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o\Google Drive\COMPRAS - DOCUMENTOS DO SETOR\2021\Licitações - Irati\Licitação - Operador de Máquina Costal\7.Anexos PE 04-2021\"/>
    </mc:Choice>
  </mc:AlternateContent>
  <xr:revisionPtr revIDLastSave="0" documentId="13_ncr:1_{21202BE2-343A-437A-86D0-5396D22FDC09}" xr6:coauthVersionLast="46" xr6:coauthVersionMax="46" xr10:uidLastSave="{00000000-0000-0000-0000-000000000000}"/>
  <bookViews>
    <workbookView xWindow="-120" yWindow="-120" windowWidth="24240" windowHeight="13140" tabRatio="743" xr2:uid="{00000000-000D-0000-FFFF-FFFF00000000}"/>
  </bookViews>
  <sheets>
    <sheet name="PROPOSTA DE PREÇOS" sheetId="1" r:id="rId1"/>
    <sheet name="MÃO DE OBRA" sheetId="2" r:id="rId2"/>
    <sheet name="UNIFORMES e EPI's" sheetId="3" r:id="rId3"/>
    <sheet name="INSUMOS e MATERIAIS" sheetId="4" r:id="rId4"/>
    <sheet name="EQUIPAMENTOS" sheetId="5" r:id="rId5"/>
    <sheet name="ALÍQUOTA MÉDIA LUCRO REAL" sheetId="6" r:id="rId6"/>
  </sheets>
  <definedNames>
    <definedName name="Z_5519FA0A_E910_4C90_A096_E62266EBD289_.wvu.FilterData" localSheetId="4" hidden="1">EQUIPAMENTOS!$A$5:$J$21</definedName>
  </definedNames>
  <calcPr calcId="191029"/>
  <customWorkbookViews>
    <customWorkbookView name="Filtro 1" guid="{5519FA0A-E910-4C90-A096-E62266EBD28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6" l="1"/>
  <c r="D27" i="6"/>
  <c r="D26" i="6"/>
  <c r="D25" i="6"/>
  <c r="D24" i="6"/>
  <c r="D23" i="6"/>
  <c r="G17" i="6"/>
  <c r="I17" i="6" s="1"/>
  <c r="J17" i="6" s="1"/>
  <c r="C17" i="6"/>
  <c r="E17" i="6" s="1"/>
  <c r="F17" i="6" s="1"/>
  <c r="A17" i="6"/>
  <c r="A16" i="6" s="1"/>
  <c r="A15" i="6" s="1"/>
  <c r="A14" i="6" s="1"/>
  <c r="A13" i="6" s="1"/>
  <c r="A12" i="6" s="1"/>
  <c r="A11" i="6" s="1"/>
  <c r="A10" i="6" s="1"/>
  <c r="A9" i="6" s="1"/>
  <c r="A8" i="6" s="1"/>
  <c r="A7" i="6" s="1"/>
  <c r="A6" i="6" s="1"/>
  <c r="J16" i="6"/>
  <c r="G16" i="6"/>
  <c r="I16" i="6" s="1"/>
  <c r="E16" i="6"/>
  <c r="F16" i="6" s="1"/>
  <c r="C16" i="6"/>
  <c r="I15" i="6"/>
  <c r="J15" i="6" s="1"/>
  <c r="G15" i="6"/>
  <c r="C15" i="6"/>
  <c r="E15" i="6" s="1"/>
  <c r="F15" i="6" s="1"/>
  <c r="G14" i="6"/>
  <c r="I14" i="6" s="1"/>
  <c r="J14" i="6" s="1"/>
  <c r="C14" i="6"/>
  <c r="E14" i="6" s="1"/>
  <c r="F14" i="6" s="1"/>
  <c r="G13" i="6"/>
  <c r="I13" i="6" s="1"/>
  <c r="J13" i="6" s="1"/>
  <c r="C13" i="6"/>
  <c r="E13" i="6" s="1"/>
  <c r="F13" i="6" s="1"/>
  <c r="G12" i="6"/>
  <c r="I12" i="6" s="1"/>
  <c r="J12" i="6" s="1"/>
  <c r="F12" i="6"/>
  <c r="E12" i="6"/>
  <c r="C12" i="6"/>
  <c r="I11" i="6"/>
  <c r="J11" i="6" s="1"/>
  <c r="G11" i="6"/>
  <c r="C11" i="6"/>
  <c r="E11" i="6" s="1"/>
  <c r="F11" i="6" s="1"/>
  <c r="I10" i="6"/>
  <c r="J10" i="6" s="1"/>
  <c r="G10" i="6"/>
  <c r="C10" i="6"/>
  <c r="E10" i="6" s="1"/>
  <c r="F10" i="6" s="1"/>
  <c r="G9" i="6"/>
  <c r="I9" i="6" s="1"/>
  <c r="J9" i="6" s="1"/>
  <c r="C9" i="6"/>
  <c r="E9" i="6" s="1"/>
  <c r="F9" i="6" s="1"/>
  <c r="J8" i="6"/>
  <c r="G8" i="6"/>
  <c r="I8" i="6" s="1"/>
  <c r="E8" i="6"/>
  <c r="F8" i="6" s="1"/>
  <c r="C8" i="6"/>
  <c r="I7" i="6"/>
  <c r="J7" i="6" s="1"/>
  <c r="G7" i="6"/>
  <c r="E7" i="6"/>
  <c r="F7" i="6" s="1"/>
  <c r="C7" i="6"/>
  <c r="G6" i="6"/>
  <c r="I6" i="6" s="1"/>
  <c r="J6" i="6" s="1"/>
  <c r="J18" i="6" s="1"/>
  <c r="C6" i="6"/>
  <c r="E6" i="6" s="1"/>
  <c r="F6" i="6" s="1"/>
  <c r="C19" i="5"/>
  <c r="C18" i="5"/>
  <c r="C17" i="5"/>
  <c r="C16" i="5"/>
  <c r="C15" i="5"/>
  <c r="C14" i="5"/>
  <c r="G10" i="5"/>
  <c r="J10" i="5" s="1"/>
  <c r="G9" i="5"/>
  <c r="J9" i="5" s="1"/>
  <c r="G8" i="5"/>
  <c r="J8" i="5" s="1"/>
  <c r="G7" i="5"/>
  <c r="G11" i="5" s="1"/>
  <c r="C51" i="4"/>
  <c r="C50" i="4"/>
  <c r="C49" i="4"/>
  <c r="C48" i="4"/>
  <c r="C47" i="4"/>
  <c r="C46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39" i="4" s="1"/>
  <c r="G41" i="4" s="1"/>
  <c r="G115" i="2" s="1"/>
  <c r="G18" i="4"/>
  <c r="G19" i="4" s="1"/>
  <c r="G114" i="2" s="1"/>
  <c r="G17" i="4"/>
  <c r="G16" i="4"/>
  <c r="G15" i="4"/>
  <c r="G14" i="4"/>
  <c r="G13" i="4"/>
  <c r="G8" i="4"/>
  <c r="G7" i="4"/>
  <c r="G9" i="4" s="1"/>
  <c r="G43" i="4" s="1"/>
  <c r="C41" i="3"/>
  <c r="C40" i="3"/>
  <c r="C39" i="3"/>
  <c r="C38" i="3"/>
  <c r="C37" i="3"/>
  <c r="C36" i="3"/>
  <c r="G31" i="3"/>
  <c r="G30" i="3"/>
  <c r="G29" i="3"/>
  <c r="G28" i="3"/>
  <c r="G27" i="3"/>
  <c r="G26" i="3"/>
  <c r="G25" i="3"/>
  <c r="G24" i="3"/>
  <c r="G23" i="3"/>
  <c r="G22" i="3"/>
  <c r="G21" i="3"/>
  <c r="G20" i="3"/>
  <c r="G32" i="3" s="1"/>
  <c r="G33" i="3" s="1"/>
  <c r="G111" i="2" s="1"/>
  <c r="G16" i="3"/>
  <c r="G14" i="3"/>
  <c r="G13" i="3"/>
  <c r="G12" i="3"/>
  <c r="G10" i="3"/>
  <c r="G9" i="3"/>
  <c r="G8" i="3"/>
  <c r="G7" i="3"/>
  <c r="G15" i="3" s="1"/>
  <c r="C147" i="2"/>
  <c r="C146" i="2"/>
  <c r="C145" i="2"/>
  <c r="C144" i="2"/>
  <c r="C143" i="2"/>
  <c r="C142" i="2"/>
  <c r="F127" i="2"/>
  <c r="G113" i="2"/>
  <c r="G110" i="2"/>
  <c r="G105" i="2"/>
  <c r="F95" i="2"/>
  <c r="F91" i="2"/>
  <c r="F85" i="2"/>
  <c r="C83" i="2"/>
  <c r="C81" i="2"/>
  <c r="E78" i="2"/>
  <c r="E62" i="2"/>
  <c r="F61" i="2"/>
  <c r="G61" i="2" s="1"/>
  <c r="F49" i="2"/>
  <c r="F57" i="2" s="1"/>
  <c r="C84" i="2" s="1"/>
  <c r="F44" i="2"/>
  <c r="F43" i="2"/>
  <c r="F42" i="2"/>
  <c r="G33" i="2"/>
  <c r="G31" i="2"/>
  <c r="F60" i="2" s="1"/>
  <c r="G60" i="2" s="1"/>
  <c r="C39" i="1"/>
  <c r="C38" i="1"/>
  <c r="C37" i="1"/>
  <c r="G62" i="2" l="1"/>
  <c r="G67" i="2" s="1"/>
  <c r="G73" i="2" s="1"/>
  <c r="E32" i="2"/>
  <c r="G37" i="2"/>
  <c r="G132" i="2" s="1"/>
  <c r="F62" i="2"/>
  <c r="F18" i="6"/>
  <c r="J7" i="5"/>
  <c r="J11" i="5" s="1"/>
  <c r="G112" i="2" s="1"/>
  <c r="G117" i="2" s="1"/>
  <c r="E42" i="2" l="1"/>
  <c r="D82" i="2"/>
  <c r="G82" i="2" s="1"/>
  <c r="D78" i="2"/>
  <c r="D79" i="2" s="1"/>
  <c r="G79" i="2" s="1"/>
  <c r="G84" i="2"/>
  <c r="G83" i="2"/>
  <c r="G43" i="2"/>
  <c r="G42" i="2"/>
  <c r="G44" i="2"/>
  <c r="D80" i="2"/>
  <c r="G80" i="2" s="1"/>
  <c r="G78" i="2"/>
  <c r="G136" i="2"/>
  <c r="D81" i="2" l="1"/>
  <c r="G81" i="2" s="1"/>
  <c r="G45" i="2"/>
  <c r="G71" i="2" l="1"/>
  <c r="E48" i="2"/>
  <c r="G55" i="2" l="1"/>
  <c r="G51" i="2"/>
  <c r="G54" i="2"/>
  <c r="G49" i="2"/>
  <c r="G56" i="2"/>
  <c r="G48" i="2"/>
  <c r="G53" i="2"/>
  <c r="G52" i="2"/>
  <c r="G57" i="2" l="1"/>
  <c r="D85" i="2"/>
  <c r="G85" i="2" s="1"/>
  <c r="G86" i="2" s="1"/>
  <c r="D95" i="2" s="1"/>
  <c r="G95" i="2" s="1"/>
  <c r="G134" i="2" l="1"/>
  <c r="D91" i="2"/>
  <c r="G91" i="2" s="1"/>
  <c r="G72" i="2"/>
  <c r="G74" i="2" s="1"/>
  <c r="D92" i="2"/>
  <c r="G133" i="2" l="1"/>
  <c r="G92" i="2"/>
  <c r="G94" i="2"/>
  <c r="G93" i="2"/>
  <c r="G97" i="2" l="1"/>
  <c r="G104" i="2" s="1"/>
  <c r="G106" i="2" s="1"/>
  <c r="G135" i="2"/>
  <c r="E121" i="2"/>
  <c r="G137" i="2"/>
  <c r="G121" i="2" l="1"/>
  <c r="E122" i="2" l="1"/>
  <c r="G122" i="2" s="1"/>
  <c r="E123" i="2" l="1"/>
  <c r="G125" i="2" l="1"/>
  <c r="G124" i="2"/>
  <c r="G126" i="2"/>
  <c r="G123" i="2"/>
  <c r="G128" i="2" s="1"/>
  <c r="G138" i="2" s="1"/>
  <c r="G139" i="2" s="1"/>
  <c r="G17" i="1" s="1"/>
  <c r="I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23" authorId="0" shapeId="0" xr:uid="{00000000-0006-0000-0100-000001000000}">
      <text>
        <r>
          <rPr>
            <sz val="10"/>
            <color rgb="FF000000"/>
            <rFont val="Calibri"/>
          </rPr>
          <t>Preencher a célula G13, com o Regime de Tributação.
Para Lucro Real, planilha está com fórmula para "importar" a alíquota média obtida após o preenchimento da planilha específica "ALÍQUOTA MÉDIA LUCRO REAL"</t>
        </r>
      </text>
    </comment>
    <comment ref="F124" authorId="0" shapeId="0" xr:uid="{00000000-0006-0000-0100-000002000000}">
      <text>
        <r>
          <rPr>
            <sz val="10"/>
            <color rgb="FF000000"/>
            <rFont val="Calibri"/>
          </rPr>
          <t>Preencher a célula G13, com o Regime de Tributação.
Para Lucro Real, planilha está com fórmula para "importar" a alíquota média obtida após o preenchimento da planilha específica "ALÍQUOTA MÉDIA LUCRO REAL"</t>
        </r>
      </text>
    </comment>
  </commentList>
</comments>
</file>

<file path=xl/sharedStrings.xml><?xml version="1.0" encoding="utf-8"?>
<sst xmlns="http://schemas.openxmlformats.org/spreadsheetml/2006/main" count="522" uniqueCount="290">
  <si>
    <t>(CABEÇALHO DA LICITANTE)</t>
  </si>
  <si>
    <t>ANEXO III - PROPOSTA DE PREÇOS E PLANILHA DE CUSTOS E FORMAÇÃO DE PREÇOS</t>
  </si>
  <si>
    <t xml:space="preserve">PROPOSTA COMERCIAL </t>
  </si>
  <si>
    <r>
      <rPr>
        <b/>
        <sz val="11"/>
        <color rgb="FF000000"/>
        <rFont val="Calibri"/>
      </rPr>
      <t xml:space="preserve">Ao Instituto Federal do Paraná, Campus Irati.
Tendo examinado minuciosamente as normas específicadas no Edital e anexos do Pregão Eletrônico nº 04/2021 (UASG 158009), do Processo Administrativo nº 23411.000955/2021-63, para </t>
    </r>
    <r>
      <rPr>
        <b/>
        <i/>
        <sz val="11"/>
        <color rgb="FF000000"/>
        <rFont val="Calibri"/>
      </rPr>
      <t>Contratação de pessoa jurídica para a prestação de serviços contínuos do posto de Operador de Máquina Costal, mediante dedicação exclusiva de mão de obra, com fornecimento de uniformes, EPI's, insumos, materiais e equipamentos, para atender às necessidades do IFPR Campus Irati, conforme condições, quantidades e exigências estabelecidas em Edital e seus anexos</t>
    </r>
    <r>
      <rPr>
        <b/>
        <sz val="11"/>
        <color rgb="FF000000"/>
        <rFont val="Calibri"/>
      </rPr>
      <t>,</t>
    </r>
    <r>
      <rPr>
        <b/>
        <i/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apresentamos a nossa proposta de preços, conforme condições, quantidades e exigências estabelecidas no presente processo:</t>
    </r>
  </si>
  <si>
    <t>IDENTIFICAÇÃO DA EMPRESA</t>
  </si>
  <si>
    <t>Razão Social</t>
  </si>
  <si>
    <t xml:space="preserve"> xxxx (razão social) xxxx</t>
  </si>
  <si>
    <t>CNPJ:</t>
  </si>
  <si>
    <t>xx.xxx.xxx/0001-xx</t>
  </si>
  <si>
    <t>Endereço completo</t>
  </si>
  <si>
    <t xml:space="preserve">xxxx (rua, nº, complemento, bairro, cidade, UF, CEP) </t>
  </si>
  <si>
    <t>Telefone(s)</t>
  </si>
  <si>
    <t>(xx) xxxx-xxxx, (xx) xxxx-xxxx, (xx) xxxx-xxxx.</t>
  </si>
  <si>
    <t>E-mail(s)</t>
  </si>
  <si>
    <t>xxx@xxx.com.br</t>
  </si>
  <si>
    <t>Dados Bancários</t>
  </si>
  <si>
    <t>Banco xxx, Agência xxx, Conta Corrente xxxx</t>
  </si>
  <si>
    <t>Representante legal</t>
  </si>
  <si>
    <t>xxxx (nome do representante legal) xxxx</t>
  </si>
  <si>
    <t>CPF:</t>
  </si>
  <si>
    <t>xxx.xxx.xxx-xx</t>
  </si>
  <si>
    <t>RG:</t>
  </si>
  <si>
    <t>xx.xxx.xxx-x</t>
  </si>
  <si>
    <t>Responsável pela Assinatura do Contrato</t>
  </si>
  <si>
    <t xml:space="preserve"> xxxx (nome do responsável pela assinatura do contrato) xxxx</t>
  </si>
  <si>
    <t>Descrição completa do item</t>
  </si>
  <si>
    <t>Quantidade (meses)</t>
  </si>
  <si>
    <t>Preço Mensal</t>
  </si>
  <si>
    <t>Preço Total</t>
  </si>
  <si>
    <t>Serviços contínuos do posto de Operador de Máquina Costal, mediante dedicação exclusiva de mão de obra, com fornecimento de uniformes, EPI's, insumos, materiais e equipamentos, para atender às necessidades do IFPR Campus Irati, conforme condições, quantidades e exigências estabelecidas em Edital e seus anexos</t>
  </si>
  <si>
    <t>CUSTOS DECORRENTES DA EXECUÇÃO CONTRATUAL</t>
  </si>
  <si>
    <t>No preço acima proposto, estão inclusos todos os custos necessários para a prestação dos serviços, objeto da contratação em referência, como todas as despesas administrativas e operacionais com a mão de obra a ser utilizada, bem como despesas com tributos (impostos, taxas, tarifas e contribuições), fretes, seguros, encargos trabalhistas, previdenciários, fiscais, comerciais, lucros, taxas ou quaisquer outras despesas diretas ou indiretas que incidam ou venham a incidir sobre o objeto desta licitação, e que influenciem na formação de preços desta proposta.</t>
  </si>
  <si>
    <t>INDICAÇÃO DOS SINDICATOS, ACORDOS, CONVENÇÕES OU DISSÍDIOS COLETIVOS DE TRABALHO</t>
  </si>
  <si>
    <t>Identificação: ________________________________________________________________________
Número de Registro no MTE: ___________________________. Data de Registro: _________________
Vigência: ___________________________. Data base:_______________________________________</t>
  </si>
  <si>
    <t>QUANTIDADE DE PESSOAL</t>
  </si>
  <si>
    <t>Função</t>
  </si>
  <si>
    <t>CBO</t>
  </si>
  <si>
    <t>Nº de profissionais</t>
  </si>
  <si>
    <t>Operador de Máquina Costal</t>
  </si>
  <si>
    <t>9922-15</t>
  </si>
  <si>
    <t>Inclui-se por conta da contratada o fornecimento de uniformes, EPI's, insumos, materiais e equipamentos para uso do profissional durante a execução de suas atividades. A relação de todos os itens, bem como seus valores unitários, consta anexa a esta proposta.</t>
  </si>
  <si>
    <t>OUTRAS INFORMAÇÕES IMPORTANTES</t>
  </si>
  <si>
    <t>- Declaramos conhecer a legislação de regência e que os serviços serão fornecidos de acordo com as condições estabelecidas no Termo de Referência.
- Esta proposta é válida por 60 (sessenta) dias, a contar da data estabelecida para a sua apresentação.</t>
  </si>
  <si>
    <t>xxx Local e data xxx</t>
  </si>
  <si>
    <t>Assinatura digital:</t>
  </si>
  <si>
    <t>Nº do Processo: 23411.000955/2021-63.</t>
  </si>
  <si>
    <t>Licitação Nº:  Pregão Eletrônico 4/2021 - UASG 158009</t>
  </si>
  <si>
    <t>MÃO DE OBRA - OPERADOR DE MÁQUINA COSTAL</t>
  </si>
  <si>
    <t>DISCRIMINAÇÃO DOS SERVIÇOS (DADOS REFERENTES À CONTRATAÇÃO)</t>
  </si>
  <si>
    <t>A</t>
  </si>
  <si>
    <t>Data de apresentação da proposta (dia/mês/ano):</t>
  </si>
  <si>
    <t>xx/xx/2021</t>
  </si>
  <si>
    <t>B</t>
  </si>
  <si>
    <t>Município/UF:</t>
  </si>
  <si>
    <t>Irati/PR</t>
  </si>
  <si>
    <t>C</t>
  </si>
  <si>
    <t>Acordo, Convenção ou Dissídio Coletivo/Sigla da Federação/Sindicato/Nº de Registro/Ano</t>
  </si>
  <si>
    <t>D</t>
  </si>
  <si>
    <t>Regime de Tributação da empresa</t>
  </si>
  <si>
    <t>Lucro Real</t>
  </si>
  <si>
    <t>E</t>
  </si>
  <si>
    <t>Número de meses de execução contratual:</t>
  </si>
  <si>
    <t>IDENTIFICAÇÃO DO SERVIÇO</t>
  </si>
  <si>
    <t>Tipo de Serviço</t>
  </si>
  <si>
    <t>Unidade de Medida</t>
  </si>
  <si>
    <t>Quantidade a contratar</t>
  </si>
  <si>
    <t>Serviços de Operador de Máquina Costal</t>
  </si>
  <si>
    <t>Posto de trabalho/mês</t>
  </si>
  <si>
    <t>Mão de obra</t>
  </si>
  <si>
    <t>Mão de obra vinculada à execução contratual</t>
  </si>
  <si>
    <t>Dados para composição dos custos referentes a mão de obra</t>
  </si>
  <si>
    <t>Tipo de Serviço (mesmo serviço com características distintas)</t>
  </si>
  <si>
    <t>Classificação Brasileira de Ocupações (CBO)</t>
  </si>
  <si>
    <t>Salário Normativo da Categoria Profissional</t>
  </si>
  <si>
    <t>Categoria Profissional (vinculada à execução contratual)</t>
  </si>
  <si>
    <t>Data-Base da Categoria (dia/mês/ano)</t>
  </si>
  <si>
    <t>Módulo 1 - Composição da Remuneração</t>
  </si>
  <si>
    <t>Composição da Remuneração</t>
  </si>
  <si>
    <t>Valor (R$)</t>
  </si>
  <si>
    <t>Salário-Base para jornada de 40 horas</t>
  </si>
  <si>
    <t>Adicional de Periculosidade</t>
  </si>
  <si>
    <t>Adicional de Insalubridade</t>
  </si>
  <si>
    <t>Adicional Noturno</t>
  </si>
  <si>
    <t>Adicional de Hora Noturna Reduzida</t>
  </si>
  <si>
    <t>F</t>
  </si>
  <si>
    <t>Outros (especificar)</t>
  </si>
  <si>
    <t>Total</t>
  </si>
  <si>
    <t>Módulo 2 - Encargos e Benefícios Anuais, Mensais e Diários</t>
  </si>
  <si>
    <t xml:space="preserve"> Submódulo 2.1 - 13º (décimo terceiro) Salário, Férias e Adicional de Férias</t>
  </si>
  <si>
    <t>2.1</t>
  </si>
  <si>
    <t>13º (décimo terceiro) Salário, Férias e Adicional de Férias</t>
  </si>
  <si>
    <t>Base de Cálculo</t>
  </si>
  <si>
    <t>Provisão Mensal</t>
  </si>
  <si>
    <t>Valor (R$)</t>
  </si>
  <si>
    <t>13º (décimo terceiro) Salário</t>
  </si>
  <si>
    <t>Férias</t>
  </si>
  <si>
    <t>Adicional de Férias</t>
  </si>
  <si>
    <t>Submódulo 2.2 - Encargos Previdenciários (GPS), Fundo de Garantia por Tempo de Serviço (FGTS) e outras contribuições</t>
  </si>
  <si>
    <t>2.2</t>
  </si>
  <si>
    <t>GPS, FGTS e outras contribuições</t>
  </si>
  <si>
    <t>Percentual (%)</t>
  </si>
  <si>
    <t>INSS</t>
  </si>
  <si>
    <t>RAT Ajustado (FAP* GIIL-RAT)</t>
  </si>
  <si>
    <t>FAP</t>
  </si>
  <si>
    <t>GILL-RAT</t>
  </si>
  <si>
    <t>Salário Educação</t>
  </si>
  <si>
    <t>SESC ou SESI</t>
  </si>
  <si>
    <t>SENAI - SENAC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</si>
  <si>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</si>
  <si>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</si>
  <si>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</si>
  <si>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</si>
  <si>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</si>
  <si>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</si>
  <si>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</si>
  <si>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</si>
  <si>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Multiplicador</t>
  </si>
  <si>
    <t>Custo Unit (R$)</t>
  </si>
  <si>
    <t>Contrapartida funcionário</t>
  </si>
  <si>
    <t>Custo Efetivo(R$)</t>
  </si>
  <si>
    <r>
      <rPr>
        <sz val="11"/>
        <rFont val="Calibri"/>
      </rPr>
      <t xml:space="preserve">Transporte </t>
    </r>
    <r>
      <rPr>
        <sz val="11"/>
        <color rgb="FFFF0000"/>
        <rFont val="Calibri"/>
      </rPr>
      <t>(Tarifa do transporte público em Irati/PR: R$ 4,40)</t>
    </r>
  </si>
  <si>
    <t>Vale Alimentação</t>
  </si>
  <si>
    <t>Vale Alimentação pago durante as férias</t>
  </si>
  <si>
    <t>Assistência Médica</t>
  </si>
  <si>
    <t>Benefício Social Familiar</t>
  </si>
  <si>
    <t>Fundo de Formação Profissional</t>
  </si>
  <si>
    <t>Quadro-Resumo do Módulo 2 - Encargos e Benefícios anuais, mensais e diários</t>
  </si>
  <si>
    <t>Encargos e Benefícios Anuais, Mensais e Diários</t>
  </si>
  <si>
    <t>13º (décimo terceiro) salário, Férias e Adicional de Férias</t>
  </si>
  <si>
    <t>GPS, FGTS e outras contribuições</t>
  </si>
  <si>
    <t>Módulo 3 - Provisão para Rescisão</t>
  </si>
  <si>
    <t>Provisão para Rescisão</t>
  </si>
  <si>
    <t>Alíquota</t>
  </si>
  <si>
    <t>Provisão mensal</t>
  </si>
  <si>
    <t>Estatísticas de ocorrência</t>
  </si>
  <si>
    <t>API - Aviso prévio indenizado (30 dias)</t>
  </si>
  <si>
    <t>Reflexos do 13º salário sobre o Aviso Prévio Indenizado</t>
  </si>
  <si>
    <t>Reflexos das Férias e Adicional de Férias sobre o Aviso Prévio Indenizado</t>
  </si>
  <si>
    <t>FGTS sobre Aviso Prévio Indenizado e seus reflexos</t>
  </si>
  <si>
    <t>APT - Aviso Prévio Trabalhado (7 dias)</t>
  </si>
  <si>
    <t>FGTS sobre Aviso Prévio Trabalhado</t>
  </si>
  <si>
    <t>Demais encargos sociais e trabalhistas sobre Aviso Prévio Trabalhado</t>
  </si>
  <si>
    <t>Multa sobre FGTS</t>
  </si>
  <si>
    <t>-</t>
  </si>
  <si>
    <t>Módulo 4 - Custo de Reposição do Profissional Ausente</t>
  </si>
  <si>
    <t>Submódulo 4.1 - Substituto nas Ausências Legais</t>
  </si>
  <si>
    <t>Ausências Legais</t>
  </si>
  <si>
    <t>Alíquota / Estatísticas de ocorrência</t>
  </si>
  <si>
    <t>Substituto na cobertura de Férias</t>
  </si>
  <si>
    <t>Substituto na cobertura de ausência justificada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</si>
  <si>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</si>
  <si>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</si>
  <si>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</si>
  <si>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</si>
  <si>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4.2</t>
  </si>
  <si>
    <t>Submódulo 4.2 - Substituto na Intrajornada</t>
  </si>
  <si>
    <t>A. </t>
  </si>
  <si>
    <t>Substituto na cobertura de Intervalo para repouso ou alimentação</t>
  </si>
  <si>
    <t>Quadro-Resumo do Módulo 4 - Custo de Reposição do Profissional Ausente</t>
  </si>
  <si>
    <t>Custo de Reposição do Profissional Ausente</t>
  </si>
  <si>
    <t>4.1</t>
  </si>
  <si>
    <t>Substituto nas Ausências Legais</t>
  </si>
  <si>
    <t>Substituto na Intrajornada</t>
  </si>
  <si>
    <t>Módulo 5 - Insumos Diversos</t>
  </si>
  <si>
    <t>Insumos Diversos</t>
  </si>
  <si>
    <t>Provisão mensal (R$)</t>
  </si>
  <si>
    <t>Uniformes</t>
  </si>
  <si>
    <t>Equipamentos de Proteção Individual</t>
  </si>
  <si>
    <t>Equipamentos (depreciação)</t>
  </si>
  <si>
    <t>Insumos inflamáveis</t>
  </si>
  <si>
    <t>Materiais de entrega anual</t>
  </si>
  <si>
    <t>Outros materiais duráveis</t>
  </si>
  <si>
    <t>Módulo 6 - Custos Indiretos, Tributos e Lucro</t>
  </si>
  <si>
    <t>Custos Indiretos, Tributos e Lucro</t>
  </si>
  <si>
    <t>Custos Indiretos</t>
  </si>
  <si>
    <t>Lucro</t>
  </si>
  <si>
    <t>PIS</t>
  </si>
  <si>
    <t>COFINS</t>
  </si>
  <si>
    <t>ISSQN</t>
  </si>
  <si>
    <t>Total de Tributos</t>
  </si>
  <si>
    <t>2. QUADRO-RESUMO DO CUSTO POR EMPREGADO</t>
  </si>
  <si>
    <t>MÓDULO</t>
  </si>
  <si>
    <t>Módulo 1 - Composição da Remuneração</t>
  </si>
  <si>
    <t>Módulo 2 - Encargos e Benefícios Anuais, Mensais e Diários</t>
  </si>
  <si>
    <t>Módulo 3 - Provisão para Rescisão</t>
  </si>
  <si>
    <t>Módulo 4 - Custo de Reposição do Profissional Ausente</t>
  </si>
  <si>
    <t>Módulo 5 - Insumos Diversos</t>
  </si>
  <si>
    <t>Subtotal (A + B +C+ D+E)</t>
  </si>
  <si>
    <t>Módulo 6 – Custos Indiretos, Tributos e Lucro</t>
  </si>
  <si>
    <t>Valor Total por Empregado</t>
  </si>
  <si>
    <t>IDENTIFICAÇÃO DA LICITANTE</t>
  </si>
  <si>
    <t>CNPJ</t>
  </si>
  <si>
    <t>Assinatura</t>
  </si>
  <si>
    <t xml:space="preserve"> 
 </t>
  </si>
  <si>
    <t>UNIFORMES E EPI'S UTILIZADOS NA PRESTAÇÃO DOS SERVIÇOS</t>
  </si>
  <si>
    <t>UNIFORMES A SEREM FORNECIDOS PARA CADA FUNCIONÁRIO</t>
  </si>
  <si>
    <t>Item</t>
  </si>
  <si>
    <t>Descrição</t>
  </si>
  <si>
    <t>Quantidade semestral</t>
  </si>
  <si>
    <t>Apresentação</t>
  </si>
  <si>
    <t>Valor Unitário (R$)</t>
  </si>
  <si>
    <t>Valor Total Anual (R$)</t>
  </si>
  <si>
    <t>Calça confeccionada em tecido brim/jeans, na cor padrão da empresa.</t>
  </si>
  <si>
    <t>Unidade</t>
  </si>
  <si>
    <t>Camiseta de manga curta, em algodão, tamanho sob medida, cor padrão da empresa e com emblema.</t>
  </si>
  <si>
    <t>Camiseta de manga longa, em algodão, tamanho sob medida, cor padrão da empresa e com emblema.</t>
  </si>
  <si>
    <t>Meias de algodão, cano alto, de boa qualidade na cor preta.</t>
  </si>
  <si>
    <t>Par</t>
  </si>
  <si>
    <t>Quantidade anual</t>
  </si>
  <si>
    <t>Camiseta manga longa com proteção solar UV 50+, tecido em poliéster com elastano, cor padrão da empresa.</t>
  </si>
  <si>
    <t>Jaqueta em tecido tipo microfibra, cor padrão da empresa ou preta, forrada, com dois bolsos laterais, com emblema da empresa.</t>
  </si>
  <si>
    <t>Crachá de presilha, contendo o nome e informação “A serviço do IFPR”.</t>
  </si>
  <si>
    <t>Valor anual, por funcionário</t>
  </si>
  <si>
    <t>Provisão mensal dos custos com uniformes</t>
  </si>
  <si>
    <t>EPI'S A SEREM FORNECIDOS PARA CADA FUNCIONÁRIO</t>
  </si>
  <si>
    <t>Capa de chuva em PVC, forrada, com capuz.</t>
  </si>
  <si>
    <t>Luva para limpeza em geral (par), material látex, palma antiderrapante.</t>
  </si>
  <si>
    <t>Luva raspa couro (par).</t>
  </si>
  <si>
    <t>Óculos de proteção, cor transparente.</t>
  </si>
  <si>
    <t>Óculos de proteção, cor fumê (proteção solar).</t>
  </si>
  <si>
    <t>Protetor auricular, tipo plug.</t>
  </si>
  <si>
    <t>Par de botas de borracha, cano longo (tipo galocha): na cor preta, de boa qualidade, com solado de borracha.</t>
  </si>
  <si>
    <t>Botina de segurança na cor preta, de boa qualidade, couro curtido, com solado de borracha.</t>
  </si>
  <si>
    <t>Perneiras, material couro sintético, fechamento em velcro, para proteção das pernas.</t>
  </si>
  <si>
    <t>Avental, material raspa de couro.</t>
  </si>
  <si>
    <t>Boné/chapéu, em tecido de algodão, com protetor de pescoço e protetor facial com viseira de tela.</t>
  </si>
  <si>
    <t>Máscara de tecido, em algodão firme, modelo 3D, para prevenção de contágio de vírus em geral (kit com 10 un).</t>
  </si>
  <si>
    <t>Kit com 10</t>
  </si>
  <si>
    <t>Provisão mensal dos custos com EPIs</t>
  </si>
  <si>
    <t>INSUMOS E MATERIAIS UTILIZADOS NA PRESTAÇÃO DOS SERVIÇOS</t>
  </si>
  <si>
    <t>INSUMOS INFLAMÁVEIS - QUANTIDADE MÁXIMA MENSAL (entrega sob demanda)</t>
  </si>
  <si>
    <t>Quantidade</t>
  </si>
  <si>
    <t>Valor Total (R$)</t>
  </si>
  <si>
    <t>Gasolina comum.</t>
  </si>
  <si>
    <t>Litro</t>
  </si>
  <si>
    <t>Óleo lubrificante para motores 2 tempos, embalagem 500ml</t>
  </si>
  <si>
    <t>Valor total mensal</t>
  </si>
  <si>
    <t>MATERIAIS - ENTREGA ANUAL</t>
  </si>
  <si>
    <t>Valor Unitário R$ (R$)</t>
  </si>
  <si>
    <t>Lâminas para roçadeira, compatível com o modelo de roçadeira a ser entregue.</t>
  </si>
  <si>
    <t>Graxa lubrificante (para roçadeira), 1kg.</t>
  </si>
  <si>
    <t>Kg</t>
  </si>
  <si>
    <t>Vassoura fixa para folhagem em PVC (rastelo) com cabo 120 cm 20 dentes.</t>
  </si>
  <si>
    <t>Fio de nylon redondo resistente para roçadeira.</t>
  </si>
  <si>
    <t>Metro</t>
  </si>
  <si>
    <t>Fio de nylon quadrado resistente para roçadeira.</t>
  </si>
  <si>
    <t>Valor total anual</t>
  </si>
  <si>
    <t>Rateio do valor anual para 1 mês</t>
  </si>
  <si>
    <t>OUTROS MATERIAIS DURÁVEIS - ENTREGA ÚNICA</t>
  </si>
  <si>
    <t>Adaptadores para mangueira ¾.</t>
  </si>
  <si>
    <t>Cones de sinalização.</t>
  </si>
  <si>
    <t>Engraxadeira manual com capacidade para 500g.</t>
  </si>
  <si>
    <t>Enxada com cabo (tamanho médio).</t>
  </si>
  <si>
    <t>Enxadão tamanho médio com cabo.</t>
  </si>
  <si>
    <t>Enxadeco (enxadinha), com cabo.</t>
  </si>
  <si>
    <t>Facão (médio).</t>
  </si>
  <si>
    <t>Foice com cabo.</t>
  </si>
  <si>
    <t>Mangueira reforçada de borracha (50m), ¾”, com adaptador e esguicho.</t>
  </si>
  <si>
    <t>Pá cortadeira 34cm, com cabo de madeira.</t>
  </si>
  <si>
    <t>Pá de bico - nº 3, com cabo de madeira.</t>
  </si>
  <si>
    <t>Picareta, com cabo.</t>
  </si>
  <si>
    <t>Serrote para poda, com cabo.</t>
  </si>
  <si>
    <t>Tela de proteção para roçagem 6 x 1,5 metro com estrutura.</t>
  </si>
  <si>
    <t>Tesoura para corte de grama 12".</t>
  </si>
  <si>
    <t>Tesoura para poda, 22 x 5,6 x 1,6 cm.</t>
  </si>
  <si>
    <t>Valor total</t>
  </si>
  <si>
    <t>Vida útil de ferramentas e outros insumos (em meses)</t>
  </si>
  <si>
    <t>Rateio do custo total pela vida útil</t>
  </si>
  <si>
    <t>Valor total mensal com insumos e ferramentas</t>
  </si>
  <si>
    <t>EQUIPAMENTOS UTILIZADOS NA PRESTAÇÃO DOS SERVIÇOS</t>
  </si>
  <si>
    <t>EQUIPAMENTOS</t>
  </si>
  <si>
    <t>Marca/Modelo</t>
  </si>
  <si>
    <t>Vida útil
(meses)</t>
  </si>
  <si>
    <t>Valor residual (%)</t>
  </si>
  <si>
    <t>Depreciação mensal (R$)</t>
  </si>
  <si>
    <t>Roçadeira, indicada para serviços pesados e poda de grandes áreas, por longos períodos, com potência mínima de 2,3CV, sistema anti-vibratório e cinto para suporte da roçadeira. Modelo de referência: Stihl FS 220.</t>
  </si>
  <si>
    <t>&lt;informar&gt;</t>
  </si>
  <si>
    <t>Carrinho de mão, estrutura metálica, pneu com câmara, capacidade entre 45 e 60 litros.</t>
  </si>
  <si>
    <t>Motopoda/podador de galhos, a gasolina, potência mínima de 750w, com extensor, possibilitando poda de galhos em lugares altos.</t>
  </si>
  <si>
    <t>Soprador ou aspirador de folhas de uso profissional, a gasolina.</t>
  </si>
  <si>
    <t>COMPROVAÇÃO DA ALÍQUOTA MÉDIA DOS TRIBUTOS - LUCRO REAL</t>
  </si>
  <si>
    <t>Competência</t>
  </si>
  <si>
    <t>Faturamento</t>
  </si>
  <si>
    <t>Créditos PIS</t>
  </si>
  <si>
    <t>Apuração</t>
  </si>
  <si>
    <t>Alíquota Efetiva (%)</t>
  </si>
  <si>
    <t>Créditos COFINS</t>
  </si>
  <si>
    <t>Alíquota Efetiva Média (%)</t>
  </si>
  <si>
    <t>PREENCHER CÉLULAS EM AMARELO COM BASE NAS INFORMAÇÕES DA EFD CONTRIBUIÇÕES</t>
  </si>
  <si>
    <t>FORNECIMENTO DE UNIFORMES, EPI's, INSUMOS, MATERIAIS 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</si>
</sst>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[$R$ -416]* #,##0.00_);_([$R$ -416]* \(#,##0.00\);_([$R$ -416]* &quot;-&quot;??_);_(@_)"/>
    <numFmt numFmtId="165" formatCode="0.0000"/>
    <numFmt numFmtId="166" formatCode="_(&quot;R$ &quot;* #,##0.00_);_(&quot;R$ &quot;* \(#,##0.00\);_(&quot;R$ &quot;* &quot;-&quot;??_);_(@_)"/>
    <numFmt numFmtId="167" formatCode="_-&quot;R$&quot;\ * #,##0.00_-;\-&quot;R$&quot;\ * #,##0.00_-;_-&quot;R$&quot;\ * &quot;-&quot;??_-;_-@"/>
    <numFmt numFmtId="168" formatCode="0.0000%"/>
    <numFmt numFmtId="169" formatCode="d\.m"/>
    <numFmt numFmtId="170" formatCode="0_ "/>
    <numFmt numFmtId="171" formatCode="0.00_ "/>
    <numFmt numFmtId="172" formatCode="mm&quot;/&quot;yyyy"/>
  </numFmts>
  <fonts count="22">
    <font>
      <sz val="10"/>
      <color rgb="FF000000"/>
      <name val="Calibri"/>
    </font>
    <font>
      <b/>
      <sz val="11"/>
      <color rgb="FFFF0000"/>
      <name val="Calibri"/>
    </font>
    <font>
      <b/>
      <sz val="11"/>
      <name val="Calibri"/>
    </font>
    <font>
      <sz val="10"/>
      <name val="Calibri"/>
    </font>
    <font>
      <sz val="11"/>
      <color rgb="FFFF0000"/>
      <name val="Calibri"/>
    </font>
    <font>
      <sz val="11"/>
      <name val="Calibri"/>
    </font>
    <font>
      <sz val="10"/>
      <color rgb="FFFF0000"/>
      <name val="Calibri"/>
    </font>
    <font>
      <sz val="10"/>
      <color rgb="FFFF0000"/>
      <name val="Calibri"/>
    </font>
    <font>
      <b/>
      <sz val="10"/>
      <name val="Calibri"/>
    </font>
    <font>
      <sz val="10"/>
      <name val="Calibri"/>
    </font>
    <font>
      <sz val="10"/>
      <name val="Arial"/>
    </font>
    <font>
      <b/>
      <sz val="9"/>
      <color rgb="FF000000"/>
      <name val="Calibri"/>
    </font>
    <font>
      <b/>
      <sz val="9"/>
      <name val="Calibri"/>
    </font>
    <font>
      <sz val="9"/>
      <color rgb="FF000000"/>
      <name val="Calibri"/>
    </font>
    <font>
      <sz val="9"/>
      <color rgb="FFFF0000"/>
      <name val="Calibri"/>
    </font>
    <font>
      <sz val="9"/>
      <name val="Calibri"/>
    </font>
    <font>
      <b/>
      <sz val="9"/>
      <name val="Calibri"/>
    </font>
    <font>
      <sz val="9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FF000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4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left" vertical="center" wrapText="1"/>
    </xf>
    <xf numFmtId="164" fontId="2" fillId="3" borderId="20" xfId="0" applyNumberFormat="1" applyFont="1" applyFill="1" applyBorder="1" applyAlignment="1">
      <alignment horizontal="right" vertical="center" wrapText="1"/>
    </xf>
    <xf numFmtId="164" fontId="4" fillId="0" borderId="2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167" fontId="2" fillId="5" borderId="36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0" fontId="5" fillId="0" borderId="50" xfId="0" applyNumberFormat="1" applyFont="1" applyBorder="1" applyAlignment="1">
      <alignment horizontal="center" vertical="center" wrapText="1"/>
    </xf>
    <xf numFmtId="167" fontId="5" fillId="0" borderId="47" xfId="0" applyNumberFormat="1" applyFont="1" applyBorder="1" applyAlignment="1">
      <alignment horizontal="center" vertical="center" wrapText="1"/>
    </xf>
    <xf numFmtId="167" fontId="5" fillId="0" borderId="48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10" fontId="5" fillId="0" borderId="55" xfId="0" applyNumberFormat="1" applyFont="1" applyBorder="1" applyAlignment="1">
      <alignment horizontal="center" vertical="center" wrapText="1"/>
    </xf>
    <xf numFmtId="167" fontId="5" fillId="0" borderId="56" xfId="0" applyNumberFormat="1" applyFont="1" applyBorder="1" applyAlignment="1">
      <alignment horizontal="center" vertical="center" wrapText="1"/>
    </xf>
    <xf numFmtId="10" fontId="5" fillId="0" borderId="50" xfId="0" applyNumberFormat="1" applyFont="1" applyBorder="1" applyAlignment="1">
      <alignment horizontal="center" vertical="center" wrapText="1"/>
    </xf>
    <xf numFmtId="167" fontId="5" fillId="0" borderId="47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167" fontId="5" fillId="0" borderId="57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center" vertical="center" wrapText="1"/>
    </xf>
    <xf numFmtId="167" fontId="5" fillId="0" borderId="48" xfId="0" applyNumberFormat="1" applyFont="1" applyBorder="1" applyAlignment="1">
      <alignment horizontal="center" vertical="center" wrapText="1"/>
    </xf>
    <xf numFmtId="10" fontId="5" fillId="0" borderId="55" xfId="0" applyNumberFormat="1" applyFont="1" applyBorder="1" applyAlignment="1">
      <alignment horizontal="center" vertical="center" wrapText="1"/>
    </xf>
    <xf numFmtId="168" fontId="2" fillId="5" borderId="35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167" fontId="5" fillId="0" borderId="48" xfId="0" applyNumberFormat="1" applyFont="1" applyBorder="1" applyAlignment="1">
      <alignment horizontal="center" vertical="center" wrapText="1"/>
    </xf>
    <xf numFmtId="167" fontId="5" fillId="0" borderId="5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left" vertical="center" wrapText="1"/>
    </xf>
    <xf numFmtId="168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9" fontId="2" fillId="3" borderId="44" xfId="0" applyNumberFormat="1" applyFont="1" applyFill="1" applyBorder="1" applyAlignment="1">
      <alignment horizontal="center" vertical="center" wrapText="1"/>
    </xf>
    <xf numFmtId="164" fontId="5" fillId="0" borderId="50" xfId="0" applyNumberFormat="1" applyFont="1" applyBorder="1" applyAlignment="1">
      <alignment vertical="center" wrapText="1"/>
    </xf>
    <xf numFmtId="0" fontId="3" fillId="0" borderId="50" xfId="0" applyFont="1" applyBorder="1" applyAlignment="1">
      <alignment horizontal="center" vertical="center"/>
    </xf>
    <xf numFmtId="167" fontId="5" fillId="0" borderId="43" xfId="0" applyNumberFormat="1" applyFont="1" applyBorder="1" applyAlignment="1">
      <alignment horizontal="center" vertical="center" wrapText="1"/>
    </xf>
    <xf numFmtId="10" fontId="3" fillId="0" borderId="15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0" fontId="3" fillId="0" borderId="55" xfId="0" applyNumberFormat="1" applyFont="1" applyBorder="1" applyAlignment="1">
      <alignment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7" fontId="2" fillId="0" borderId="36" xfId="0" applyNumberFormat="1" applyFont="1" applyBorder="1" applyAlignment="1">
      <alignment vertical="center" wrapText="1"/>
    </xf>
    <xf numFmtId="167" fontId="2" fillId="3" borderId="36" xfId="0" applyNumberFormat="1" applyFont="1" applyFill="1" applyBorder="1" applyAlignment="1">
      <alignment horizontal="center" vertical="center" wrapText="1"/>
    </xf>
    <xf numFmtId="167" fontId="2" fillId="0" borderId="45" xfId="0" applyNumberFormat="1" applyFont="1" applyBorder="1" applyAlignment="1">
      <alignment horizontal="center" vertical="center" wrapText="1"/>
    </xf>
    <xf numFmtId="170" fontId="2" fillId="3" borderId="44" xfId="0" applyNumberFormat="1" applyFont="1" applyFill="1" applyBorder="1" applyAlignment="1">
      <alignment horizontal="center" vertical="center" wrapText="1"/>
    </xf>
    <xf numFmtId="171" fontId="2" fillId="3" borderId="35" xfId="0" applyNumberFormat="1" applyFont="1" applyFill="1" applyBorder="1" applyAlignment="1">
      <alignment horizontal="center" vertical="center" wrapText="1"/>
    </xf>
    <xf numFmtId="171" fontId="2" fillId="3" borderId="35" xfId="0" applyNumberFormat="1" applyFont="1" applyFill="1" applyBorder="1" applyAlignment="1">
      <alignment horizontal="center" vertical="center" wrapText="1"/>
    </xf>
    <xf numFmtId="171" fontId="2" fillId="3" borderId="36" xfId="0" applyNumberFormat="1" applyFont="1" applyFill="1" applyBorder="1" applyAlignment="1">
      <alignment horizontal="center" vertical="center" wrapText="1"/>
    </xf>
    <xf numFmtId="171" fontId="5" fillId="0" borderId="40" xfId="0" applyNumberFormat="1" applyFont="1" applyBorder="1" applyAlignment="1">
      <alignment horizontal="center" vertical="center" wrapText="1"/>
    </xf>
    <xf numFmtId="167" fontId="5" fillId="0" borderId="46" xfId="0" applyNumberFormat="1" applyFont="1" applyBorder="1" applyAlignment="1">
      <alignment vertical="center" wrapText="1"/>
    </xf>
    <xf numFmtId="167" fontId="5" fillId="0" borderId="47" xfId="0" applyNumberFormat="1" applyFont="1" applyBorder="1" applyAlignment="1">
      <alignment vertical="center" wrapText="1"/>
    </xf>
    <xf numFmtId="171" fontId="5" fillId="0" borderId="33" xfId="0" applyNumberFormat="1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vertical="center" wrapText="1"/>
    </xf>
    <xf numFmtId="167" fontId="5" fillId="0" borderId="48" xfId="0" applyNumberFormat="1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167" fontId="5" fillId="0" borderId="45" xfId="0" applyNumberFormat="1" applyFont="1" applyBorder="1" applyAlignment="1">
      <alignment horizontal="center" vertical="center" wrapText="1"/>
    </xf>
    <xf numFmtId="167" fontId="2" fillId="0" borderId="3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7" fontId="5" fillId="0" borderId="36" xfId="0" applyNumberFormat="1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67" fontId="2" fillId="2" borderId="3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164" fontId="5" fillId="4" borderId="50" xfId="0" applyNumberFormat="1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4" borderId="38" xfId="0" applyNumberFormat="1" applyFont="1" applyFill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64" fontId="2" fillId="3" borderId="64" xfId="0" applyNumberFormat="1" applyFont="1" applyFill="1" applyBorder="1" applyAlignment="1">
      <alignment horizontal="center" vertical="center"/>
    </xf>
    <xf numFmtId="164" fontId="2" fillId="3" borderId="45" xfId="0" applyNumberFormat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0" fontId="12" fillId="2" borderId="34" xfId="0" applyNumberFormat="1" applyFon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10" fontId="12" fillId="2" borderId="17" xfId="0" applyNumberFormat="1" applyFont="1" applyFill="1" applyBorder="1" applyAlignment="1">
      <alignment horizontal="center" vertical="center"/>
    </xf>
    <xf numFmtId="172" fontId="13" fillId="6" borderId="67" xfId="0" applyNumberFormat="1" applyFont="1" applyFill="1" applyBorder="1" applyAlignment="1">
      <alignment horizontal="center" vertical="center"/>
    </xf>
    <xf numFmtId="164" fontId="14" fillId="4" borderId="42" xfId="0" applyNumberFormat="1" applyFont="1" applyFill="1" applyBorder="1" applyAlignment="1">
      <alignment horizontal="center" vertical="center"/>
    </xf>
    <xf numFmtId="164" fontId="15" fillId="0" borderId="40" xfId="0" applyNumberFormat="1" applyFont="1" applyBorder="1" applyAlignment="1">
      <alignment horizontal="center" vertical="center"/>
    </xf>
    <xf numFmtId="164" fontId="13" fillId="4" borderId="50" xfId="0" applyNumberFormat="1" applyFont="1" applyFill="1" applyBorder="1" applyAlignment="1">
      <alignment horizontal="center" vertical="center"/>
    </xf>
    <xf numFmtId="164" fontId="15" fillId="0" borderId="50" xfId="0" applyNumberFormat="1" applyFont="1" applyBorder="1" applyAlignment="1">
      <alignment horizontal="center" vertical="center"/>
    </xf>
    <xf numFmtId="168" fontId="15" fillId="0" borderId="47" xfId="0" applyNumberFormat="1" applyFont="1" applyBorder="1" applyAlignment="1">
      <alignment horizontal="center" vertical="center"/>
    </xf>
    <xf numFmtId="164" fontId="15" fillId="0" borderId="46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168" fontId="15" fillId="0" borderId="48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172" fontId="13" fillId="6" borderId="68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164" fontId="13" fillId="4" borderId="20" xfId="0" applyNumberFormat="1" applyFont="1" applyFill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168" fontId="15" fillId="0" borderId="45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55" xfId="0" applyNumberFormat="1" applyFont="1" applyBorder="1" applyAlignment="1">
      <alignment horizontal="center" vertical="center"/>
    </xf>
    <xf numFmtId="168" fontId="15" fillId="0" borderId="5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 wrapText="1"/>
    </xf>
    <xf numFmtId="168" fontId="12" fillId="0" borderId="3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2" fillId="0" borderId="18" xfId="0" quotePrefix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9" fontId="20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0" fontId="2" fillId="3" borderId="16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5" fontId="4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4" fillId="0" borderId="12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4" fontId="4" fillId="0" borderId="18" xfId="0" applyNumberFormat="1" applyFont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right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wrapText="1"/>
    </xf>
    <xf numFmtId="0" fontId="3" fillId="0" borderId="25" xfId="0" applyFont="1" applyBorder="1" applyAlignment="1">
      <alignment vertic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164" fontId="5" fillId="0" borderId="24" xfId="0" applyNumberFormat="1" applyFont="1" applyBorder="1" applyAlignment="1">
      <alignment vertical="top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59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5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171" fontId="5" fillId="0" borderId="12" xfId="0" applyNumberFormat="1" applyFont="1" applyBorder="1" applyAlignment="1">
      <alignment vertical="center" wrapText="1"/>
    </xf>
    <xf numFmtId="171" fontId="2" fillId="5" borderId="1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/>
    </xf>
    <xf numFmtId="0" fontId="5" fillId="0" borderId="5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71" fontId="2" fillId="3" borderId="23" xfId="0" applyNumberFormat="1" applyFont="1" applyFill="1" applyBorder="1" applyAlignment="1">
      <alignment horizontal="center" vertical="center" wrapText="1"/>
    </xf>
    <xf numFmtId="171" fontId="5" fillId="0" borderId="41" xfId="0" applyNumberFormat="1" applyFont="1" applyBorder="1" applyAlignment="1">
      <alignment vertical="center" wrapText="1"/>
    </xf>
    <xf numFmtId="164" fontId="5" fillId="0" borderId="54" xfId="0" applyNumberFormat="1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/>
    </xf>
    <xf numFmtId="0" fontId="2" fillId="3" borderId="5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5" fillId="0" borderId="55" xfId="0" applyNumberFormat="1" applyFont="1" applyBorder="1" applyAlignment="1">
      <alignment vertical="center" wrapText="1"/>
    </xf>
    <xf numFmtId="0" fontId="3" fillId="0" borderId="49" xfId="0" applyFont="1" applyBorder="1" applyAlignment="1">
      <alignment vertical="center"/>
    </xf>
    <xf numFmtId="10" fontId="5" fillId="0" borderId="49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164" fontId="5" fillId="0" borderId="49" xfId="0" applyNumberFormat="1" applyFont="1" applyBorder="1" applyAlignment="1">
      <alignment horizontal="left" vertical="center" wrapText="1"/>
    </xf>
    <xf numFmtId="10" fontId="5" fillId="0" borderId="55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/>
    </xf>
    <xf numFmtId="0" fontId="5" fillId="0" borderId="55" xfId="0" applyFont="1" applyBorder="1" applyAlignment="1">
      <alignment horizontal="left" vertical="center" wrapText="1"/>
    </xf>
    <xf numFmtId="168" fontId="5" fillId="0" borderId="55" xfId="0" applyNumberFormat="1" applyFont="1" applyBorder="1" applyAlignment="1">
      <alignment horizontal="center" vertical="center" wrapText="1"/>
    </xf>
    <xf numFmtId="167" fontId="5" fillId="0" borderId="57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5" fillId="0" borderId="41" xfId="0" quotePrefix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right" vertical="center" wrapText="1"/>
    </xf>
    <xf numFmtId="164" fontId="17" fillId="0" borderId="12" xfId="0" applyNumberFormat="1" applyFont="1" applyBorder="1" applyAlignment="1">
      <alignment vertical="center" wrapText="1"/>
    </xf>
    <xf numFmtId="0" fontId="16" fillId="3" borderId="16" xfId="0" applyFont="1" applyFill="1" applyBorder="1" applyAlignment="1">
      <alignment horizontal="right" vertical="center" wrapText="1"/>
    </xf>
    <xf numFmtId="164" fontId="17" fillId="0" borderId="18" xfId="0" applyNumberFormat="1" applyFont="1" applyBorder="1" applyAlignment="1">
      <alignment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right" vertical="center" wrapText="1"/>
    </xf>
    <xf numFmtId="165" fontId="17" fillId="0" borderId="6" xfId="0" applyNumberFormat="1" applyFont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164" fontId="11" fillId="2" borderId="25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74E13"/>
    <pageSetUpPr fitToPage="1"/>
  </sheetPr>
  <dimension ref="A1:K42"/>
  <sheetViews>
    <sheetView showGridLines="0" tabSelected="1" workbookViewId="0">
      <selection activeCell="B5" sqref="B5:J5"/>
    </sheetView>
  </sheetViews>
  <sheetFormatPr defaultColWidth="14.42578125" defaultRowHeight="15" customHeight="1"/>
  <cols>
    <col min="1" max="1" width="3.7109375" customWidth="1"/>
    <col min="2" max="10" width="17" customWidth="1"/>
    <col min="11" max="11" width="3.7109375" customWidth="1"/>
  </cols>
  <sheetData>
    <row r="1" spans="1:11" ht="55.5" customHeight="1">
      <c r="A1" s="1"/>
      <c r="B1" s="230" t="s">
        <v>0</v>
      </c>
      <c r="C1" s="222"/>
      <c r="D1" s="222"/>
      <c r="E1" s="222"/>
      <c r="F1" s="222"/>
      <c r="G1" s="222"/>
      <c r="H1" s="222"/>
      <c r="I1" s="222"/>
      <c r="J1" s="222"/>
      <c r="K1" s="1"/>
    </row>
    <row r="2" spans="1:11">
      <c r="A2" s="1"/>
      <c r="B2" s="231" t="s">
        <v>1</v>
      </c>
      <c r="C2" s="195"/>
      <c r="D2" s="195"/>
      <c r="E2" s="195"/>
      <c r="F2" s="195"/>
      <c r="G2" s="195"/>
      <c r="H2" s="195"/>
      <c r="I2" s="195"/>
      <c r="J2" s="196"/>
      <c r="K2" s="1"/>
    </row>
    <row r="3" spans="1:11">
      <c r="A3" s="2"/>
      <c r="B3" s="3"/>
      <c r="C3" s="3"/>
      <c r="D3" s="3"/>
      <c r="E3" s="3"/>
      <c r="F3" s="3"/>
      <c r="G3" s="3"/>
      <c r="H3" s="3"/>
      <c r="I3" s="4"/>
      <c r="J3" s="4"/>
      <c r="K3" s="2"/>
    </row>
    <row r="4" spans="1:11">
      <c r="A4" s="5"/>
      <c r="B4" s="194" t="s">
        <v>2</v>
      </c>
      <c r="C4" s="195"/>
      <c r="D4" s="195"/>
      <c r="E4" s="195"/>
      <c r="F4" s="195"/>
      <c r="G4" s="195"/>
      <c r="H4" s="195"/>
      <c r="I4" s="195"/>
      <c r="J4" s="196"/>
      <c r="K4" s="5"/>
    </row>
    <row r="5" spans="1:11" ht="111" customHeight="1">
      <c r="A5" s="6"/>
      <c r="B5" s="232" t="s">
        <v>3</v>
      </c>
      <c r="C5" s="195"/>
      <c r="D5" s="195"/>
      <c r="E5" s="195"/>
      <c r="F5" s="195"/>
      <c r="G5" s="195"/>
      <c r="H5" s="195"/>
      <c r="I5" s="195"/>
      <c r="J5" s="196"/>
      <c r="K5" s="6"/>
    </row>
    <row r="6" spans="1:11">
      <c r="A6" s="2"/>
      <c r="B6" s="2"/>
      <c r="C6" s="2"/>
      <c r="D6" s="2"/>
      <c r="E6" s="2"/>
      <c r="F6" s="2"/>
      <c r="G6" s="2"/>
      <c r="H6" s="7"/>
      <c r="I6" s="7"/>
      <c r="J6" s="7"/>
      <c r="K6" s="2"/>
    </row>
    <row r="7" spans="1:11">
      <c r="A7" s="5"/>
      <c r="B7" s="194" t="s">
        <v>4</v>
      </c>
      <c r="C7" s="195"/>
      <c r="D7" s="195"/>
      <c r="E7" s="195"/>
      <c r="F7" s="195"/>
      <c r="G7" s="195"/>
      <c r="H7" s="195"/>
      <c r="I7" s="195"/>
      <c r="J7" s="196"/>
      <c r="K7" s="5"/>
    </row>
    <row r="8" spans="1:11">
      <c r="A8" s="8"/>
      <c r="B8" s="214" t="s">
        <v>5</v>
      </c>
      <c r="C8" s="215"/>
      <c r="D8" s="216" t="s">
        <v>6</v>
      </c>
      <c r="E8" s="217"/>
      <c r="F8" s="217"/>
      <c r="G8" s="217"/>
      <c r="H8" s="9" t="s">
        <v>7</v>
      </c>
      <c r="I8" s="218" t="s">
        <v>8</v>
      </c>
      <c r="J8" s="219"/>
      <c r="K8" s="8"/>
    </row>
    <row r="9" spans="1:11">
      <c r="A9" s="8"/>
      <c r="B9" s="208" t="s">
        <v>9</v>
      </c>
      <c r="C9" s="209"/>
      <c r="D9" s="223" t="s">
        <v>10</v>
      </c>
      <c r="E9" s="224"/>
      <c r="F9" s="224"/>
      <c r="G9" s="224"/>
      <c r="H9" s="224"/>
      <c r="I9" s="224"/>
      <c r="J9" s="225"/>
      <c r="K9" s="8"/>
    </row>
    <row r="10" spans="1:11">
      <c r="A10" s="8"/>
      <c r="B10" s="208" t="s">
        <v>11</v>
      </c>
      <c r="C10" s="209"/>
      <c r="D10" s="223" t="s">
        <v>12</v>
      </c>
      <c r="E10" s="224"/>
      <c r="F10" s="224"/>
      <c r="G10" s="224"/>
      <c r="H10" s="224"/>
      <c r="I10" s="224"/>
      <c r="J10" s="225"/>
      <c r="K10" s="8"/>
    </row>
    <row r="11" spans="1:11">
      <c r="A11" s="8"/>
      <c r="B11" s="208" t="s">
        <v>13</v>
      </c>
      <c r="C11" s="209"/>
      <c r="D11" s="223" t="s">
        <v>14</v>
      </c>
      <c r="E11" s="224"/>
      <c r="F11" s="224"/>
      <c r="G11" s="224"/>
      <c r="H11" s="224"/>
      <c r="I11" s="224"/>
      <c r="J11" s="225"/>
      <c r="K11" s="8"/>
    </row>
    <row r="12" spans="1:11">
      <c r="A12" s="8"/>
      <c r="B12" s="208" t="s">
        <v>15</v>
      </c>
      <c r="C12" s="209"/>
      <c r="D12" s="223" t="s">
        <v>16</v>
      </c>
      <c r="E12" s="224"/>
      <c r="F12" s="224"/>
      <c r="G12" s="224"/>
      <c r="H12" s="224"/>
      <c r="I12" s="224"/>
      <c r="J12" s="225"/>
      <c r="K12" s="8"/>
    </row>
    <row r="13" spans="1:11">
      <c r="A13" s="8"/>
      <c r="B13" s="208" t="s">
        <v>17</v>
      </c>
      <c r="C13" s="209"/>
      <c r="D13" s="223" t="s">
        <v>18</v>
      </c>
      <c r="E13" s="224"/>
      <c r="F13" s="224"/>
      <c r="G13" s="11" t="s">
        <v>19</v>
      </c>
      <c r="H13" s="10" t="s">
        <v>20</v>
      </c>
      <c r="I13" s="11" t="s">
        <v>21</v>
      </c>
      <c r="J13" s="12" t="s">
        <v>22</v>
      </c>
      <c r="K13" s="8"/>
    </row>
    <row r="14" spans="1:11">
      <c r="A14" s="8"/>
      <c r="B14" s="210" t="s">
        <v>23</v>
      </c>
      <c r="C14" s="200"/>
      <c r="D14" s="226" t="s">
        <v>24</v>
      </c>
      <c r="E14" s="199"/>
      <c r="F14" s="199"/>
      <c r="G14" s="14" t="s">
        <v>19</v>
      </c>
      <c r="H14" s="13" t="s">
        <v>20</v>
      </c>
      <c r="I14" s="14" t="s">
        <v>21</v>
      </c>
      <c r="J14" s="15" t="s">
        <v>22</v>
      </c>
      <c r="K14" s="8"/>
    </row>
    <row r="15" spans="1:11">
      <c r="A15" s="16"/>
      <c r="B15" s="16"/>
      <c r="C15" s="16"/>
      <c r="D15" s="16"/>
      <c r="E15" s="16"/>
      <c r="F15" s="16"/>
      <c r="G15" s="16"/>
      <c r="H15" s="16"/>
      <c r="I15" s="17"/>
      <c r="J15" s="17"/>
      <c r="K15" s="16"/>
    </row>
    <row r="16" spans="1:11">
      <c r="A16" s="18"/>
      <c r="B16" s="211" t="s">
        <v>25</v>
      </c>
      <c r="C16" s="195"/>
      <c r="D16" s="205"/>
      <c r="E16" s="227" t="s">
        <v>26</v>
      </c>
      <c r="F16" s="205"/>
      <c r="G16" s="220" t="s">
        <v>27</v>
      </c>
      <c r="H16" s="205"/>
      <c r="I16" s="220" t="s">
        <v>28</v>
      </c>
      <c r="J16" s="196"/>
      <c r="K16" s="18"/>
    </row>
    <row r="17" spans="1:11">
      <c r="A17" s="16"/>
      <c r="B17" s="212" t="s">
        <v>29</v>
      </c>
      <c r="C17" s="195"/>
      <c r="D17" s="205"/>
      <c r="E17" s="213">
        <v>30</v>
      </c>
      <c r="F17" s="205"/>
      <c r="G17" s="228">
        <f>'MÃO DE OBRA'!G139</f>
        <v>0</v>
      </c>
      <c r="H17" s="205"/>
      <c r="I17" s="229">
        <f>E17*G17</f>
        <v>0</v>
      </c>
      <c r="J17" s="196"/>
      <c r="K17" s="16"/>
    </row>
    <row r="18" spans="1:11">
      <c r="A18" s="16"/>
      <c r="B18" s="16"/>
      <c r="C18" s="16"/>
      <c r="D18" s="16"/>
      <c r="E18" s="16"/>
      <c r="F18" s="16"/>
      <c r="G18" s="221"/>
      <c r="H18" s="222"/>
      <c r="I18" s="19"/>
      <c r="J18" s="19"/>
      <c r="K18" s="16"/>
    </row>
    <row r="19" spans="1:11">
      <c r="A19" s="16"/>
      <c r="B19" s="194" t="s">
        <v>30</v>
      </c>
      <c r="C19" s="195"/>
      <c r="D19" s="195"/>
      <c r="E19" s="195"/>
      <c r="F19" s="195"/>
      <c r="G19" s="195"/>
      <c r="H19" s="195"/>
      <c r="I19" s="195"/>
      <c r="J19" s="196"/>
      <c r="K19" s="16"/>
    </row>
    <row r="20" spans="1:11" ht="63.75" customHeight="1">
      <c r="A20" s="16"/>
      <c r="B20" s="197" t="s">
        <v>31</v>
      </c>
      <c r="C20" s="195"/>
      <c r="D20" s="195"/>
      <c r="E20" s="195"/>
      <c r="F20" s="195"/>
      <c r="G20" s="195"/>
      <c r="H20" s="195"/>
      <c r="I20" s="195"/>
      <c r="J20" s="196"/>
      <c r="K20" s="16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194" t="s">
        <v>32</v>
      </c>
      <c r="C22" s="195"/>
      <c r="D22" s="195"/>
      <c r="E22" s="195"/>
      <c r="F22" s="195"/>
      <c r="G22" s="195"/>
      <c r="H22" s="195"/>
      <c r="I22" s="195"/>
      <c r="J22" s="196"/>
      <c r="K22" s="20"/>
    </row>
    <row r="23" spans="1:11" ht="54" customHeight="1">
      <c r="A23" s="20"/>
      <c r="B23" s="203" t="s">
        <v>33</v>
      </c>
      <c r="C23" s="195"/>
      <c r="D23" s="195"/>
      <c r="E23" s="195"/>
      <c r="F23" s="195"/>
      <c r="G23" s="195"/>
      <c r="H23" s="195"/>
      <c r="I23" s="195"/>
      <c r="J23" s="196"/>
      <c r="K23" s="20"/>
    </row>
    <row r="24" spans="1:1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0"/>
    </row>
    <row r="25" spans="1:11">
      <c r="A25" s="20"/>
      <c r="B25" s="194" t="s">
        <v>34</v>
      </c>
      <c r="C25" s="195"/>
      <c r="D25" s="195"/>
      <c r="E25" s="195"/>
      <c r="F25" s="195"/>
      <c r="G25" s="195"/>
      <c r="H25" s="195"/>
      <c r="I25" s="195"/>
      <c r="J25" s="196"/>
      <c r="K25" s="20"/>
    </row>
    <row r="26" spans="1:11">
      <c r="A26" s="20"/>
      <c r="B26" s="204" t="s">
        <v>35</v>
      </c>
      <c r="C26" s="195"/>
      <c r="D26" s="205"/>
      <c r="E26" s="206" t="s">
        <v>36</v>
      </c>
      <c r="F26" s="195"/>
      <c r="G26" s="205"/>
      <c r="H26" s="206" t="s">
        <v>37</v>
      </c>
      <c r="I26" s="195"/>
      <c r="J26" s="196"/>
      <c r="K26" s="20"/>
    </row>
    <row r="27" spans="1:11">
      <c r="A27" s="20"/>
      <c r="B27" s="207" t="s">
        <v>38</v>
      </c>
      <c r="C27" s="199"/>
      <c r="D27" s="200"/>
      <c r="E27" s="198" t="s">
        <v>39</v>
      </c>
      <c r="F27" s="199"/>
      <c r="G27" s="200"/>
      <c r="H27" s="201">
        <v>1</v>
      </c>
      <c r="I27" s="199"/>
      <c r="J27" s="202"/>
      <c r="K27" s="20"/>
    </row>
    <row r="28" spans="1:1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0"/>
    </row>
    <row r="29" spans="1:11">
      <c r="A29" s="20"/>
      <c r="B29" s="238" t="s">
        <v>289</v>
      </c>
      <c r="C29" s="195"/>
      <c r="D29" s="195"/>
      <c r="E29" s="195"/>
      <c r="F29" s="195"/>
      <c r="G29" s="195"/>
      <c r="H29" s="195"/>
      <c r="I29" s="195"/>
      <c r="J29" s="196"/>
      <c r="K29" s="20"/>
    </row>
    <row r="30" spans="1:11" ht="32.25" customHeight="1">
      <c r="A30" s="20"/>
      <c r="B30" s="197" t="s">
        <v>40</v>
      </c>
      <c r="C30" s="195"/>
      <c r="D30" s="195"/>
      <c r="E30" s="195"/>
      <c r="F30" s="195"/>
      <c r="G30" s="195"/>
      <c r="H30" s="195"/>
      <c r="I30" s="195"/>
      <c r="J30" s="196"/>
      <c r="K30" s="20"/>
    </row>
    <row r="31" spans="1:1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0"/>
    </row>
    <row r="32" spans="1:11">
      <c r="A32" s="20"/>
      <c r="B32" s="194" t="s">
        <v>41</v>
      </c>
      <c r="C32" s="195"/>
      <c r="D32" s="195"/>
      <c r="E32" s="195"/>
      <c r="F32" s="195"/>
      <c r="G32" s="195"/>
      <c r="H32" s="195"/>
      <c r="I32" s="195"/>
      <c r="J32" s="196"/>
      <c r="K32" s="20"/>
    </row>
    <row r="33" spans="1:11" ht="31.5" customHeight="1">
      <c r="A33" s="20"/>
      <c r="B33" s="197" t="s">
        <v>42</v>
      </c>
      <c r="C33" s="195"/>
      <c r="D33" s="195"/>
      <c r="E33" s="195"/>
      <c r="F33" s="195"/>
      <c r="G33" s="195"/>
      <c r="H33" s="195"/>
      <c r="I33" s="195"/>
      <c r="J33" s="196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17"/>
      <c r="C35" s="239" t="s">
        <v>43</v>
      </c>
      <c r="D35" s="222"/>
      <c r="E35" s="222"/>
      <c r="F35" s="22"/>
      <c r="G35" s="240" t="s">
        <v>44</v>
      </c>
      <c r="H35" s="234"/>
      <c r="I35" s="234"/>
      <c r="J35" s="241"/>
      <c r="K35" s="20"/>
    </row>
    <row r="36" spans="1:11" ht="107.25" customHeight="1">
      <c r="A36" s="20"/>
      <c r="B36" s="20"/>
      <c r="C36" s="247"/>
      <c r="D36" s="222"/>
      <c r="E36" s="222"/>
      <c r="F36" s="23"/>
      <c r="G36" s="242"/>
      <c r="H36" s="222"/>
      <c r="I36" s="222"/>
      <c r="J36" s="243"/>
      <c r="K36" s="20"/>
    </row>
    <row r="37" spans="1:11">
      <c r="A37" s="20"/>
      <c r="B37" s="20"/>
      <c r="C37" s="233" t="str">
        <f>D13</f>
        <v>xxxx (nome do representante legal) xxxx</v>
      </c>
      <c r="D37" s="234"/>
      <c r="E37" s="234"/>
      <c r="F37" s="23"/>
      <c r="G37" s="242"/>
      <c r="H37" s="222"/>
      <c r="I37" s="222"/>
      <c r="J37" s="243"/>
      <c r="K37" s="20"/>
    </row>
    <row r="38" spans="1:11">
      <c r="A38" s="20"/>
      <c r="B38" s="17"/>
      <c r="C38" s="235" t="str">
        <f>B13</f>
        <v>Representante legal</v>
      </c>
      <c r="D38" s="222"/>
      <c r="E38" s="222"/>
      <c r="F38" s="23"/>
      <c r="G38" s="242"/>
      <c r="H38" s="222"/>
      <c r="I38" s="222"/>
      <c r="J38" s="243"/>
      <c r="K38" s="20"/>
    </row>
    <row r="39" spans="1:11">
      <c r="A39" s="20"/>
      <c r="B39" s="17"/>
      <c r="C39" s="236" t="str">
        <f>D8</f>
        <v xml:space="preserve"> xxxx (razão social) xxxx</v>
      </c>
      <c r="D39" s="222"/>
      <c r="E39" s="222"/>
      <c r="F39" s="23"/>
      <c r="G39" s="242"/>
      <c r="H39" s="222"/>
      <c r="I39" s="222"/>
      <c r="J39" s="243"/>
      <c r="K39" s="20"/>
    </row>
    <row r="40" spans="1:11">
      <c r="A40" s="20"/>
      <c r="B40" s="17"/>
      <c r="C40" s="237"/>
      <c r="D40" s="222"/>
      <c r="E40" s="222"/>
      <c r="F40" s="23"/>
      <c r="G40" s="242"/>
      <c r="H40" s="222"/>
      <c r="I40" s="222"/>
      <c r="J40" s="243"/>
      <c r="K40" s="20"/>
    </row>
    <row r="41" spans="1:11">
      <c r="A41" s="20"/>
      <c r="B41" s="17"/>
      <c r="C41" s="237"/>
      <c r="D41" s="222"/>
      <c r="E41" s="222"/>
      <c r="F41" s="23"/>
      <c r="G41" s="244"/>
      <c r="H41" s="245"/>
      <c r="I41" s="245"/>
      <c r="J41" s="246"/>
      <c r="K41" s="20"/>
    </row>
    <row r="42" spans="1:11">
      <c r="A42" s="20"/>
      <c r="B42" s="23"/>
      <c r="C42" s="17"/>
      <c r="D42" s="17"/>
      <c r="E42" s="17"/>
      <c r="F42" s="23"/>
      <c r="G42" s="23"/>
      <c r="H42" s="23"/>
      <c r="I42" s="22"/>
      <c r="J42" s="22"/>
      <c r="K42" s="20"/>
    </row>
  </sheetData>
  <mergeCells count="52">
    <mergeCell ref="C37:E37"/>
    <mergeCell ref="C38:E38"/>
    <mergeCell ref="C39:E39"/>
    <mergeCell ref="C40:E40"/>
    <mergeCell ref="B29:J29"/>
    <mergeCell ref="B30:J30"/>
    <mergeCell ref="B32:J32"/>
    <mergeCell ref="B33:J33"/>
    <mergeCell ref="C35:E35"/>
    <mergeCell ref="G35:J41"/>
    <mergeCell ref="C36:E36"/>
    <mergeCell ref="C41:E41"/>
    <mergeCell ref="B1:J1"/>
    <mergeCell ref="B2:J2"/>
    <mergeCell ref="B4:J4"/>
    <mergeCell ref="B5:J5"/>
    <mergeCell ref="B7:J7"/>
    <mergeCell ref="D8:G8"/>
    <mergeCell ref="I8:J8"/>
    <mergeCell ref="G16:H16"/>
    <mergeCell ref="I16:J16"/>
    <mergeCell ref="G18:H18"/>
    <mergeCell ref="D9:J9"/>
    <mergeCell ref="D10:J10"/>
    <mergeCell ref="D11:J11"/>
    <mergeCell ref="D12:J12"/>
    <mergeCell ref="D13:F13"/>
    <mergeCell ref="D14:F14"/>
    <mergeCell ref="E16:F16"/>
    <mergeCell ref="G17:H17"/>
    <mergeCell ref="I17:J17"/>
    <mergeCell ref="B8:C8"/>
    <mergeCell ref="B9:C9"/>
    <mergeCell ref="B10:C10"/>
    <mergeCell ref="B11:C11"/>
    <mergeCell ref="B12:C12"/>
    <mergeCell ref="B13:C13"/>
    <mergeCell ref="B14:C14"/>
    <mergeCell ref="B16:D16"/>
    <mergeCell ref="B17:D17"/>
    <mergeCell ref="E17:F17"/>
    <mergeCell ref="B19:J19"/>
    <mergeCell ref="B20:J20"/>
    <mergeCell ref="E27:G27"/>
    <mergeCell ref="H27:J27"/>
    <mergeCell ref="B22:J22"/>
    <mergeCell ref="B23:J23"/>
    <mergeCell ref="B25:J25"/>
    <mergeCell ref="B26:D26"/>
    <mergeCell ref="E26:G26"/>
    <mergeCell ref="H26:J26"/>
    <mergeCell ref="B27:D27"/>
  </mergeCells>
  <pageMargins left="0.25" right="0.25" top="0.75" bottom="0.7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74E13"/>
    <pageSetUpPr fitToPage="1"/>
  </sheetPr>
  <dimension ref="A1:G149"/>
  <sheetViews>
    <sheetView showGridLines="0" workbookViewId="0">
      <selection activeCell="F13" sqref="F13:G13"/>
    </sheetView>
  </sheetViews>
  <sheetFormatPr defaultColWidth="14.42578125" defaultRowHeight="15" customHeight="1" outlineLevelRow="1"/>
  <cols>
    <col min="1" max="1" width="8.7109375" customWidth="1"/>
    <col min="2" max="2" width="39.42578125" customWidth="1"/>
    <col min="3" max="7" width="15.140625" customWidth="1"/>
  </cols>
  <sheetData>
    <row r="1" spans="1:7" ht="15" customHeight="1" outlineLevel="1">
      <c r="A1" s="230" t="s">
        <v>0</v>
      </c>
      <c r="B1" s="222"/>
      <c r="C1" s="222"/>
      <c r="D1" s="222"/>
      <c r="E1" s="222"/>
      <c r="F1" s="222"/>
      <c r="G1" s="222"/>
    </row>
    <row r="2" spans="1:7" ht="15" customHeight="1" outlineLevel="1">
      <c r="A2" s="24"/>
      <c r="B2" s="24"/>
      <c r="C2" s="24"/>
      <c r="D2" s="24"/>
      <c r="E2" s="24"/>
      <c r="F2" s="24"/>
      <c r="G2" s="24"/>
    </row>
    <row r="3" spans="1:7" ht="15" customHeight="1" outlineLevel="1">
      <c r="A3" s="231" t="s">
        <v>1</v>
      </c>
      <c r="B3" s="195"/>
      <c r="C3" s="195"/>
      <c r="D3" s="195"/>
      <c r="E3" s="195"/>
      <c r="F3" s="195"/>
      <c r="G3" s="196"/>
    </row>
    <row r="4" spans="1:7" ht="15" customHeight="1" outlineLevel="1">
      <c r="A4" s="306"/>
      <c r="B4" s="234"/>
      <c r="C4" s="234"/>
      <c r="D4" s="234"/>
      <c r="E4" s="234"/>
      <c r="F4" s="234"/>
      <c r="G4" s="234"/>
    </row>
    <row r="5" spans="1:7" ht="15" customHeight="1" outlineLevel="1">
      <c r="A5" s="307" t="s">
        <v>45</v>
      </c>
      <c r="B5" s="222"/>
      <c r="C5" s="222"/>
      <c r="D5" s="222"/>
      <c r="E5" s="222"/>
      <c r="F5" s="222"/>
      <c r="G5" s="222"/>
    </row>
    <row r="6" spans="1:7" ht="15" customHeight="1" outlineLevel="1">
      <c r="A6" s="307" t="s">
        <v>46</v>
      </c>
      <c r="B6" s="222"/>
      <c r="C6" s="222"/>
      <c r="D6" s="222"/>
      <c r="E6" s="222"/>
      <c r="F6" s="222"/>
      <c r="G6" s="222"/>
    </row>
    <row r="7" spans="1:7" ht="15" customHeight="1" outlineLevel="1">
      <c r="A7" s="308"/>
      <c r="B7" s="222"/>
      <c r="C7" s="24"/>
      <c r="D7" s="24"/>
      <c r="E7" s="24"/>
      <c r="F7" s="24"/>
      <c r="G7" s="24"/>
    </row>
    <row r="8" spans="1:7" ht="15" customHeight="1" outlineLevel="1">
      <c r="A8" s="231" t="s">
        <v>47</v>
      </c>
      <c r="B8" s="195"/>
      <c r="C8" s="195"/>
      <c r="D8" s="195"/>
      <c r="E8" s="195"/>
      <c r="F8" s="195"/>
      <c r="G8" s="196"/>
    </row>
    <row r="9" spans="1:7" ht="15" customHeight="1" outlineLevel="1">
      <c r="A9" s="261" t="s">
        <v>48</v>
      </c>
      <c r="B9" s="195"/>
      <c r="C9" s="195"/>
      <c r="D9" s="195"/>
      <c r="E9" s="195"/>
      <c r="F9" s="195"/>
      <c r="G9" s="196"/>
    </row>
    <row r="10" spans="1:7" ht="15" customHeight="1" outlineLevel="1">
      <c r="A10" s="26" t="s">
        <v>49</v>
      </c>
      <c r="B10" s="309" t="s">
        <v>50</v>
      </c>
      <c r="C10" s="217"/>
      <c r="D10" s="217"/>
      <c r="E10" s="217"/>
      <c r="F10" s="310" t="s">
        <v>51</v>
      </c>
      <c r="G10" s="219"/>
    </row>
    <row r="11" spans="1:7" ht="15" customHeight="1" outlineLevel="1">
      <c r="A11" s="27" t="s">
        <v>52</v>
      </c>
      <c r="B11" s="250" t="s">
        <v>53</v>
      </c>
      <c r="C11" s="224"/>
      <c r="D11" s="224"/>
      <c r="E11" s="224"/>
      <c r="F11" s="301" t="s">
        <v>54</v>
      </c>
      <c r="G11" s="225"/>
    </row>
    <row r="12" spans="1:7" ht="15" customHeight="1" outlineLevel="1">
      <c r="A12" s="27" t="s">
        <v>55</v>
      </c>
      <c r="B12" s="250" t="s">
        <v>56</v>
      </c>
      <c r="C12" s="224"/>
      <c r="D12" s="224"/>
      <c r="E12" s="224"/>
      <c r="F12" s="301"/>
      <c r="G12" s="225"/>
    </row>
    <row r="13" spans="1:7" ht="15" customHeight="1" outlineLevel="1">
      <c r="A13" s="30" t="s">
        <v>57</v>
      </c>
      <c r="B13" s="250" t="s">
        <v>58</v>
      </c>
      <c r="C13" s="224"/>
      <c r="D13" s="224"/>
      <c r="E13" s="224"/>
      <c r="F13" s="311" t="s">
        <v>59</v>
      </c>
      <c r="G13" s="225"/>
    </row>
    <row r="14" spans="1:7" ht="15" customHeight="1" outlineLevel="1">
      <c r="A14" s="31" t="s">
        <v>60</v>
      </c>
      <c r="B14" s="264" t="s">
        <v>61</v>
      </c>
      <c r="C14" s="199"/>
      <c r="D14" s="199"/>
      <c r="E14" s="199"/>
      <c r="F14" s="302">
        <v>30</v>
      </c>
      <c r="G14" s="202"/>
    </row>
    <row r="15" spans="1:7" ht="15" customHeight="1" outlineLevel="1">
      <c r="A15" s="258"/>
      <c r="B15" s="245"/>
      <c r="C15" s="245"/>
      <c r="D15" s="245"/>
      <c r="E15" s="245"/>
      <c r="F15" s="245"/>
      <c r="G15" s="245"/>
    </row>
    <row r="16" spans="1:7" ht="15" customHeight="1" outlineLevel="1">
      <c r="A16" s="231" t="s">
        <v>62</v>
      </c>
      <c r="B16" s="195"/>
      <c r="C16" s="195"/>
      <c r="D16" s="195"/>
      <c r="E16" s="195"/>
      <c r="F16" s="195"/>
      <c r="G16" s="196"/>
    </row>
    <row r="17" spans="1:7" ht="15" customHeight="1" outlineLevel="1">
      <c r="A17" s="261" t="s">
        <v>63</v>
      </c>
      <c r="B17" s="195"/>
      <c r="C17" s="195"/>
      <c r="D17" s="195"/>
      <c r="E17" s="205"/>
      <c r="F17" s="32" t="s">
        <v>64</v>
      </c>
      <c r="G17" s="33" t="s">
        <v>65</v>
      </c>
    </row>
    <row r="18" spans="1:7" ht="15" customHeight="1" outlineLevel="1">
      <c r="A18" s="303" t="s">
        <v>66</v>
      </c>
      <c r="B18" s="245"/>
      <c r="C18" s="245"/>
      <c r="D18" s="245"/>
      <c r="E18" s="249"/>
      <c r="F18" s="34" t="s">
        <v>67</v>
      </c>
      <c r="G18" s="35">
        <v>30</v>
      </c>
    </row>
    <row r="19" spans="1:7" ht="15" customHeight="1">
      <c r="A19" s="304"/>
      <c r="B19" s="195"/>
      <c r="C19" s="195"/>
      <c r="D19" s="195"/>
      <c r="E19" s="195"/>
      <c r="F19" s="195"/>
      <c r="G19" s="195"/>
    </row>
    <row r="20" spans="1:7" ht="15" customHeight="1">
      <c r="A20" s="231" t="s">
        <v>68</v>
      </c>
      <c r="B20" s="195"/>
      <c r="C20" s="195"/>
      <c r="D20" s="195"/>
      <c r="E20" s="195"/>
      <c r="F20" s="195"/>
      <c r="G20" s="196"/>
    </row>
    <row r="21" spans="1:7" ht="15" customHeight="1" outlineLevel="1">
      <c r="A21" s="305" t="s">
        <v>69</v>
      </c>
      <c r="B21" s="245"/>
      <c r="C21" s="245"/>
      <c r="D21" s="245"/>
      <c r="E21" s="245"/>
      <c r="F21" s="245"/>
      <c r="G21" s="246"/>
    </row>
    <row r="22" spans="1:7" ht="15" customHeight="1" outlineLevel="1">
      <c r="A22" s="261" t="s">
        <v>70</v>
      </c>
      <c r="B22" s="195"/>
      <c r="C22" s="195"/>
      <c r="D22" s="195"/>
      <c r="E22" s="195"/>
      <c r="F22" s="195"/>
      <c r="G22" s="196"/>
    </row>
    <row r="23" spans="1:7" ht="15" customHeight="1" outlineLevel="1">
      <c r="A23" s="36">
        <v>1</v>
      </c>
      <c r="B23" s="251" t="s">
        <v>71</v>
      </c>
      <c r="C23" s="252"/>
      <c r="D23" s="252"/>
      <c r="E23" s="252"/>
      <c r="F23" s="301" t="s">
        <v>66</v>
      </c>
      <c r="G23" s="225"/>
    </row>
    <row r="24" spans="1:7" ht="15" customHeight="1" outlineLevel="1">
      <c r="A24" s="30">
        <v>2</v>
      </c>
      <c r="B24" s="250" t="s">
        <v>72</v>
      </c>
      <c r="C24" s="224"/>
      <c r="D24" s="224"/>
      <c r="E24" s="224"/>
      <c r="F24" s="299" t="s">
        <v>39</v>
      </c>
      <c r="G24" s="270"/>
    </row>
    <row r="25" spans="1:7" ht="15" customHeight="1" outlineLevel="1">
      <c r="A25" s="30">
        <v>3</v>
      </c>
      <c r="B25" s="250" t="s">
        <v>73</v>
      </c>
      <c r="C25" s="224"/>
      <c r="D25" s="224"/>
      <c r="E25" s="224"/>
      <c r="F25" s="300"/>
      <c r="G25" s="225"/>
    </row>
    <row r="26" spans="1:7" ht="15" customHeight="1" outlineLevel="1">
      <c r="A26" s="30">
        <v>4</v>
      </c>
      <c r="B26" s="250" t="s">
        <v>74</v>
      </c>
      <c r="C26" s="224"/>
      <c r="D26" s="224"/>
      <c r="E26" s="224"/>
      <c r="F26" s="301" t="s">
        <v>38</v>
      </c>
      <c r="G26" s="225"/>
    </row>
    <row r="27" spans="1:7" ht="15" customHeight="1" outlineLevel="1">
      <c r="A27" s="31">
        <v>5</v>
      </c>
      <c r="B27" s="264" t="s">
        <v>75</v>
      </c>
      <c r="C27" s="199"/>
      <c r="D27" s="199"/>
      <c r="E27" s="199"/>
      <c r="F27" s="302"/>
      <c r="G27" s="202"/>
    </row>
    <row r="28" spans="1:7" ht="15" customHeight="1">
      <c r="A28" s="258"/>
      <c r="B28" s="245"/>
      <c r="C28" s="245"/>
      <c r="D28" s="245"/>
      <c r="E28" s="245"/>
      <c r="F28" s="245"/>
      <c r="G28" s="245"/>
    </row>
    <row r="29" spans="1:7" ht="12.75">
      <c r="A29" s="231" t="s">
        <v>76</v>
      </c>
      <c r="B29" s="195"/>
      <c r="C29" s="195"/>
      <c r="D29" s="195"/>
      <c r="E29" s="195"/>
      <c r="F29" s="195"/>
      <c r="G29" s="196"/>
    </row>
    <row r="30" spans="1:7">
      <c r="A30" s="37">
        <v>1</v>
      </c>
      <c r="B30" s="276" t="s">
        <v>77</v>
      </c>
      <c r="C30" s="195"/>
      <c r="D30" s="195"/>
      <c r="E30" s="195"/>
      <c r="F30" s="205"/>
      <c r="G30" s="39" t="s">
        <v>78</v>
      </c>
    </row>
    <row r="31" spans="1:7" outlineLevel="1">
      <c r="A31" s="36" t="s">
        <v>49</v>
      </c>
      <c r="B31" s="251" t="s">
        <v>79</v>
      </c>
      <c r="C31" s="252"/>
      <c r="D31" s="252"/>
      <c r="E31" s="252"/>
      <c r="F31" s="253"/>
      <c r="G31" s="40">
        <f>ROUND(F25/44*40,2)</f>
        <v>0</v>
      </c>
    </row>
    <row r="32" spans="1:7" outlineLevel="1">
      <c r="A32" s="30" t="s">
        <v>52</v>
      </c>
      <c r="B32" s="28" t="s">
        <v>80</v>
      </c>
      <c r="C32" s="41"/>
      <c r="D32" s="41"/>
      <c r="E32" s="42">
        <f>G31</f>
        <v>0</v>
      </c>
      <c r="F32" s="43">
        <v>0</v>
      </c>
      <c r="G32" s="40">
        <v>0</v>
      </c>
    </row>
    <row r="33" spans="1:7" outlineLevel="1">
      <c r="A33" s="30" t="s">
        <v>55</v>
      </c>
      <c r="B33" s="260" t="s">
        <v>81</v>
      </c>
      <c r="C33" s="224"/>
      <c r="D33" s="209"/>
      <c r="E33" s="42">
        <v>1100</v>
      </c>
      <c r="F33" s="43">
        <v>0</v>
      </c>
      <c r="G33" s="44">
        <f>ROUND(E33*F33,2)</f>
        <v>0</v>
      </c>
    </row>
    <row r="34" spans="1:7" outlineLevel="1">
      <c r="A34" s="30" t="s">
        <v>57</v>
      </c>
      <c r="B34" s="250" t="s">
        <v>82</v>
      </c>
      <c r="C34" s="224"/>
      <c r="D34" s="224"/>
      <c r="E34" s="224"/>
      <c r="F34" s="209"/>
      <c r="G34" s="44">
        <v>0</v>
      </c>
    </row>
    <row r="35" spans="1:7" outlineLevel="1">
      <c r="A35" s="30" t="s">
        <v>60</v>
      </c>
      <c r="B35" s="250" t="s">
        <v>83</v>
      </c>
      <c r="C35" s="224"/>
      <c r="D35" s="224"/>
      <c r="E35" s="224"/>
      <c r="F35" s="209"/>
      <c r="G35" s="44">
        <v>0</v>
      </c>
    </row>
    <row r="36" spans="1:7" outlineLevel="1">
      <c r="A36" s="31" t="s">
        <v>84</v>
      </c>
      <c r="B36" s="264" t="s">
        <v>85</v>
      </c>
      <c r="C36" s="199"/>
      <c r="D36" s="199"/>
      <c r="E36" s="199"/>
      <c r="F36" s="200"/>
      <c r="G36" s="45">
        <v>0</v>
      </c>
    </row>
    <row r="37" spans="1:7">
      <c r="A37" s="257" t="s">
        <v>86</v>
      </c>
      <c r="B37" s="195"/>
      <c r="C37" s="195"/>
      <c r="D37" s="195"/>
      <c r="E37" s="195"/>
      <c r="F37" s="205"/>
      <c r="G37" s="46">
        <f>ROUND(SUM(G31:G36),2)</f>
        <v>0</v>
      </c>
    </row>
    <row r="38" spans="1:7">
      <c r="A38" s="258"/>
      <c r="B38" s="245"/>
      <c r="C38" s="245"/>
      <c r="D38" s="245"/>
      <c r="E38" s="245"/>
      <c r="F38" s="245"/>
      <c r="G38" s="245"/>
    </row>
    <row r="39" spans="1:7" ht="12.75">
      <c r="A39" s="231" t="s">
        <v>87</v>
      </c>
      <c r="B39" s="195"/>
      <c r="C39" s="195"/>
      <c r="D39" s="195"/>
      <c r="E39" s="195"/>
      <c r="F39" s="195"/>
      <c r="G39" s="196"/>
    </row>
    <row r="40" spans="1:7" ht="12.75">
      <c r="A40" s="261" t="s">
        <v>88</v>
      </c>
      <c r="B40" s="195"/>
      <c r="C40" s="195"/>
      <c r="D40" s="195"/>
      <c r="E40" s="195"/>
      <c r="F40" s="195"/>
      <c r="G40" s="196"/>
    </row>
    <row r="41" spans="1:7" ht="30">
      <c r="A41" s="37" t="s">
        <v>89</v>
      </c>
      <c r="B41" s="276" t="s">
        <v>90</v>
      </c>
      <c r="C41" s="195"/>
      <c r="D41" s="195"/>
      <c r="E41" s="47" t="s">
        <v>91</v>
      </c>
      <c r="F41" s="48" t="s">
        <v>92</v>
      </c>
      <c r="G41" s="49" t="s">
        <v>93</v>
      </c>
    </row>
    <row r="42" spans="1:7" outlineLevel="1">
      <c r="A42" s="36" t="s">
        <v>49</v>
      </c>
      <c r="B42" s="259" t="s">
        <v>94</v>
      </c>
      <c r="C42" s="252"/>
      <c r="D42" s="253"/>
      <c r="E42" s="291">
        <f>G37</f>
        <v>0</v>
      </c>
      <c r="F42" s="50">
        <f t="shared" ref="F42:F43" si="0">1/12</f>
        <v>8.3333333333333329E-2</v>
      </c>
      <c r="G42" s="51">
        <f t="shared" ref="G42:G44" si="1">ROUND($E$42*F42,2)</f>
        <v>0</v>
      </c>
    </row>
    <row r="43" spans="1:7" outlineLevel="1">
      <c r="A43" s="30" t="s">
        <v>52</v>
      </c>
      <c r="B43" s="260" t="s">
        <v>95</v>
      </c>
      <c r="C43" s="224"/>
      <c r="D43" s="209"/>
      <c r="E43" s="286"/>
      <c r="F43" s="43">
        <f t="shared" si="0"/>
        <v>8.3333333333333329E-2</v>
      </c>
      <c r="G43" s="52">
        <f t="shared" si="1"/>
        <v>0</v>
      </c>
    </row>
    <row r="44" spans="1:7" outlineLevel="1">
      <c r="A44" s="53" t="s">
        <v>55</v>
      </c>
      <c r="B44" s="254" t="s">
        <v>96</v>
      </c>
      <c r="C44" s="255"/>
      <c r="D44" s="256"/>
      <c r="E44" s="288"/>
      <c r="F44" s="54">
        <f>1/12/3</f>
        <v>2.7777777777777776E-2</v>
      </c>
      <c r="G44" s="55">
        <f t="shared" si="1"/>
        <v>0</v>
      </c>
    </row>
    <row r="45" spans="1:7">
      <c r="A45" s="257" t="s">
        <v>86</v>
      </c>
      <c r="B45" s="195"/>
      <c r="C45" s="195"/>
      <c r="D45" s="195"/>
      <c r="E45" s="195"/>
      <c r="F45" s="205"/>
      <c r="G45" s="46">
        <f>ROUND(SUM(G42:G44),2)</f>
        <v>0</v>
      </c>
    </row>
    <row r="46" spans="1:7" ht="12.75">
      <c r="A46" s="261" t="s">
        <v>97</v>
      </c>
      <c r="B46" s="195"/>
      <c r="C46" s="195"/>
      <c r="D46" s="195"/>
      <c r="E46" s="195"/>
      <c r="F46" s="195"/>
      <c r="G46" s="196"/>
    </row>
    <row r="47" spans="1:7">
      <c r="A47" s="37" t="s">
        <v>98</v>
      </c>
      <c r="B47" s="276" t="s">
        <v>99</v>
      </c>
      <c r="C47" s="195"/>
      <c r="D47" s="205"/>
      <c r="E47" s="47" t="s">
        <v>91</v>
      </c>
      <c r="F47" s="32" t="s">
        <v>100</v>
      </c>
      <c r="G47" s="49" t="s">
        <v>93</v>
      </c>
    </row>
    <row r="48" spans="1:7" outlineLevel="1">
      <c r="A48" s="36" t="s">
        <v>49</v>
      </c>
      <c r="B48" s="251" t="s">
        <v>101</v>
      </c>
      <c r="C48" s="252"/>
      <c r="D48" s="253"/>
      <c r="E48" s="291">
        <f>G37+G45</f>
        <v>0</v>
      </c>
      <c r="F48" s="56">
        <v>0.2</v>
      </c>
      <c r="G48" s="57">
        <f t="shared" ref="G48:G49" si="2">ROUND($E$48*F48,2)</f>
        <v>0</v>
      </c>
    </row>
    <row r="49" spans="1:7" ht="12.75" outlineLevel="1">
      <c r="A49" s="292" t="s">
        <v>52</v>
      </c>
      <c r="B49" s="294" t="s">
        <v>102</v>
      </c>
      <c r="C49" s="58" t="s">
        <v>103</v>
      </c>
      <c r="D49" s="58" t="s">
        <v>104</v>
      </c>
      <c r="E49" s="286"/>
      <c r="F49" s="295">
        <f>ROUND(C50*D50,6)</f>
        <v>0.03</v>
      </c>
      <c r="G49" s="296">
        <f t="shared" si="2"/>
        <v>0</v>
      </c>
    </row>
    <row r="50" spans="1:7" outlineLevel="1">
      <c r="A50" s="293"/>
      <c r="B50" s="288"/>
      <c r="C50" s="60">
        <v>1</v>
      </c>
      <c r="D50" s="61">
        <v>0.03</v>
      </c>
      <c r="E50" s="286"/>
      <c r="F50" s="288"/>
      <c r="G50" s="297"/>
    </row>
    <row r="51" spans="1:7" outlineLevel="1">
      <c r="A51" s="30" t="s">
        <v>55</v>
      </c>
      <c r="B51" s="250" t="s">
        <v>105</v>
      </c>
      <c r="C51" s="224"/>
      <c r="D51" s="209"/>
      <c r="E51" s="286"/>
      <c r="F51" s="62">
        <v>2.5000000000000001E-2</v>
      </c>
      <c r="G51" s="63">
        <f t="shared" ref="G51:G56" si="3">ROUND($E$48*F51,2)</f>
        <v>0</v>
      </c>
    </row>
    <row r="52" spans="1:7" outlineLevel="1">
      <c r="A52" s="30" t="s">
        <v>57</v>
      </c>
      <c r="B52" s="250" t="s">
        <v>106</v>
      </c>
      <c r="C52" s="224"/>
      <c r="D52" s="209"/>
      <c r="E52" s="286"/>
      <c r="F52" s="62">
        <v>1.4999999999999999E-2</v>
      </c>
      <c r="G52" s="63">
        <f t="shared" si="3"/>
        <v>0</v>
      </c>
    </row>
    <row r="53" spans="1:7" outlineLevel="1">
      <c r="A53" s="30" t="s">
        <v>60</v>
      </c>
      <c r="B53" s="250" t="s">
        <v>107</v>
      </c>
      <c r="C53" s="224"/>
      <c r="D53" s="209"/>
      <c r="E53" s="286"/>
      <c r="F53" s="62">
        <v>0.01</v>
      </c>
      <c r="G53" s="63">
        <f t="shared" si="3"/>
        <v>0</v>
      </c>
    </row>
    <row r="54" spans="1:7" outlineLevel="1">
      <c r="A54" s="30" t="s">
        <v>84</v>
      </c>
      <c r="B54" s="250" t="s">
        <v>108</v>
      </c>
      <c r="C54" s="224"/>
      <c r="D54" s="209"/>
      <c r="E54" s="286"/>
      <c r="F54" s="62">
        <v>6.0000000000000001E-3</v>
      </c>
      <c r="G54" s="63">
        <f t="shared" si="3"/>
        <v>0</v>
      </c>
    </row>
    <row r="55" spans="1:7" outlineLevel="1">
      <c r="A55" s="30" t="s">
        <v>109</v>
      </c>
      <c r="B55" s="250" t="s">
        <v>110</v>
      </c>
      <c r="C55" s="224"/>
      <c r="D55" s="209"/>
      <c r="E55" s="286"/>
      <c r="F55" s="62">
        <v>2E-3</v>
      </c>
      <c r="G55" s="63">
        <f t="shared" si="3"/>
        <v>0</v>
      </c>
    </row>
    <row r="56" spans="1:7" outlineLevel="1">
      <c r="A56" s="53" t="s">
        <v>111</v>
      </c>
      <c r="B56" s="254" t="s">
        <v>112</v>
      </c>
      <c r="C56" s="255"/>
      <c r="D56" s="256"/>
      <c r="E56" s="288"/>
      <c r="F56" s="64">
        <v>0.08</v>
      </c>
      <c r="G56" s="59">
        <f t="shared" si="3"/>
        <v>0</v>
      </c>
    </row>
    <row r="57" spans="1:7">
      <c r="A57" s="257" t="s">
        <v>86</v>
      </c>
      <c r="B57" s="195"/>
      <c r="C57" s="195"/>
      <c r="D57" s="195"/>
      <c r="E57" s="205"/>
      <c r="F57" s="65">
        <f>SUM(F48:F56)</f>
        <v>0.36800000000000005</v>
      </c>
      <c r="G57" s="46">
        <f>ROUND(SUM(G48:G56),2)</f>
        <v>0</v>
      </c>
    </row>
    <row r="58" spans="1:7" ht="12.75">
      <c r="A58" s="261" t="s">
        <v>113</v>
      </c>
      <c r="B58" s="195"/>
      <c r="C58" s="195"/>
      <c r="D58" s="195"/>
      <c r="E58" s="195"/>
      <c r="F58" s="195"/>
      <c r="G58" s="196"/>
    </row>
    <row r="59" spans="1:7" ht="30">
      <c r="A59" s="37" t="s">
        <v>114</v>
      </c>
      <c r="B59" s="298" t="s">
        <v>115</v>
      </c>
      <c r="C59" s="205"/>
      <c r="D59" s="66" t="s">
        <v>116</v>
      </c>
      <c r="E59" s="66" t="s">
        <v>117</v>
      </c>
      <c r="F59" s="67" t="s">
        <v>118</v>
      </c>
      <c r="G59" s="33" t="s">
        <v>119</v>
      </c>
    </row>
    <row r="60" spans="1:7" outlineLevel="1">
      <c r="A60" s="36" t="s">
        <v>49</v>
      </c>
      <c r="B60" s="259" t="s">
        <v>120</v>
      </c>
      <c r="C60" s="253"/>
      <c r="D60" s="68">
        <v>44</v>
      </c>
      <c r="E60" s="69">
        <v>0</v>
      </c>
      <c r="F60" s="69">
        <f>ROUND(G31*6%,2)</f>
        <v>0</v>
      </c>
      <c r="G60" s="57">
        <f>ROUND(D60*E60-F60,2)</f>
        <v>0</v>
      </c>
    </row>
    <row r="61" spans="1:7" outlineLevel="1">
      <c r="A61" s="30" t="s">
        <v>52</v>
      </c>
      <c r="B61" s="260" t="s">
        <v>121</v>
      </c>
      <c r="C61" s="224"/>
      <c r="D61" s="209"/>
      <c r="E61" s="70">
        <v>0</v>
      </c>
      <c r="F61" s="69">
        <f t="shared" ref="F61:F62" si="4">ROUND(E61*20%,2)</f>
        <v>0</v>
      </c>
      <c r="G61" s="63">
        <f t="shared" ref="G61:G62" si="5">E61-F61</f>
        <v>0</v>
      </c>
    </row>
    <row r="62" spans="1:7" outlineLevel="1">
      <c r="A62" s="30" t="s">
        <v>55</v>
      </c>
      <c r="B62" s="260" t="s">
        <v>122</v>
      </c>
      <c r="C62" s="224"/>
      <c r="D62" s="209"/>
      <c r="E62" s="70">
        <f>ROUND(E61/12,2)</f>
        <v>0</v>
      </c>
      <c r="F62" s="69">
        <f t="shared" si="4"/>
        <v>0</v>
      </c>
      <c r="G62" s="63">
        <f t="shared" si="5"/>
        <v>0</v>
      </c>
    </row>
    <row r="63" spans="1:7" outlineLevel="1">
      <c r="A63" s="30" t="s">
        <v>57</v>
      </c>
      <c r="B63" s="260" t="s">
        <v>123</v>
      </c>
      <c r="C63" s="224"/>
      <c r="D63" s="224"/>
      <c r="E63" s="224"/>
      <c r="F63" s="209"/>
      <c r="G63" s="71">
        <v>0</v>
      </c>
    </row>
    <row r="64" spans="1:7" outlineLevel="1">
      <c r="A64" s="30" t="s">
        <v>60</v>
      </c>
      <c r="B64" s="260" t="s">
        <v>124</v>
      </c>
      <c r="C64" s="224"/>
      <c r="D64" s="224"/>
      <c r="E64" s="224"/>
      <c r="F64" s="209"/>
      <c r="G64" s="71">
        <v>0</v>
      </c>
    </row>
    <row r="65" spans="1:7" outlineLevel="1">
      <c r="A65" s="30" t="s">
        <v>84</v>
      </c>
      <c r="B65" s="250" t="s">
        <v>125</v>
      </c>
      <c r="C65" s="224"/>
      <c r="D65" s="224"/>
      <c r="E65" s="224"/>
      <c r="F65" s="209"/>
      <c r="G65" s="71">
        <v>0</v>
      </c>
    </row>
    <row r="66" spans="1:7" outlineLevel="1">
      <c r="A66" s="53" t="s">
        <v>109</v>
      </c>
      <c r="B66" s="254" t="s">
        <v>85</v>
      </c>
      <c r="C66" s="255"/>
      <c r="D66" s="255"/>
      <c r="E66" s="255"/>
      <c r="F66" s="256"/>
      <c r="G66" s="72">
        <v>0</v>
      </c>
    </row>
    <row r="67" spans="1:7">
      <c r="A67" s="257" t="s">
        <v>86</v>
      </c>
      <c r="B67" s="195"/>
      <c r="C67" s="195"/>
      <c r="D67" s="195"/>
      <c r="E67" s="195"/>
      <c r="F67" s="205"/>
      <c r="G67" s="46">
        <f>ROUND(SUM(G60:G66),2)</f>
        <v>0</v>
      </c>
    </row>
    <row r="68" spans="1:7">
      <c r="A68" s="73"/>
      <c r="B68" s="73"/>
      <c r="C68" s="73"/>
      <c r="D68" s="73"/>
      <c r="E68" s="73"/>
      <c r="F68" s="73"/>
      <c r="G68" s="73"/>
    </row>
    <row r="69" spans="1:7" ht="12.75">
      <c r="A69" s="261" t="s">
        <v>126</v>
      </c>
      <c r="B69" s="195"/>
      <c r="C69" s="195"/>
      <c r="D69" s="195"/>
      <c r="E69" s="195"/>
      <c r="F69" s="195"/>
      <c r="G69" s="196"/>
    </row>
    <row r="70" spans="1:7">
      <c r="A70" s="74">
        <v>2</v>
      </c>
      <c r="B70" s="248" t="s">
        <v>127</v>
      </c>
      <c r="C70" s="245"/>
      <c r="D70" s="245"/>
      <c r="E70" s="245"/>
      <c r="F70" s="249"/>
      <c r="G70" s="75" t="s">
        <v>93</v>
      </c>
    </row>
    <row r="71" spans="1:7" outlineLevel="1">
      <c r="A71" s="76" t="s">
        <v>89</v>
      </c>
      <c r="B71" s="251" t="s">
        <v>128</v>
      </c>
      <c r="C71" s="252"/>
      <c r="D71" s="252"/>
      <c r="E71" s="252"/>
      <c r="F71" s="253"/>
      <c r="G71" s="57">
        <f>G45</f>
        <v>0</v>
      </c>
    </row>
    <row r="72" spans="1:7" outlineLevel="1">
      <c r="A72" s="77" t="s">
        <v>98</v>
      </c>
      <c r="B72" s="250" t="s">
        <v>129</v>
      </c>
      <c r="C72" s="224"/>
      <c r="D72" s="224"/>
      <c r="E72" s="224"/>
      <c r="F72" s="209"/>
      <c r="G72" s="63">
        <f>G57</f>
        <v>0</v>
      </c>
    </row>
    <row r="73" spans="1:7" outlineLevel="1">
      <c r="A73" s="78" t="s">
        <v>114</v>
      </c>
      <c r="B73" s="254" t="s">
        <v>115</v>
      </c>
      <c r="C73" s="255"/>
      <c r="D73" s="255"/>
      <c r="E73" s="255"/>
      <c r="F73" s="256"/>
      <c r="G73" s="59">
        <f>G67</f>
        <v>0</v>
      </c>
    </row>
    <row r="74" spans="1:7">
      <c r="A74" s="257" t="s">
        <v>86</v>
      </c>
      <c r="B74" s="195"/>
      <c r="C74" s="195"/>
      <c r="D74" s="195"/>
      <c r="E74" s="195"/>
      <c r="F74" s="205"/>
      <c r="G74" s="46">
        <f>ROUND(SUM(G71:G73),2)</f>
        <v>0</v>
      </c>
    </row>
    <row r="75" spans="1:7">
      <c r="A75" s="258"/>
      <c r="B75" s="245"/>
      <c r="C75" s="245"/>
      <c r="D75" s="245"/>
      <c r="E75" s="245"/>
      <c r="F75" s="245"/>
      <c r="G75" s="245"/>
    </row>
    <row r="76" spans="1:7" ht="12.75">
      <c r="A76" s="231" t="s">
        <v>130</v>
      </c>
      <c r="B76" s="195"/>
      <c r="C76" s="195"/>
      <c r="D76" s="195"/>
      <c r="E76" s="195"/>
      <c r="F76" s="195"/>
      <c r="G76" s="196"/>
    </row>
    <row r="77" spans="1:7" ht="30">
      <c r="A77" s="79">
        <v>3</v>
      </c>
      <c r="B77" s="38" t="s">
        <v>131</v>
      </c>
      <c r="C77" s="47" t="s">
        <v>132</v>
      </c>
      <c r="D77" s="47" t="s">
        <v>91</v>
      </c>
      <c r="E77" s="47" t="s">
        <v>133</v>
      </c>
      <c r="F77" s="47" t="s">
        <v>134</v>
      </c>
      <c r="G77" s="49" t="s">
        <v>93</v>
      </c>
    </row>
    <row r="78" spans="1:7" outlineLevel="1">
      <c r="A78" s="36" t="s">
        <v>49</v>
      </c>
      <c r="B78" s="251" t="s">
        <v>135</v>
      </c>
      <c r="C78" s="252"/>
      <c r="D78" s="80">
        <f>ROUND(G37/30*36,2)</f>
        <v>0</v>
      </c>
      <c r="E78" s="287">
        <f>1/30</f>
        <v>3.3333333333333333E-2</v>
      </c>
      <c r="F78" s="287">
        <v>0</v>
      </c>
      <c r="G78" s="57">
        <f t="shared" ref="G78:G80" si="6">ROUND(D78*$E$78*$F$78,2)</f>
        <v>0</v>
      </c>
    </row>
    <row r="79" spans="1:7" outlineLevel="1">
      <c r="A79" s="30" t="s">
        <v>52</v>
      </c>
      <c r="B79" s="250" t="s">
        <v>136</v>
      </c>
      <c r="C79" s="224"/>
      <c r="D79" s="80">
        <f>ROUND(D78/12,2)</f>
        <v>0</v>
      </c>
      <c r="E79" s="286"/>
      <c r="F79" s="286"/>
      <c r="G79" s="57">
        <f t="shared" si="6"/>
        <v>0</v>
      </c>
    </row>
    <row r="80" spans="1:7" outlineLevel="1">
      <c r="A80" s="30" t="s">
        <v>55</v>
      </c>
      <c r="B80" s="250" t="s">
        <v>137</v>
      </c>
      <c r="C80" s="224"/>
      <c r="D80" s="80">
        <f>ROUND(D78/12+D78/12/3,2)</f>
        <v>0</v>
      </c>
      <c r="E80" s="286"/>
      <c r="F80" s="286"/>
      <c r="G80" s="57">
        <f t="shared" si="6"/>
        <v>0</v>
      </c>
    </row>
    <row r="81" spans="1:7" ht="30" outlineLevel="1">
      <c r="A81" s="30" t="s">
        <v>57</v>
      </c>
      <c r="B81" s="29" t="s">
        <v>138</v>
      </c>
      <c r="C81" s="43">
        <f>F56</f>
        <v>0.08</v>
      </c>
      <c r="D81" s="80">
        <f>SUM(D78:D79)</f>
        <v>0</v>
      </c>
      <c r="E81" s="286"/>
      <c r="F81" s="288"/>
      <c r="G81" s="57">
        <f>ROUND(D81*$E$78*$F$78*C81,2)</f>
        <v>0</v>
      </c>
    </row>
    <row r="82" spans="1:7" outlineLevel="1">
      <c r="A82" s="30" t="s">
        <v>60</v>
      </c>
      <c r="B82" s="250" t="s">
        <v>139</v>
      </c>
      <c r="C82" s="224"/>
      <c r="D82" s="289">
        <f>ROUND(G37/30*7,2)</f>
        <v>0</v>
      </c>
      <c r="E82" s="286"/>
      <c r="F82" s="290">
        <v>0</v>
      </c>
      <c r="G82" s="57">
        <f>ROUND($D$82*$E$78*$F$82,2)</f>
        <v>0</v>
      </c>
    </row>
    <row r="83" spans="1:7" outlineLevel="1">
      <c r="A83" s="30" t="s">
        <v>84</v>
      </c>
      <c r="B83" s="29" t="s">
        <v>140</v>
      </c>
      <c r="C83" s="43">
        <f>F56</f>
        <v>0.08</v>
      </c>
      <c r="D83" s="286"/>
      <c r="E83" s="286"/>
      <c r="F83" s="286"/>
      <c r="G83" s="57">
        <f t="shared" ref="G83:G84" si="7">ROUND($D$82*$E$78*$F$82*C83,2)</f>
        <v>0</v>
      </c>
    </row>
    <row r="84" spans="1:7" ht="30" outlineLevel="1">
      <c r="A84" s="30" t="s">
        <v>109</v>
      </c>
      <c r="B84" s="29" t="s">
        <v>141</v>
      </c>
      <c r="C84" s="81">
        <f>F57-F56</f>
        <v>0.28800000000000003</v>
      </c>
      <c r="D84" s="288"/>
      <c r="E84" s="288"/>
      <c r="F84" s="288"/>
      <c r="G84" s="57">
        <f t="shared" si="7"/>
        <v>0</v>
      </c>
    </row>
    <row r="85" spans="1:7" outlineLevel="1">
      <c r="A85" s="30" t="s">
        <v>111</v>
      </c>
      <c r="B85" s="82" t="s">
        <v>142</v>
      </c>
      <c r="C85" s="83">
        <v>0.4</v>
      </c>
      <c r="D85" s="80">
        <f>G56+G81+G83</f>
        <v>0</v>
      </c>
      <c r="E85" s="84" t="s">
        <v>143</v>
      </c>
      <c r="F85" s="43">
        <f>F78+F82</f>
        <v>0</v>
      </c>
      <c r="G85" s="57">
        <f>ROUND(D85*$F$85*C85,2)</f>
        <v>0</v>
      </c>
    </row>
    <row r="86" spans="1:7">
      <c r="A86" s="257" t="s">
        <v>86</v>
      </c>
      <c r="B86" s="195"/>
      <c r="C86" s="195"/>
      <c r="D86" s="195"/>
      <c r="E86" s="195"/>
      <c r="F86" s="195"/>
      <c r="G86" s="46">
        <f>SUM(G78:G85)</f>
        <v>0</v>
      </c>
    </row>
    <row r="87" spans="1:7">
      <c r="A87" s="258"/>
      <c r="B87" s="245"/>
      <c r="C87" s="245"/>
      <c r="D87" s="245"/>
      <c r="E87" s="245"/>
      <c r="F87" s="245"/>
      <c r="G87" s="245"/>
    </row>
    <row r="88" spans="1:7" ht="12.75">
      <c r="A88" s="231" t="s">
        <v>144</v>
      </c>
      <c r="B88" s="195"/>
      <c r="C88" s="195"/>
      <c r="D88" s="195"/>
      <c r="E88" s="195"/>
      <c r="F88" s="195"/>
      <c r="G88" s="196"/>
    </row>
    <row r="89" spans="1:7" ht="12.75">
      <c r="A89" s="261" t="s">
        <v>145</v>
      </c>
      <c r="B89" s="195"/>
      <c r="C89" s="195"/>
      <c r="D89" s="195"/>
      <c r="E89" s="195"/>
      <c r="F89" s="195"/>
      <c r="G89" s="196"/>
    </row>
    <row r="90" spans="1:7" ht="45" outlineLevel="1">
      <c r="A90" s="85">
        <v>43469</v>
      </c>
      <c r="B90" s="276" t="s">
        <v>146</v>
      </c>
      <c r="C90" s="195"/>
      <c r="D90" s="47" t="s">
        <v>91</v>
      </c>
      <c r="E90" s="47" t="s">
        <v>147</v>
      </c>
      <c r="F90" s="47" t="s">
        <v>92</v>
      </c>
      <c r="G90" s="49" t="s">
        <v>93</v>
      </c>
    </row>
    <row r="91" spans="1:7" outlineLevel="1">
      <c r="A91" s="36" t="s">
        <v>49</v>
      </c>
      <c r="B91" s="259" t="s">
        <v>148</v>
      </c>
      <c r="C91" s="252"/>
      <c r="D91" s="86">
        <f>G45+(G45*F57)+(G63+G64+G65+G66)+G86</f>
        <v>0</v>
      </c>
      <c r="E91" s="87">
        <v>0</v>
      </c>
      <c r="F91" s="50">
        <f>1/12</f>
        <v>8.3333333333333329E-2</v>
      </c>
      <c r="G91" s="88">
        <f>ROUND(D91*F91,2)</f>
        <v>0</v>
      </c>
    </row>
    <row r="92" spans="1:7" outlineLevel="1">
      <c r="A92" s="30" t="s">
        <v>52</v>
      </c>
      <c r="B92" s="284" t="s">
        <v>149</v>
      </c>
      <c r="C92" s="224"/>
      <c r="D92" s="285">
        <f>G37+G45+G57+(G67-G60-G61-G62)+G86</f>
        <v>0</v>
      </c>
      <c r="E92" s="89">
        <v>0</v>
      </c>
      <c r="F92" s="84" t="s">
        <v>143</v>
      </c>
      <c r="G92" s="90">
        <f>ROUND($D$92*E92,2)</f>
        <v>0</v>
      </c>
    </row>
    <row r="93" spans="1:7" outlineLevel="1">
      <c r="A93" s="30" t="s">
        <v>55</v>
      </c>
      <c r="B93" s="284" t="s">
        <v>150</v>
      </c>
      <c r="C93" s="224"/>
      <c r="D93" s="286"/>
      <c r="E93" s="89">
        <v>0</v>
      </c>
      <c r="F93" s="84" t="s">
        <v>143</v>
      </c>
      <c r="G93" s="90">
        <f>ROUND($D$92*5/250*E93,2)</f>
        <v>0</v>
      </c>
    </row>
    <row r="94" spans="1:7" outlineLevel="1">
      <c r="A94" s="30" t="s">
        <v>57</v>
      </c>
      <c r="B94" s="259" t="s">
        <v>151</v>
      </c>
      <c r="C94" s="252"/>
      <c r="D94" s="286"/>
      <c r="E94" s="89">
        <v>0</v>
      </c>
      <c r="F94" s="84" t="s">
        <v>143</v>
      </c>
      <c r="G94" s="90">
        <f>ROUND($D$92*15/365.25*E94,2)</f>
        <v>0</v>
      </c>
    </row>
    <row r="95" spans="1:7" outlineLevel="1">
      <c r="A95" s="30" t="s">
        <v>60</v>
      </c>
      <c r="B95" s="259" t="s">
        <v>152</v>
      </c>
      <c r="C95" s="252"/>
      <c r="D95" s="91">
        <f>ROUND((G43+G44+G56+G67-G60-G61-G62+G86),2)</f>
        <v>0</v>
      </c>
      <c r="E95" s="89">
        <v>0</v>
      </c>
      <c r="F95" s="43">
        <f>120/900</f>
        <v>0.13333333333333333</v>
      </c>
      <c r="G95" s="90">
        <f>ROUND($D$95*E95*F95,2)</f>
        <v>0</v>
      </c>
    </row>
    <row r="96" spans="1:7" outlineLevel="1">
      <c r="A96" s="30" t="s">
        <v>84</v>
      </c>
      <c r="B96" s="259" t="s">
        <v>153</v>
      </c>
      <c r="C96" s="252"/>
      <c r="D96" s="92"/>
      <c r="E96" s="93"/>
      <c r="F96" s="43"/>
      <c r="G96" s="90"/>
    </row>
    <row r="97" spans="1:7">
      <c r="A97" s="257" t="s">
        <v>86</v>
      </c>
      <c r="B97" s="195"/>
      <c r="C97" s="195"/>
      <c r="D97" s="195"/>
      <c r="E97" s="195"/>
      <c r="F97" s="205"/>
      <c r="G97" s="46">
        <f>ROUND(SUM(G91:G96),2)</f>
        <v>0</v>
      </c>
    </row>
    <row r="98" spans="1:7">
      <c r="A98" s="94" t="s">
        <v>154</v>
      </c>
      <c r="B98" s="281" t="s">
        <v>155</v>
      </c>
      <c r="C98" s="255"/>
      <c r="D98" s="255"/>
      <c r="E98" s="255"/>
      <c r="F98" s="256"/>
      <c r="G98" s="95" t="s">
        <v>93</v>
      </c>
    </row>
    <row r="99" spans="1:7" outlineLevel="1">
      <c r="A99" s="96" t="s">
        <v>156</v>
      </c>
      <c r="B99" s="282" t="s">
        <v>157</v>
      </c>
      <c r="C99" s="195"/>
      <c r="D99" s="195"/>
      <c r="E99" s="195"/>
      <c r="F99" s="205"/>
      <c r="G99" s="97">
        <v>0</v>
      </c>
    </row>
    <row r="100" spans="1:7">
      <c r="A100" s="265" t="s">
        <v>86</v>
      </c>
      <c r="B100" s="195"/>
      <c r="C100" s="195"/>
      <c r="D100" s="195"/>
      <c r="E100" s="195"/>
      <c r="F100" s="205"/>
      <c r="G100" s="98">
        <v>0</v>
      </c>
    </row>
    <row r="101" spans="1:7">
      <c r="A101" s="25"/>
      <c r="B101" s="24"/>
      <c r="C101" s="24"/>
      <c r="D101" s="24"/>
      <c r="E101" s="24"/>
      <c r="F101" s="24"/>
      <c r="G101" s="24"/>
    </row>
    <row r="102" spans="1:7" ht="12.75">
      <c r="A102" s="283" t="s">
        <v>158</v>
      </c>
      <c r="B102" s="234"/>
      <c r="C102" s="234"/>
      <c r="D102" s="234"/>
      <c r="E102" s="234"/>
      <c r="F102" s="234"/>
      <c r="G102" s="241"/>
    </row>
    <row r="103" spans="1:7">
      <c r="A103" s="37">
        <v>4</v>
      </c>
      <c r="B103" s="276" t="s">
        <v>159</v>
      </c>
      <c r="C103" s="195"/>
      <c r="D103" s="195"/>
      <c r="E103" s="195"/>
      <c r="F103" s="205"/>
      <c r="G103" s="49" t="s">
        <v>93</v>
      </c>
    </row>
    <row r="104" spans="1:7" outlineLevel="1">
      <c r="A104" s="76" t="s">
        <v>160</v>
      </c>
      <c r="B104" s="259" t="s">
        <v>161</v>
      </c>
      <c r="C104" s="252"/>
      <c r="D104" s="252"/>
      <c r="E104" s="252"/>
      <c r="F104" s="253"/>
      <c r="G104" s="57">
        <f>G97</f>
        <v>0</v>
      </c>
    </row>
    <row r="105" spans="1:7" outlineLevel="1">
      <c r="A105" s="78" t="s">
        <v>154</v>
      </c>
      <c r="B105" s="274" t="s">
        <v>162</v>
      </c>
      <c r="C105" s="255"/>
      <c r="D105" s="255"/>
      <c r="E105" s="255"/>
      <c r="F105" s="256"/>
      <c r="G105" s="59">
        <f>G100</f>
        <v>0</v>
      </c>
    </row>
    <row r="106" spans="1:7">
      <c r="A106" s="257" t="s">
        <v>86</v>
      </c>
      <c r="B106" s="195"/>
      <c r="C106" s="195"/>
      <c r="D106" s="195"/>
      <c r="E106" s="195"/>
      <c r="F106" s="205"/>
      <c r="G106" s="46">
        <f>ROUND(SUM(G104:G105),2)</f>
        <v>0</v>
      </c>
    </row>
    <row r="107" spans="1:7">
      <c r="A107" s="275"/>
      <c r="B107" s="195"/>
      <c r="C107" s="195"/>
      <c r="D107" s="195"/>
      <c r="E107" s="195"/>
      <c r="F107" s="195"/>
      <c r="G107" s="195"/>
    </row>
    <row r="108" spans="1:7" ht="12.75">
      <c r="A108" s="231" t="s">
        <v>163</v>
      </c>
      <c r="B108" s="195"/>
      <c r="C108" s="195"/>
      <c r="D108" s="195"/>
      <c r="E108" s="195"/>
      <c r="F108" s="195"/>
      <c r="G108" s="196"/>
    </row>
    <row r="109" spans="1:7" ht="30" outlineLevel="1">
      <c r="A109" s="79">
        <v>5</v>
      </c>
      <c r="B109" s="276" t="s">
        <v>164</v>
      </c>
      <c r="C109" s="195"/>
      <c r="D109" s="195"/>
      <c r="E109" s="195"/>
      <c r="F109" s="205"/>
      <c r="G109" s="99" t="s">
        <v>165</v>
      </c>
    </row>
    <row r="110" spans="1:7" outlineLevel="1">
      <c r="A110" s="36" t="s">
        <v>49</v>
      </c>
      <c r="B110" s="251" t="s">
        <v>166</v>
      </c>
      <c r="C110" s="252"/>
      <c r="D110" s="252"/>
      <c r="E110" s="252"/>
      <c r="F110" s="253"/>
      <c r="G110" s="88">
        <f>'UNIFORMES e EPI''s'!G16</f>
        <v>0</v>
      </c>
    </row>
    <row r="111" spans="1:7" outlineLevel="1">
      <c r="A111" s="30" t="s">
        <v>52</v>
      </c>
      <c r="B111" s="250" t="s">
        <v>167</v>
      </c>
      <c r="C111" s="224"/>
      <c r="D111" s="224"/>
      <c r="E111" s="224"/>
      <c r="F111" s="209"/>
      <c r="G111" s="88">
        <f>'UNIFORMES e EPI''s'!G33</f>
        <v>0</v>
      </c>
    </row>
    <row r="112" spans="1:7" outlineLevel="1">
      <c r="A112" s="30" t="s">
        <v>55</v>
      </c>
      <c r="B112" s="250" t="s">
        <v>168</v>
      </c>
      <c r="C112" s="224"/>
      <c r="D112" s="224"/>
      <c r="E112" s="224"/>
      <c r="F112" s="209"/>
      <c r="G112" s="63">
        <f>EQUIPAMENTOS!J11</f>
        <v>0</v>
      </c>
    </row>
    <row r="113" spans="1:7" outlineLevel="1">
      <c r="A113" s="30" t="s">
        <v>57</v>
      </c>
      <c r="B113" s="250" t="s">
        <v>169</v>
      </c>
      <c r="C113" s="224"/>
      <c r="D113" s="224"/>
      <c r="E113" s="224"/>
      <c r="F113" s="209"/>
      <c r="G113" s="63">
        <f>'INSUMOS e MATERIAIS'!G9</f>
        <v>0</v>
      </c>
    </row>
    <row r="114" spans="1:7" outlineLevel="1">
      <c r="A114" s="30" t="s">
        <v>60</v>
      </c>
      <c r="B114" s="250" t="s">
        <v>170</v>
      </c>
      <c r="C114" s="224"/>
      <c r="D114" s="224"/>
      <c r="E114" s="224"/>
      <c r="F114" s="209"/>
      <c r="G114" s="90">
        <f>'INSUMOS e MATERIAIS'!G19</f>
        <v>0</v>
      </c>
    </row>
    <row r="115" spans="1:7" outlineLevel="1">
      <c r="A115" s="30" t="s">
        <v>84</v>
      </c>
      <c r="B115" s="250" t="s">
        <v>171</v>
      </c>
      <c r="C115" s="224"/>
      <c r="D115" s="224"/>
      <c r="E115" s="224"/>
      <c r="F115" s="209"/>
      <c r="G115" s="90">
        <f>'INSUMOS e MATERIAIS'!G41</f>
        <v>0</v>
      </c>
    </row>
    <row r="116" spans="1:7" outlineLevel="1">
      <c r="A116" s="30" t="s">
        <v>109</v>
      </c>
      <c r="B116" s="250" t="s">
        <v>85</v>
      </c>
      <c r="C116" s="224"/>
      <c r="D116" s="224"/>
      <c r="E116" s="224"/>
      <c r="F116" s="209"/>
      <c r="G116" s="100">
        <v>0</v>
      </c>
    </row>
    <row r="117" spans="1:7">
      <c r="A117" s="257" t="s">
        <v>86</v>
      </c>
      <c r="B117" s="195"/>
      <c r="C117" s="195"/>
      <c r="D117" s="195"/>
      <c r="E117" s="195"/>
      <c r="F117" s="205"/>
      <c r="G117" s="46">
        <f>ROUND(SUM(G110:G116),2)</f>
        <v>0</v>
      </c>
    </row>
    <row r="118" spans="1:7">
      <c r="A118" s="258"/>
      <c r="B118" s="245"/>
      <c r="C118" s="245"/>
      <c r="D118" s="245"/>
      <c r="E118" s="245"/>
      <c r="F118" s="245"/>
      <c r="G118" s="245"/>
    </row>
    <row r="119" spans="1:7" ht="12.75">
      <c r="A119" s="231" t="s">
        <v>172</v>
      </c>
      <c r="B119" s="195"/>
      <c r="C119" s="195"/>
      <c r="D119" s="195"/>
      <c r="E119" s="195"/>
      <c r="F119" s="195"/>
      <c r="G119" s="196"/>
    </row>
    <row r="120" spans="1:7" outlineLevel="1">
      <c r="A120" s="101">
        <v>6</v>
      </c>
      <c r="B120" s="277" t="s">
        <v>173</v>
      </c>
      <c r="C120" s="195"/>
      <c r="D120" s="205"/>
      <c r="E120" s="102" t="s">
        <v>91</v>
      </c>
      <c r="F120" s="103" t="s">
        <v>100</v>
      </c>
      <c r="G120" s="104" t="s">
        <v>93</v>
      </c>
    </row>
    <row r="121" spans="1:7" outlineLevel="1">
      <c r="A121" s="105" t="s">
        <v>49</v>
      </c>
      <c r="B121" s="278" t="s">
        <v>174</v>
      </c>
      <c r="C121" s="252"/>
      <c r="D121" s="253"/>
      <c r="E121" s="106">
        <f>G37+G74+G86+G106+G117</f>
        <v>0</v>
      </c>
      <c r="F121" s="50">
        <v>0</v>
      </c>
      <c r="G121" s="107">
        <f t="shared" ref="G121:G122" si="8">ROUND(E121*F121,2)</f>
        <v>0</v>
      </c>
    </row>
    <row r="122" spans="1:7" outlineLevel="1">
      <c r="A122" s="108" t="s">
        <v>52</v>
      </c>
      <c r="B122" s="271" t="s">
        <v>175</v>
      </c>
      <c r="C122" s="224"/>
      <c r="D122" s="209"/>
      <c r="E122" s="109">
        <f>E121+G121</f>
        <v>0</v>
      </c>
      <c r="F122" s="43">
        <v>0</v>
      </c>
      <c r="G122" s="110">
        <f t="shared" si="8"/>
        <v>0</v>
      </c>
    </row>
    <row r="123" spans="1:7" outlineLevel="1">
      <c r="A123" s="108" t="s">
        <v>55</v>
      </c>
      <c r="B123" s="271" t="s">
        <v>176</v>
      </c>
      <c r="C123" s="224"/>
      <c r="D123" s="209"/>
      <c r="E123" s="279">
        <f>((E121+G121+G122))</f>
        <v>0</v>
      </c>
      <c r="F123" s="43">
        <v>0</v>
      </c>
      <c r="G123" s="63">
        <f>ROUND(($E$123*F123)/(100%-$F$127),2)</f>
        <v>0</v>
      </c>
    </row>
    <row r="124" spans="1:7" outlineLevel="1">
      <c r="A124" s="108" t="s">
        <v>57</v>
      </c>
      <c r="B124" s="271" t="s">
        <v>177</v>
      </c>
      <c r="C124" s="224"/>
      <c r="D124" s="209"/>
      <c r="E124" s="280"/>
      <c r="F124" s="43">
        <v>0</v>
      </c>
      <c r="G124" s="63">
        <f>ROUND(($E$123*F124)/(100%-$F$127),2)</f>
        <v>0</v>
      </c>
    </row>
    <row r="125" spans="1:7" outlineLevel="1">
      <c r="A125" s="108" t="s">
        <v>60</v>
      </c>
      <c r="B125" s="271" t="s">
        <v>178</v>
      </c>
      <c r="C125" s="224"/>
      <c r="D125" s="209"/>
      <c r="E125" s="280"/>
      <c r="F125" s="43">
        <v>0.05</v>
      </c>
      <c r="G125" s="63">
        <f>ROUND(($E$123*F125)/(100%-$F$127),2)</f>
        <v>0</v>
      </c>
    </row>
    <row r="126" spans="1:7" outlineLevel="1">
      <c r="A126" s="108" t="s">
        <v>84</v>
      </c>
      <c r="B126" s="271" t="s">
        <v>85</v>
      </c>
      <c r="C126" s="224"/>
      <c r="D126" s="209"/>
      <c r="E126" s="280"/>
      <c r="F126" s="43">
        <v>0</v>
      </c>
      <c r="G126" s="63">
        <f>ROUND(($E$123*F126)/(100%-$F$127),2)</f>
        <v>0</v>
      </c>
    </row>
    <row r="127" spans="1:7" outlineLevel="1">
      <c r="A127" s="108" t="s">
        <v>111</v>
      </c>
      <c r="B127" s="271" t="s">
        <v>179</v>
      </c>
      <c r="C127" s="224"/>
      <c r="D127" s="224"/>
      <c r="E127" s="209"/>
      <c r="F127" s="62">
        <f>SUM(F123:F126)</f>
        <v>0.05</v>
      </c>
      <c r="G127" s="71">
        <v>0</v>
      </c>
    </row>
    <row r="128" spans="1:7">
      <c r="A128" s="272" t="s">
        <v>86</v>
      </c>
      <c r="B128" s="195"/>
      <c r="C128" s="195"/>
      <c r="D128" s="195"/>
      <c r="E128" s="195"/>
      <c r="F128" s="273"/>
      <c r="G128" s="46">
        <f>SUM(G121:G127)</f>
        <v>0</v>
      </c>
    </row>
    <row r="129" spans="1:7">
      <c r="A129" s="258"/>
      <c r="B129" s="245"/>
      <c r="C129" s="245"/>
      <c r="D129" s="245"/>
      <c r="E129" s="245"/>
      <c r="F129" s="245"/>
      <c r="G129" s="245"/>
    </row>
    <row r="130" spans="1:7" ht="12.75">
      <c r="A130" s="231" t="s">
        <v>180</v>
      </c>
      <c r="B130" s="195"/>
      <c r="C130" s="195"/>
      <c r="D130" s="195"/>
      <c r="E130" s="195"/>
      <c r="F130" s="195"/>
      <c r="G130" s="196"/>
    </row>
    <row r="131" spans="1:7">
      <c r="A131" s="261" t="s">
        <v>181</v>
      </c>
      <c r="B131" s="195"/>
      <c r="C131" s="195"/>
      <c r="D131" s="195"/>
      <c r="E131" s="195"/>
      <c r="F131" s="205"/>
      <c r="G131" s="49" t="s">
        <v>78</v>
      </c>
    </row>
    <row r="132" spans="1:7">
      <c r="A132" s="76" t="s">
        <v>49</v>
      </c>
      <c r="B132" s="251" t="s">
        <v>182</v>
      </c>
      <c r="C132" s="252"/>
      <c r="D132" s="252"/>
      <c r="E132" s="252"/>
      <c r="F132" s="253"/>
      <c r="G132" s="57">
        <f>G37</f>
        <v>0</v>
      </c>
    </row>
    <row r="133" spans="1:7">
      <c r="A133" s="77" t="s">
        <v>52</v>
      </c>
      <c r="B133" s="250" t="s">
        <v>183</v>
      </c>
      <c r="C133" s="224"/>
      <c r="D133" s="224"/>
      <c r="E133" s="224"/>
      <c r="F133" s="209"/>
      <c r="G133" s="63">
        <f>G74</f>
        <v>0</v>
      </c>
    </row>
    <row r="134" spans="1:7">
      <c r="A134" s="77" t="s">
        <v>55</v>
      </c>
      <c r="B134" s="250" t="s">
        <v>184</v>
      </c>
      <c r="C134" s="224"/>
      <c r="D134" s="224"/>
      <c r="E134" s="224"/>
      <c r="F134" s="209"/>
      <c r="G134" s="63">
        <f>G86</f>
        <v>0</v>
      </c>
    </row>
    <row r="135" spans="1:7">
      <c r="A135" s="77" t="s">
        <v>57</v>
      </c>
      <c r="B135" s="250" t="s">
        <v>185</v>
      </c>
      <c r="C135" s="224"/>
      <c r="D135" s="224"/>
      <c r="E135" s="224"/>
      <c r="F135" s="209"/>
      <c r="G135" s="63">
        <f>G106</f>
        <v>0</v>
      </c>
    </row>
    <row r="136" spans="1:7">
      <c r="A136" s="111" t="s">
        <v>60</v>
      </c>
      <c r="B136" s="264" t="s">
        <v>186</v>
      </c>
      <c r="C136" s="199"/>
      <c r="D136" s="199"/>
      <c r="E136" s="199"/>
      <c r="F136" s="200"/>
      <c r="G136" s="112">
        <f>G117</f>
        <v>0</v>
      </c>
    </row>
    <row r="137" spans="1:7">
      <c r="A137" s="265" t="s">
        <v>187</v>
      </c>
      <c r="B137" s="195"/>
      <c r="C137" s="195"/>
      <c r="D137" s="195"/>
      <c r="E137" s="195"/>
      <c r="F137" s="205"/>
      <c r="G137" s="113">
        <f>ROUND(SUM(G132:G136),2)</f>
        <v>0</v>
      </c>
    </row>
    <row r="138" spans="1:7">
      <c r="A138" s="114" t="s">
        <v>84</v>
      </c>
      <c r="B138" s="266" t="s">
        <v>188</v>
      </c>
      <c r="C138" s="195"/>
      <c r="D138" s="195"/>
      <c r="E138" s="195"/>
      <c r="F138" s="205"/>
      <c r="G138" s="115">
        <f>G128</f>
        <v>0</v>
      </c>
    </row>
    <row r="139" spans="1:7">
      <c r="A139" s="116" t="s">
        <v>109</v>
      </c>
      <c r="B139" s="267" t="s">
        <v>189</v>
      </c>
      <c r="C139" s="195"/>
      <c r="D139" s="195"/>
      <c r="E139" s="195"/>
      <c r="F139" s="205"/>
      <c r="G139" s="117">
        <f>G137+G138</f>
        <v>0</v>
      </c>
    </row>
    <row r="140" spans="1:7">
      <c r="A140" s="118"/>
      <c r="B140" s="119"/>
      <c r="C140" s="119"/>
      <c r="D140" s="119"/>
      <c r="E140" s="119"/>
      <c r="F140" s="120"/>
      <c r="G140" s="120"/>
    </row>
    <row r="141" spans="1:7" ht="12.75">
      <c r="A141" s="231" t="s">
        <v>190</v>
      </c>
      <c r="B141" s="195"/>
      <c r="C141" s="195"/>
      <c r="D141" s="195"/>
      <c r="E141" s="195"/>
      <c r="F141" s="195"/>
      <c r="G141" s="196"/>
    </row>
    <row r="142" spans="1:7" ht="12.75">
      <c r="A142" s="268" t="s">
        <v>5</v>
      </c>
      <c r="B142" s="253"/>
      <c r="C142" s="269" t="str">
        <f>'PROPOSTA DE PREÇOS'!D8</f>
        <v xml:space="preserve"> xxxx (razão social) xxxx</v>
      </c>
      <c r="D142" s="252"/>
      <c r="E142" s="252"/>
      <c r="F142" s="252"/>
      <c r="G142" s="270"/>
    </row>
    <row r="143" spans="1:7" ht="12.75">
      <c r="A143" s="208" t="s">
        <v>191</v>
      </c>
      <c r="B143" s="209"/>
      <c r="C143" s="262" t="str">
        <f>'PROPOSTA DE PREÇOS'!I8</f>
        <v>xx.xxx.xxx/0001-xx</v>
      </c>
      <c r="D143" s="224"/>
      <c r="E143" s="224"/>
      <c r="F143" s="224"/>
      <c r="G143" s="225"/>
    </row>
    <row r="144" spans="1:7" ht="12.75">
      <c r="A144" s="208" t="s">
        <v>9</v>
      </c>
      <c r="B144" s="209"/>
      <c r="C144" s="262" t="str">
        <f>'PROPOSTA DE PREÇOS'!D9</f>
        <v xml:space="preserve">xxxx (rua, nº, complemento, bairro, cidade, UF, CEP) </v>
      </c>
      <c r="D144" s="224"/>
      <c r="E144" s="224"/>
      <c r="F144" s="224"/>
      <c r="G144" s="225"/>
    </row>
    <row r="145" spans="1:7" ht="12.75">
      <c r="A145" s="208" t="s">
        <v>11</v>
      </c>
      <c r="B145" s="209"/>
      <c r="C145" s="262" t="str">
        <f>'PROPOSTA DE PREÇOS'!D10</f>
        <v>(xx) xxxx-xxxx, (xx) xxxx-xxxx, (xx) xxxx-xxxx.</v>
      </c>
      <c r="D145" s="224"/>
      <c r="E145" s="224"/>
      <c r="F145" s="224"/>
      <c r="G145" s="225"/>
    </row>
    <row r="146" spans="1:7" ht="12.75">
      <c r="A146" s="208" t="s">
        <v>13</v>
      </c>
      <c r="B146" s="209"/>
      <c r="C146" s="262" t="str">
        <f>'PROPOSTA DE PREÇOS'!D11</f>
        <v>xxx@xxx.com.br</v>
      </c>
      <c r="D146" s="224"/>
      <c r="E146" s="224"/>
      <c r="F146" s="224"/>
      <c r="G146" s="225"/>
    </row>
    <row r="147" spans="1:7" ht="12.75">
      <c r="A147" s="208" t="s">
        <v>17</v>
      </c>
      <c r="B147" s="209"/>
      <c r="C147" s="262" t="str">
        <f>'PROPOSTA DE PREÇOS'!D13</f>
        <v>xxxx (nome do representante legal) xxxx</v>
      </c>
      <c r="D147" s="224"/>
      <c r="E147" s="224"/>
      <c r="F147" s="224"/>
      <c r="G147" s="225"/>
    </row>
    <row r="148" spans="1:7" ht="12.75">
      <c r="A148" s="210" t="s">
        <v>192</v>
      </c>
      <c r="B148" s="200"/>
      <c r="C148" s="263" t="s">
        <v>193</v>
      </c>
      <c r="D148" s="199"/>
      <c r="E148" s="199"/>
      <c r="F148" s="199"/>
      <c r="G148" s="202"/>
    </row>
    <row r="149" spans="1:7" ht="12.75">
      <c r="A149" s="121"/>
      <c r="B149" s="121"/>
      <c r="C149" s="121"/>
      <c r="D149" s="121"/>
      <c r="E149" s="121"/>
      <c r="F149" s="121"/>
      <c r="G149" s="121"/>
    </row>
  </sheetData>
  <mergeCells count="165">
    <mergeCell ref="B35:F35"/>
    <mergeCell ref="B36:F36"/>
    <mergeCell ref="A37:F37"/>
    <mergeCell ref="A38:G38"/>
    <mergeCell ref="A39:G39"/>
    <mergeCell ref="A40:G40"/>
    <mergeCell ref="B41:D41"/>
    <mergeCell ref="B42:D42"/>
    <mergeCell ref="B43:D43"/>
    <mergeCell ref="B44:D44"/>
    <mergeCell ref="A45:F45"/>
    <mergeCell ref="A46:G46"/>
    <mergeCell ref="B47:D47"/>
    <mergeCell ref="B48:D48"/>
    <mergeCell ref="A1:G1"/>
    <mergeCell ref="A3:G3"/>
    <mergeCell ref="A4:G4"/>
    <mergeCell ref="A5:G5"/>
    <mergeCell ref="A6:G6"/>
    <mergeCell ref="A7:B7"/>
    <mergeCell ref="A8:G8"/>
    <mergeCell ref="A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A15:G15"/>
    <mergeCell ref="A16:G16"/>
    <mergeCell ref="A17:E17"/>
    <mergeCell ref="A18:E18"/>
    <mergeCell ref="A19:G19"/>
    <mergeCell ref="A20:G20"/>
    <mergeCell ref="A21:G21"/>
    <mergeCell ref="A22:G22"/>
    <mergeCell ref="B23:E23"/>
    <mergeCell ref="F23:G23"/>
    <mergeCell ref="B24:E24"/>
    <mergeCell ref="F24:G24"/>
    <mergeCell ref="B25:E25"/>
    <mergeCell ref="F25:G25"/>
    <mergeCell ref="B26:E26"/>
    <mergeCell ref="F26:G26"/>
    <mergeCell ref="F27:G27"/>
    <mergeCell ref="B27:E27"/>
    <mergeCell ref="A28:G28"/>
    <mergeCell ref="A29:G29"/>
    <mergeCell ref="B30:F30"/>
    <mergeCell ref="B31:F31"/>
    <mergeCell ref="B33:D33"/>
    <mergeCell ref="B34:F34"/>
    <mergeCell ref="B52:D52"/>
    <mergeCell ref="B53:D53"/>
    <mergeCell ref="E78:E84"/>
    <mergeCell ref="F78:F81"/>
    <mergeCell ref="D82:D84"/>
    <mergeCell ref="F82:F84"/>
    <mergeCell ref="B54:D54"/>
    <mergeCell ref="B55:D55"/>
    <mergeCell ref="E42:E44"/>
    <mergeCell ref="E48:E56"/>
    <mergeCell ref="A49:A50"/>
    <mergeCell ref="B49:B50"/>
    <mergeCell ref="F49:F50"/>
    <mergeCell ref="G49:G50"/>
    <mergeCell ref="B51:D51"/>
    <mergeCell ref="B56:D56"/>
    <mergeCell ref="A57:E57"/>
    <mergeCell ref="A58:G58"/>
    <mergeCell ref="B59:C59"/>
    <mergeCell ref="A86:F86"/>
    <mergeCell ref="A87:G87"/>
    <mergeCell ref="A88:G88"/>
    <mergeCell ref="A89:G89"/>
    <mergeCell ref="B90:C90"/>
    <mergeCell ref="B91:C91"/>
    <mergeCell ref="B92:C92"/>
    <mergeCell ref="D92:D94"/>
    <mergeCell ref="B93:C93"/>
    <mergeCell ref="B94:C94"/>
    <mergeCell ref="B95:C95"/>
    <mergeCell ref="B96:C96"/>
    <mergeCell ref="A97:F97"/>
    <mergeCell ref="B98:F98"/>
    <mergeCell ref="B99:F99"/>
    <mergeCell ref="A100:F100"/>
    <mergeCell ref="A102:G102"/>
    <mergeCell ref="B103:F103"/>
    <mergeCell ref="B104:F104"/>
    <mergeCell ref="B105:F105"/>
    <mergeCell ref="A106:F106"/>
    <mergeCell ref="A107:G107"/>
    <mergeCell ref="A108:G108"/>
    <mergeCell ref="B109:F109"/>
    <mergeCell ref="B123:D123"/>
    <mergeCell ref="B124:D124"/>
    <mergeCell ref="A117:F117"/>
    <mergeCell ref="A118:G118"/>
    <mergeCell ref="A119:G119"/>
    <mergeCell ref="B120:D120"/>
    <mergeCell ref="B121:D121"/>
    <mergeCell ref="B122:D122"/>
    <mergeCell ref="E123:E126"/>
    <mergeCell ref="B125:D125"/>
    <mergeCell ref="B126:D126"/>
    <mergeCell ref="B110:F110"/>
    <mergeCell ref="B111:F111"/>
    <mergeCell ref="B112:F112"/>
    <mergeCell ref="B113:F113"/>
    <mergeCell ref="B114:F114"/>
    <mergeCell ref="B115:F115"/>
    <mergeCell ref="B116:F116"/>
    <mergeCell ref="B127:E127"/>
    <mergeCell ref="A128:F128"/>
    <mergeCell ref="A129:G129"/>
    <mergeCell ref="A130:G130"/>
    <mergeCell ref="A131:F131"/>
    <mergeCell ref="B132:F132"/>
    <mergeCell ref="B133:F133"/>
    <mergeCell ref="B134:F134"/>
    <mergeCell ref="B135:F135"/>
    <mergeCell ref="B136:F136"/>
    <mergeCell ref="A137:F137"/>
    <mergeCell ref="B138:F138"/>
    <mergeCell ref="B139:F139"/>
    <mergeCell ref="A141:G141"/>
    <mergeCell ref="A142:B142"/>
    <mergeCell ref="C142:G142"/>
    <mergeCell ref="A143:B143"/>
    <mergeCell ref="C143:G143"/>
    <mergeCell ref="A147:B147"/>
    <mergeCell ref="A148:B148"/>
    <mergeCell ref="A144:B144"/>
    <mergeCell ref="C144:G144"/>
    <mergeCell ref="A145:B145"/>
    <mergeCell ref="C145:G145"/>
    <mergeCell ref="A146:B146"/>
    <mergeCell ref="C146:G146"/>
    <mergeCell ref="C147:G147"/>
    <mergeCell ref="C148:G148"/>
    <mergeCell ref="B60:C60"/>
    <mergeCell ref="B61:D61"/>
    <mergeCell ref="B62:D62"/>
    <mergeCell ref="B63:F63"/>
    <mergeCell ref="B64:F64"/>
    <mergeCell ref="B65:F65"/>
    <mergeCell ref="B66:F66"/>
    <mergeCell ref="A67:F67"/>
    <mergeCell ref="A69:G69"/>
    <mergeCell ref="B70:F70"/>
    <mergeCell ref="B79:C79"/>
    <mergeCell ref="B80:C80"/>
    <mergeCell ref="B82:C82"/>
    <mergeCell ref="B71:F71"/>
    <mergeCell ref="B72:F72"/>
    <mergeCell ref="B73:F73"/>
    <mergeCell ref="A74:F74"/>
    <mergeCell ref="A75:G75"/>
    <mergeCell ref="A76:G76"/>
    <mergeCell ref="B78:C78"/>
  </mergeCells>
  <dataValidations count="1">
    <dataValidation type="list" allowBlank="1" sqref="F13" xr:uid="{00000000-0002-0000-0100-000000000000}">
      <formula1>"Lucro Real,Lucro Presumido,Lucro Arbitrado"</formula1>
    </dataValidation>
  </dataValidations>
  <pageMargins left="0.25" right="0.25" top="0.75" bottom="0.75" header="0" footer="0"/>
  <pageSetup paperSize="9" fitToHeight="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74E13"/>
    <pageSetUpPr fitToPage="1"/>
  </sheetPr>
  <dimension ref="A1:G43"/>
  <sheetViews>
    <sheetView showGridLines="0" workbookViewId="0">
      <selection activeCell="B26" sqref="B26:C26"/>
    </sheetView>
  </sheetViews>
  <sheetFormatPr defaultColWidth="14.42578125" defaultRowHeight="15" customHeight="1" outlineLevelRow="1"/>
  <cols>
    <col min="1" max="1" width="8" customWidth="1"/>
    <col min="2" max="3" width="28.42578125" customWidth="1"/>
    <col min="4" max="7" width="16.5703125" customWidth="1"/>
  </cols>
  <sheetData>
    <row r="1" spans="1:7" ht="22.5" customHeight="1">
      <c r="A1" s="230" t="s">
        <v>0</v>
      </c>
      <c r="B1" s="222"/>
      <c r="C1" s="222"/>
      <c r="D1" s="222"/>
      <c r="E1" s="222"/>
      <c r="F1" s="222"/>
      <c r="G1" s="222"/>
    </row>
    <row r="2" spans="1:7" ht="22.5" customHeight="1">
      <c r="A2" s="231" t="s">
        <v>1</v>
      </c>
      <c r="B2" s="195"/>
      <c r="C2" s="195"/>
      <c r="D2" s="195"/>
      <c r="E2" s="195"/>
      <c r="F2" s="195"/>
      <c r="G2" s="196"/>
    </row>
    <row r="3" spans="1:7" ht="18" customHeight="1">
      <c r="A3" s="261" t="s">
        <v>194</v>
      </c>
      <c r="B3" s="195"/>
      <c r="C3" s="195"/>
      <c r="D3" s="195"/>
      <c r="E3" s="195"/>
      <c r="F3" s="195"/>
      <c r="G3" s="196"/>
    </row>
    <row r="4" spans="1:7" ht="12" customHeight="1">
      <c r="A4" s="122"/>
      <c r="B4" s="122"/>
      <c r="C4" s="122"/>
      <c r="D4" s="122"/>
      <c r="E4" s="122"/>
      <c r="F4" s="123"/>
      <c r="G4" s="124"/>
    </row>
    <row r="5" spans="1:7" ht="18" customHeight="1">
      <c r="A5" s="231" t="s">
        <v>195</v>
      </c>
      <c r="B5" s="195"/>
      <c r="C5" s="195"/>
      <c r="D5" s="195"/>
      <c r="E5" s="195"/>
      <c r="F5" s="195"/>
      <c r="G5" s="196"/>
    </row>
    <row r="6" spans="1:7" ht="30" outlineLevel="1">
      <c r="A6" s="79" t="s">
        <v>196</v>
      </c>
      <c r="B6" s="316" t="s">
        <v>197</v>
      </c>
      <c r="C6" s="205"/>
      <c r="D6" s="32" t="s">
        <v>198</v>
      </c>
      <c r="E6" s="47" t="s">
        <v>199</v>
      </c>
      <c r="F6" s="125" t="s">
        <v>200</v>
      </c>
      <c r="G6" s="126" t="s">
        <v>201</v>
      </c>
    </row>
    <row r="7" spans="1:7" outlineLevel="1">
      <c r="A7" s="36">
        <v>1</v>
      </c>
      <c r="B7" s="315" t="s">
        <v>202</v>
      </c>
      <c r="C7" s="253"/>
      <c r="D7" s="127">
        <v>2</v>
      </c>
      <c r="E7" s="127" t="s">
        <v>203</v>
      </c>
      <c r="F7" s="128"/>
      <c r="G7" s="129">
        <f t="shared" ref="G7:G10" si="0">D7*F7*2</f>
        <v>0</v>
      </c>
    </row>
    <row r="8" spans="1:7" outlineLevel="1">
      <c r="A8" s="36">
        <v>2</v>
      </c>
      <c r="B8" s="315" t="s">
        <v>204</v>
      </c>
      <c r="C8" s="253"/>
      <c r="D8" s="127">
        <v>2</v>
      </c>
      <c r="E8" s="127" t="s">
        <v>203</v>
      </c>
      <c r="F8" s="128"/>
      <c r="G8" s="129">
        <f t="shared" si="0"/>
        <v>0</v>
      </c>
    </row>
    <row r="9" spans="1:7" outlineLevel="1">
      <c r="A9" s="36">
        <v>3</v>
      </c>
      <c r="B9" s="315" t="s">
        <v>205</v>
      </c>
      <c r="C9" s="253"/>
      <c r="D9" s="127">
        <v>2</v>
      </c>
      <c r="E9" s="127" t="s">
        <v>203</v>
      </c>
      <c r="F9" s="128"/>
      <c r="G9" s="129">
        <f t="shared" si="0"/>
        <v>0</v>
      </c>
    </row>
    <row r="10" spans="1:7" outlineLevel="1">
      <c r="A10" s="30">
        <v>4</v>
      </c>
      <c r="B10" s="312" t="s">
        <v>206</v>
      </c>
      <c r="C10" s="209"/>
      <c r="D10" s="84">
        <v>4</v>
      </c>
      <c r="E10" s="84" t="s">
        <v>207</v>
      </c>
      <c r="F10" s="128"/>
      <c r="G10" s="130">
        <f t="shared" si="0"/>
        <v>0</v>
      </c>
    </row>
    <row r="11" spans="1:7" ht="30" outlineLevel="1">
      <c r="A11" s="79" t="s">
        <v>196</v>
      </c>
      <c r="B11" s="316" t="s">
        <v>197</v>
      </c>
      <c r="C11" s="205"/>
      <c r="D11" s="32" t="s">
        <v>208</v>
      </c>
      <c r="E11" s="47" t="s">
        <v>199</v>
      </c>
      <c r="F11" s="125" t="s">
        <v>200</v>
      </c>
      <c r="G11" s="126" t="s">
        <v>201</v>
      </c>
    </row>
    <row r="12" spans="1:7" outlineLevel="1">
      <c r="A12" s="131">
        <v>1</v>
      </c>
      <c r="B12" s="308" t="s">
        <v>209</v>
      </c>
      <c r="C12" s="222"/>
      <c r="D12" s="84">
        <v>2</v>
      </c>
      <c r="E12" s="84" t="s">
        <v>203</v>
      </c>
      <c r="F12" s="128"/>
      <c r="G12" s="129">
        <f t="shared" ref="G12:G14" si="1">D12*F12</f>
        <v>0</v>
      </c>
    </row>
    <row r="13" spans="1:7" outlineLevel="1">
      <c r="A13" s="30">
        <v>2</v>
      </c>
      <c r="B13" s="312" t="s">
        <v>210</v>
      </c>
      <c r="C13" s="209"/>
      <c r="D13" s="84">
        <v>1</v>
      </c>
      <c r="E13" s="84" t="s">
        <v>203</v>
      </c>
      <c r="F13" s="128"/>
      <c r="G13" s="129">
        <f t="shared" si="1"/>
        <v>0</v>
      </c>
    </row>
    <row r="14" spans="1:7" outlineLevel="1">
      <c r="A14" s="36">
        <v>3</v>
      </c>
      <c r="B14" s="315" t="s">
        <v>211</v>
      </c>
      <c r="C14" s="253"/>
      <c r="D14" s="127">
        <v>1</v>
      </c>
      <c r="E14" s="127" t="s">
        <v>203</v>
      </c>
      <c r="F14" s="128"/>
      <c r="G14" s="129">
        <f t="shared" si="1"/>
        <v>0</v>
      </c>
    </row>
    <row r="15" spans="1:7" ht="12" customHeight="1" outlineLevel="1">
      <c r="A15" s="314" t="s">
        <v>212</v>
      </c>
      <c r="B15" s="195"/>
      <c r="C15" s="195"/>
      <c r="D15" s="195"/>
      <c r="E15" s="195"/>
      <c r="F15" s="205"/>
      <c r="G15" s="132">
        <f>SUM(G7:G14)</f>
        <v>0</v>
      </c>
    </row>
    <row r="16" spans="1:7" ht="12" customHeight="1">
      <c r="A16" s="314" t="s">
        <v>213</v>
      </c>
      <c r="B16" s="195"/>
      <c r="C16" s="195"/>
      <c r="D16" s="195"/>
      <c r="E16" s="195"/>
      <c r="F16" s="205"/>
      <c r="G16" s="132">
        <f>ROUND(G15/12,2)</f>
        <v>0</v>
      </c>
    </row>
    <row r="17" spans="1:7" ht="12" customHeight="1">
      <c r="A17" s="122"/>
      <c r="B17" s="122"/>
      <c r="C17" s="122"/>
      <c r="D17" s="122"/>
      <c r="E17" s="122"/>
      <c r="F17" s="123"/>
      <c r="G17" s="124"/>
    </row>
    <row r="18" spans="1:7" ht="12" customHeight="1">
      <c r="A18" s="231" t="s">
        <v>214</v>
      </c>
      <c r="B18" s="195"/>
      <c r="C18" s="195"/>
      <c r="D18" s="195"/>
      <c r="E18" s="195"/>
      <c r="F18" s="195"/>
      <c r="G18" s="196"/>
    </row>
    <row r="19" spans="1:7" ht="12" customHeight="1" outlineLevel="1">
      <c r="A19" s="79" t="s">
        <v>196</v>
      </c>
      <c r="B19" s="316" t="s">
        <v>197</v>
      </c>
      <c r="C19" s="205"/>
      <c r="D19" s="32" t="s">
        <v>198</v>
      </c>
      <c r="E19" s="47" t="s">
        <v>199</v>
      </c>
      <c r="F19" s="125" t="s">
        <v>200</v>
      </c>
      <c r="G19" s="126" t="s">
        <v>201</v>
      </c>
    </row>
    <row r="20" spans="1:7" outlineLevel="1">
      <c r="A20" s="36">
        <v>1</v>
      </c>
      <c r="B20" s="315" t="s">
        <v>215</v>
      </c>
      <c r="C20" s="253"/>
      <c r="D20" s="127">
        <v>1</v>
      </c>
      <c r="E20" s="127" t="s">
        <v>203</v>
      </c>
      <c r="F20" s="128"/>
      <c r="G20" s="129">
        <f t="shared" ref="G20:G31" si="2">D20*F20*2</f>
        <v>0</v>
      </c>
    </row>
    <row r="21" spans="1:7" outlineLevel="1">
      <c r="A21" s="36">
        <v>2</v>
      </c>
      <c r="B21" s="315" t="s">
        <v>216</v>
      </c>
      <c r="C21" s="253"/>
      <c r="D21" s="84">
        <v>1</v>
      </c>
      <c r="E21" s="127" t="s">
        <v>207</v>
      </c>
      <c r="F21" s="128"/>
      <c r="G21" s="129">
        <f t="shared" si="2"/>
        <v>0</v>
      </c>
    </row>
    <row r="22" spans="1:7" outlineLevel="1">
      <c r="A22" s="36">
        <v>3</v>
      </c>
      <c r="B22" s="315" t="s">
        <v>217</v>
      </c>
      <c r="C22" s="253"/>
      <c r="D22" s="127">
        <v>2</v>
      </c>
      <c r="E22" s="127" t="s">
        <v>207</v>
      </c>
      <c r="F22" s="128"/>
      <c r="G22" s="129">
        <f t="shared" si="2"/>
        <v>0</v>
      </c>
    </row>
    <row r="23" spans="1:7" outlineLevel="1">
      <c r="A23" s="36">
        <v>4</v>
      </c>
      <c r="B23" s="315" t="s">
        <v>218</v>
      </c>
      <c r="C23" s="253"/>
      <c r="D23" s="127">
        <v>1</v>
      </c>
      <c r="E23" s="127" t="s">
        <v>203</v>
      </c>
      <c r="F23" s="128"/>
      <c r="G23" s="129">
        <f t="shared" si="2"/>
        <v>0</v>
      </c>
    </row>
    <row r="24" spans="1:7" outlineLevel="1">
      <c r="A24" s="36">
        <v>5</v>
      </c>
      <c r="B24" s="315" t="s">
        <v>219</v>
      </c>
      <c r="C24" s="253"/>
      <c r="D24" s="127">
        <v>1</v>
      </c>
      <c r="E24" s="127" t="s">
        <v>203</v>
      </c>
      <c r="F24" s="128"/>
      <c r="G24" s="129">
        <f t="shared" si="2"/>
        <v>0</v>
      </c>
    </row>
    <row r="25" spans="1:7" outlineLevel="1">
      <c r="A25" s="36">
        <v>6</v>
      </c>
      <c r="B25" s="315" t="s">
        <v>220</v>
      </c>
      <c r="C25" s="253"/>
      <c r="D25" s="127">
        <v>2</v>
      </c>
      <c r="E25" s="127" t="s">
        <v>207</v>
      </c>
      <c r="F25" s="128"/>
      <c r="G25" s="129">
        <f t="shared" si="2"/>
        <v>0</v>
      </c>
    </row>
    <row r="26" spans="1:7" outlineLevel="1">
      <c r="A26" s="36">
        <v>7</v>
      </c>
      <c r="B26" s="315" t="s">
        <v>221</v>
      </c>
      <c r="C26" s="253"/>
      <c r="D26" s="127">
        <v>1</v>
      </c>
      <c r="E26" s="127" t="s">
        <v>207</v>
      </c>
      <c r="F26" s="128"/>
      <c r="G26" s="129">
        <f t="shared" si="2"/>
        <v>0</v>
      </c>
    </row>
    <row r="27" spans="1:7" outlineLevel="1">
      <c r="A27" s="36">
        <v>8</v>
      </c>
      <c r="B27" s="312" t="s">
        <v>222</v>
      </c>
      <c r="C27" s="209"/>
      <c r="D27" s="127">
        <v>2</v>
      </c>
      <c r="E27" s="127" t="s">
        <v>207</v>
      </c>
      <c r="F27" s="128"/>
      <c r="G27" s="129">
        <f t="shared" si="2"/>
        <v>0</v>
      </c>
    </row>
    <row r="28" spans="1:7" outlineLevel="1">
      <c r="A28" s="30">
        <v>9</v>
      </c>
      <c r="B28" s="312" t="s">
        <v>223</v>
      </c>
      <c r="C28" s="209"/>
      <c r="D28" s="84">
        <v>1</v>
      </c>
      <c r="E28" s="127" t="s">
        <v>207</v>
      </c>
      <c r="F28" s="128"/>
      <c r="G28" s="129">
        <f t="shared" si="2"/>
        <v>0</v>
      </c>
    </row>
    <row r="29" spans="1:7" outlineLevel="1">
      <c r="A29" s="53">
        <v>10</v>
      </c>
      <c r="B29" s="313" t="s">
        <v>224</v>
      </c>
      <c r="C29" s="256"/>
      <c r="D29" s="84">
        <v>1</v>
      </c>
      <c r="E29" s="127" t="s">
        <v>203</v>
      </c>
      <c r="F29" s="128"/>
      <c r="G29" s="129">
        <f t="shared" si="2"/>
        <v>0</v>
      </c>
    </row>
    <row r="30" spans="1:7" outlineLevel="1">
      <c r="A30" s="53">
        <v>11</v>
      </c>
      <c r="B30" s="313" t="s">
        <v>225</v>
      </c>
      <c r="C30" s="256"/>
      <c r="D30" s="133">
        <v>1</v>
      </c>
      <c r="E30" s="133" t="s">
        <v>203</v>
      </c>
      <c r="F30" s="128"/>
      <c r="G30" s="129">
        <f t="shared" si="2"/>
        <v>0</v>
      </c>
    </row>
    <row r="31" spans="1:7" outlineLevel="1">
      <c r="A31" s="30">
        <v>12</v>
      </c>
      <c r="B31" s="312" t="s">
        <v>226</v>
      </c>
      <c r="C31" s="209"/>
      <c r="D31" s="84">
        <v>1</v>
      </c>
      <c r="E31" s="84" t="s">
        <v>227</v>
      </c>
      <c r="F31" s="128"/>
      <c r="G31" s="129">
        <f t="shared" si="2"/>
        <v>0</v>
      </c>
    </row>
    <row r="32" spans="1:7" ht="12" customHeight="1" outlineLevel="1">
      <c r="A32" s="314" t="s">
        <v>212</v>
      </c>
      <c r="B32" s="195"/>
      <c r="C32" s="195"/>
      <c r="D32" s="195"/>
      <c r="E32" s="195"/>
      <c r="F32" s="205"/>
      <c r="G32" s="132">
        <f>SUM(G20:G31)</f>
        <v>0</v>
      </c>
    </row>
    <row r="33" spans="1:7" ht="12" customHeight="1" outlineLevel="1">
      <c r="A33" s="314" t="s">
        <v>228</v>
      </c>
      <c r="B33" s="195"/>
      <c r="C33" s="195"/>
      <c r="D33" s="195"/>
      <c r="E33" s="195"/>
      <c r="F33" s="205"/>
      <c r="G33" s="132">
        <f>ROUND(G32/12,2)</f>
        <v>0</v>
      </c>
    </row>
    <row r="34" spans="1:7" ht="12" customHeight="1">
      <c r="A34" s="134"/>
      <c r="B34" s="134"/>
      <c r="C34" s="134"/>
      <c r="D34" s="134"/>
      <c r="E34" s="134"/>
      <c r="F34" s="135"/>
      <c r="G34" s="136"/>
    </row>
    <row r="35" spans="1:7" ht="12" customHeight="1">
      <c r="A35" s="231" t="s">
        <v>190</v>
      </c>
      <c r="B35" s="195"/>
      <c r="C35" s="195"/>
      <c r="D35" s="195"/>
      <c r="E35" s="195"/>
      <c r="F35" s="195"/>
      <c r="G35" s="196"/>
    </row>
    <row r="36" spans="1:7" ht="12" customHeight="1">
      <c r="A36" s="268" t="s">
        <v>5</v>
      </c>
      <c r="B36" s="252"/>
      <c r="C36" s="269" t="str">
        <f>'PROPOSTA DE PREÇOS'!D8</f>
        <v xml:space="preserve"> xxxx (razão social) xxxx</v>
      </c>
      <c r="D36" s="252"/>
      <c r="E36" s="252"/>
      <c r="F36" s="252"/>
      <c r="G36" s="270"/>
    </row>
    <row r="37" spans="1:7" ht="12" customHeight="1">
      <c r="A37" s="208" t="s">
        <v>191</v>
      </c>
      <c r="B37" s="224"/>
      <c r="C37" s="262" t="str">
        <f>'PROPOSTA DE PREÇOS'!I8</f>
        <v>xx.xxx.xxx/0001-xx</v>
      </c>
      <c r="D37" s="224"/>
      <c r="E37" s="224"/>
      <c r="F37" s="224"/>
      <c r="G37" s="225"/>
    </row>
    <row r="38" spans="1:7" ht="12" customHeight="1">
      <c r="A38" s="208" t="s">
        <v>9</v>
      </c>
      <c r="B38" s="224"/>
      <c r="C38" s="262" t="str">
        <f>'PROPOSTA DE PREÇOS'!D9</f>
        <v xml:space="preserve">xxxx (rua, nº, complemento, bairro, cidade, UF, CEP) </v>
      </c>
      <c r="D38" s="224"/>
      <c r="E38" s="224"/>
      <c r="F38" s="224"/>
      <c r="G38" s="225"/>
    </row>
    <row r="39" spans="1:7" ht="12" customHeight="1">
      <c r="A39" s="208" t="s">
        <v>11</v>
      </c>
      <c r="B39" s="224"/>
      <c r="C39" s="262" t="str">
        <f>'PROPOSTA DE PREÇOS'!D10</f>
        <v>(xx) xxxx-xxxx, (xx) xxxx-xxxx, (xx) xxxx-xxxx.</v>
      </c>
      <c r="D39" s="224"/>
      <c r="E39" s="224"/>
      <c r="F39" s="224"/>
      <c r="G39" s="225"/>
    </row>
    <row r="40" spans="1:7" ht="12" customHeight="1">
      <c r="A40" s="208" t="s">
        <v>13</v>
      </c>
      <c r="B40" s="224"/>
      <c r="C40" s="262" t="str">
        <f>'PROPOSTA DE PREÇOS'!D11</f>
        <v>xxx@xxx.com.br</v>
      </c>
      <c r="D40" s="224"/>
      <c r="E40" s="224"/>
      <c r="F40" s="224"/>
      <c r="G40" s="225"/>
    </row>
    <row r="41" spans="1:7" ht="12" customHeight="1">
      <c r="A41" s="208" t="s">
        <v>17</v>
      </c>
      <c r="B41" s="224"/>
      <c r="C41" s="262" t="str">
        <f>'PROPOSTA DE PREÇOS'!D13</f>
        <v>xxxx (nome do representante legal) xxxx</v>
      </c>
      <c r="D41" s="224"/>
      <c r="E41" s="224"/>
      <c r="F41" s="224"/>
      <c r="G41" s="225"/>
    </row>
    <row r="42" spans="1:7" ht="12" customHeight="1">
      <c r="A42" s="210" t="s">
        <v>192</v>
      </c>
      <c r="B42" s="199"/>
      <c r="C42" s="263" t="s">
        <v>193</v>
      </c>
      <c r="D42" s="199"/>
      <c r="E42" s="199"/>
      <c r="F42" s="199"/>
      <c r="G42" s="202"/>
    </row>
    <row r="43" spans="1:7" ht="12" customHeight="1">
      <c r="A43" s="134"/>
      <c r="B43" s="134"/>
      <c r="C43" s="134"/>
      <c r="D43" s="134"/>
      <c r="E43" s="134"/>
      <c r="F43" s="135"/>
      <c r="G43" s="136"/>
    </row>
  </sheetData>
  <mergeCells count="46">
    <mergeCell ref="A1:G1"/>
    <mergeCell ref="A2:G2"/>
    <mergeCell ref="A3:G3"/>
    <mergeCell ref="A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5:F15"/>
    <mergeCell ref="A16:F16"/>
    <mergeCell ref="A18:G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7:B37"/>
    <mergeCell ref="A38:B38"/>
    <mergeCell ref="B31:C31"/>
    <mergeCell ref="A32:F32"/>
    <mergeCell ref="A33:F33"/>
    <mergeCell ref="A35:G35"/>
    <mergeCell ref="A36:B36"/>
    <mergeCell ref="C36:G36"/>
    <mergeCell ref="C37:G37"/>
    <mergeCell ref="A39:B39"/>
    <mergeCell ref="A40:B40"/>
    <mergeCell ref="A41:B41"/>
    <mergeCell ref="A42:B42"/>
    <mergeCell ref="C38:G38"/>
    <mergeCell ref="C39:G39"/>
    <mergeCell ref="C40:G40"/>
    <mergeCell ref="C41:G41"/>
    <mergeCell ref="C42:G42"/>
  </mergeCells>
  <pageMargins left="0.25" right="0.25" top="0.75" bottom="0.75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74E13"/>
    <pageSetUpPr fitToPage="1"/>
  </sheetPr>
  <dimension ref="A1:G53"/>
  <sheetViews>
    <sheetView showGridLines="0" workbookViewId="0">
      <selection activeCell="B27" sqref="B27:C27"/>
    </sheetView>
  </sheetViews>
  <sheetFormatPr defaultColWidth="14.42578125" defaultRowHeight="15" customHeight="1"/>
  <cols>
    <col min="1" max="1" width="7.85546875" customWidth="1"/>
    <col min="2" max="3" width="30.7109375" customWidth="1"/>
    <col min="4" max="7" width="16.5703125" customWidth="1"/>
  </cols>
  <sheetData>
    <row r="1" spans="1:7" ht="24" customHeight="1">
      <c r="A1" s="230" t="s">
        <v>0</v>
      </c>
      <c r="B1" s="222"/>
      <c r="C1" s="222"/>
      <c r="D1" s="222"/>
      <c r="E1" s="222"/>
      <c r="F1" s="222"/>
      <c r="G1" s="222"/>
    </row>
    <row r="2" spans="1:7" ht="24" customHeight="1">
      <c r="A2" s="231" t="s">
        <v>1</v>
      </c>
      <c r="B2" s="195"/>
      <c r="C2" s="195"/>
      <c r="D2" s="195"/>
      <c r="E2" s="195"/>
      <c r="F2" s="195"/>
      <c r="G2" s="196"/>
    </row>
    <row r="3" spans="1:7" ht="24" customHeight="1">
      <c r="A3" s="261" t="s">
        <v>229</v>
      </c>
      <c r="B3" s="195"/>
      <c r="C3" s="195"/>
      <c r="D3" s="195"/>
      <c r="E3" s="195"/>
      <c r="F3" s="195"/>
      <c r="G3" s="196"/>
    </row>
    <row r="4" spans="1:7" ht="12" customHeight="1">
      <c r="A4" s="137"/>
      <c r="B4" s="137"/>
      <c r="C4" s="137"/>
      <c r="D4" s="137"/>
      <c r="E4" s="137"/>
      <c r="F4" s="123"/>
      <c r="G4" s="123"/>
    </row>
    <row r="5" spans="1:7" ht="24" customHeight="1">
      <c r="A5" s="231" t="s">
        <v>230</v>
      </c>
      <c r="B5" s="195"/>
      <c r="C5" s="195"/>
      <c r="D5" s="195"/>
      <c r="E5" s="195"/>
      <c r="F5" s="195"/>
      <c r="G5" s="196"/>
    </row>
    <row r="6" spans="1:7" ht="12.75" customHeight="1">
      <c r="A6" s="138" t="s">
        <v>196</v>
      </c>
      <c r="B6" s="276" t="s">
        <v>197</v>
      </c>
      <c r="C6" s="205"/>
      <c r="D6" s="47" t="s">
        <v>199</v>
      </c>
      <c r="E6" s="47" t="s">
        <v>231</v>
      </c>
      <c r="F6" s="125" t="s">
        <v>200</v>
      </c>
      <c r="G6" s="126" t="s">
        <v>232</v>
      </c>
    </row>
    <row r="7" spans="1:7">
      <c r="A7" s="139">
        <v>1</v>
      </c>
      <c r="B7" s="301" t="s">
        <v>233</v>
      </c>
      <c r="C7" s="209"/>
      <c r="D7" s="140" t="s">
        <v>234</v>
      </c>
      <c r="E7" s="141">
        <v>50</v>
      </c>
      <c r="F7" s="142"/>
      <c r="G7" s="130">
        <f t="shared" ref="G7:G8" si="0">(F7*E7)</f>
        <v>0</v>
      </c>
    </row>
    <row r="8" spans="1:7">
      <c r="A8" s="143">
        <v>2</v>
      </c>
      <c r="B8" s="302" t="s">
        <v>235</v>
      </c>
      <c r="C8" s="200"/>
      <c r="D8" s="140" t="s">
        <v>203</v>
      </c>
      <c r="E8" s="144">
        <v>4</v>
      </c>
      <c r="F8" s="145"/>
      <c r="G8" s="146">
        <f t="shared" si="0"/>
        <v>0</v>
      </c>
    </row>
    <row r="9" spans="1:7" ht="12.75" customHeight="1">
      <c r="A9" s="314" t="s">
        <v>236</v>
      </c>
      <c r="B9" s="195"/>
      <c r="C9" s="195"/>
      <c r="D9" s="195"/>
      <c r="E9" s="195"/>
      <c r="F9" s="205"/>
      <c r="G9" s="132">
        <f>SUM(G7:G8)</f>
        <v>0</v>
      </c>
    </row>
    <row r="10" spans="1:7" ht="12.75" customHeight="1">
      <c r="A10" s="134"/>
      <c r="B10" s="147"/>
      <c r="C10" s="147"/>
      <c r="D10" s="134"/>
      <c r="E10" s="134"/>
      <c r="F10" s="135"/>
      <c r="G10" s="136"/>
    </row>
    <row r="11" spans="1:7" ht="21.75" customHeight="1">
      <c r="A11" s="231" t="s">
        <v>237</v>
      </c>
      <c r="B11" s="195"/>
      <c r="C11" s="195"/>
      <c r="D11" s="195"/>
      <c r="E11" s="195"/>
      <c r="F11" s="195"/>
      <c r="G11" s="196"/>
    </row>
    <row r="12" spans="1:7" ht="12.75" customHeight="1">
      <c r="A12" s="37" t="s">
        <v>196</v>
      </c>
      <c r="B12" s="276" t="s">
        <v>197</v>
      </c>
      <c r="C12" s="205"/>
      <c r="D12" s="47" t="s">
        <v>199</v>
      </c>
      <c r="E12" s="47" t="s">
        <v>208</v>
      </c>
      <c r="F12" s="125" t="s">
        <v>238</v>
      </c>
      <c r="G12" s="126" t="s">
        <v>201</v>
      </c>
    </row>
    <row r="13" spans="1:7">
      <c r="A13" s="148">
        <v>1</v>
      </c>
      <c r="B13" s="301" t="s">
        <v>239</v>
      </c>
      <c r="C13" s="209"/>
      <c r="D13" s="140" t="s">
        <v>203</v>
      </c>
      <c r="E13" s="141">
        <v>6</v>
      </c>
      <c r="F13" s="142"/>
      <c r="G13" s="129">
        <f t="shared" ref="G13:G15" si="1">E13*F13</f>
        <v>0</v>
      </c>
    </row>
    <row r="14" spans="1:7">
      <c r="A14" s="30">
        <v>2</v>
      </c>
      <c r="B14" s="301" t="s">
        <v>240</v>
      </c>
      <c r="C14" s="209"/>
      <c r="D14" s="84" t="s">
        <v>241</v>
      </c>
      <c r="E14" s="84">
        <v>1</v>
      </c>
      <c r="F14" s="142"/>
      <c r="G14" s="129">
        <f t="shared" si="1"/>
        <v>0</v>
      </c>
    </row>
    <row r="15" spans="1:7">
      <c r="A15" s="30">
        <v>3</v>
      </c>
      <c r="B15" s="301" t="s">
        <v>242</v>
      </c>
      <c r="C15" s="209"/>
      <c r="D15" s="84" t="s">
        <v>203</v>
      </c>
      <c r="E15" s="84">
        <v>2</v>
      </c>
      <c r="F15" s="142"/>
      <c r="G15" s="129">
        <f t="shared" si="1"/>
        <v>0</v>
      </c>
    </row>
    <row r="16" spans="1:7">
      <c r="A16" s="139">
        <v>4</v>
      </c>
      <c r="B16" s="301" t="s">
        <v>243</v>
      </c>
      <c r="C16" s="209"/>
      <c r="D16" s="140" t="s">
        <v>244</v>
      </c>
      <c r="E16" s="141">
        <v>600</v>
      </c>
      <c r="F16" s="142"/>
      <c r="G16" s="130">
        <f t="shared" ref="G16:G17" si="2">(F16*E16)</f>
        <v>0</v>
      </c>
    </row>
    <row r="17" spans="1:7">
      <c r="A17" s="139">
        <v>5</v>
      </c>
      <c r="B17" s="301" t="s">
        <v>245</v>
      </c>
      <c r="C17" s="209"/>
      <c r="D17" s="140" t="s">
        <v>244</v>
      </c>
      <c r="E17" s="141">
        <v>600</v>
      </c>
      <c r="F17" s="142"/>
      <c r="G17" s="130">
        <f t="shared" si="2"/>
        <v>0</v>
      </c>
    </row>
    <row r="18" spans="1:7" ht="12.75" customHeight="1">
      <c r="A18" s="319" t="s">
        <v>246</v>
      </c>
      <c r="B18" s="217"/>
      <c r="C18" s="217"/>
      <c r="D18" s="217"/>
      <c r="E18" s="217"/>
      <c r="F18" s="215"/>
      <c r="G18" s="149">
        <f>SUM(G13:G17)</f>
        <v>0</v>
      </c>
    </row>
    <row r="19" spans="1:7" ht="12.75" customHeight="1">
      <c r="A19" s="207" t="s">
        <v>247</v>
      </c>
      <c r="B19" s="199"/>
      <c r="C19" s="199"/>
      <c r="D19" s="199"/>
      <c r="E19" s="199"/>
      <c r="F19" s="200"/>
      <c r="G19" s="150">
        <f>ROUND(G18/12,2)</f>
        <v>0</v>
      </c>
    </row>
    <row r="20" spans="1:7" ht="12.75" customHeight="1">
      <c r="A20" s="18"/>
      <c r="B20" s="18"/>
      <c r="C20" s="18"/>
      <c r="D20" s="18"/>
      <c r="E20" s="18"/>
      <c r="F20" s="136"/>
      <c r="G20" s="136"/>
    </row>
    <row r="21" spans="1:7" ht="12.75" customHeight="1">
      <c r="A21" s="231" t="s">
        <v>248</v>
      </c>
      <c r="B21" s="195"/>
      <c r="C21" s="195"/>
      <c r="D21" s="195"/>
      <c r="E21" s="195"/>
      <c r="F21" s="195"/>
      <c r="G21" s="196"/>
    </row>
    <row r="22" spans="1:7" ht="12.75" customHeight="1">
      <c r="A22" s="138" t="s">
        <v>196</v>
      </c>
      <c r="B22" s="276" t="s">
        <v>197</v>
      </c>
      <c r="C22" s="205"/>
      <c r="D22" s="47" t="s">
        <v>199</v>
      </c>
      <c r="E22" s="47" t="s">
        <v>231</v>
      </c>
      <c r="F22" s="125" t="s">
        <v>200</v>
      </c>
      <c r="G22" s="126" t="s">
        <v>232</v>
      </c>
    </row>
    <row r="23" spans="1:7">
      <c r="A23" s="139">
        <v>1</v>
      </c>
      <c r="B23" s="301" t="s">
        <v>249</v>
      </c>
      <c r="C23" s="209"/>
      <c r="D23" s="140" t="s">
        <v>203</v>
      </c>
      <c r="E23" s="141">
        <v>2</v>
      </c>
      <c r="F23" s="142"/>
      <c r="G23" s="130">
        <f t="shared" ref="G23:G38" si="3">(F23*E23)</f>
        <v>0</v>
      </c>
    </row>
    <row r="24" spans="1:7">
      <c r="A24" s="139">
        <v>2</v>
      </c>
      <c r="B24" s="301" t="s">
        <v>250</v>
      </c>
      <c r="C24" s="209"/>
      <c r="D24" s="140" t="s">
        <v>203</v>
      </c>
      <c r="E24" s="141">
        <v>2</v>
      </c>
      <c r="F24" s="142"/>
      <c r="G24" s="130">
        <f t="shared" si="3"/>
        <v>0</v>
      </c>
    </row>
    <row r="25" spans="1:7">
      <c r="A25" s="139">
        <v>3</v>
      </c>
      <c r="B25" s="301" t="s">
        <v>251</v>
      </c>
      <c r="C25" s="209"/>
      <c r="D25" s="140" t="s">
        <v>203</v>
      </c>
      <c r="E25" s="141">
        <v>1</v>
      </c>
      <c r="F25" s="142"/>
      <c r="G25" s="130">
        <f t="shared" si="3"/>
        <v>0</v>
      </c>
    </row>
    <row r="26" spans="1:7">
      <c r="A26" s="139">
        <v>4</v>
      </c>
      <c r="B26" s="301" t="s">
        <v>252</v>
      </c>
      <c r="C26" s="209"/>
      <c r="D26" s="140" t="s">
        <v>203</v>
      </c>
      <c r="E26" s="141">
        <v>1</v>
      </c>
      <c r="F26" s="142"/>
      <c r="G26" s="130">
        <f t="shared" si="3"/>
        <v>0</v>
      </c>
    </row>
    <row r="27" spans="1:7">
      <c r="A27" s="139">
        <v>5</v>
      </c>
      <c r="B27" s="318" t="s">
        <v>253</v>
      </c>
      <c r="C27" s="209"/>
      <c r="D27" s="140" t="s">
        <v>203</v>
      </c>
      <c r="E27" s="141">
        <v>1</v>
      </c>
      <c r="F27" s="142"/>
      <c r="G27" s="130">
        <f t="shared" si="3"/>
        <v>0</v>
      </c>
    </row>
    <row r="28" spans="1:7">
      <c r="A28" s="139">
        <v>6</v>
      </c>
      <c r="B28" s="301" t="s">
        <v>254</v>
      </c>
      <c r="C28" s="209"/>
      <c r="D28" s="140" t="s">
        <v>203</v>
      </c>
      <c r="E28" s="141">
        <v>1</v>
      </c>
      <c r="F28" s="142"/>
      <c r="G28" s="130">
        <f t="shared" si="3"/>
        <v>0</v>
      </c>
    </row>
    <row r="29" spans="1:7">
      <c r="A29" s="139">
        <v>7</v>
      </c>
      <c r="B29" s="301" t="s">
        <v>255</v>
      </c>
      <c r="C29" s="209"/>
      <c r="D29" s="140" t="s">
        <v>203</v>
      </c>
      <c r="E29" s="141">
        <v>1</v>
      </c>
      <c r="F29" s="142"/>
      <c r="G29" s="130">
        <f t="shared" si="3"/>
        <v>0</v>
      </c>
    </row>
    <row r="30" spans="1:7">
      <c r="A30" s="139">
        <v>8</v>
      </c>
      <c r="B30" s="301" t="s">
        <v>256</v>
      </c>
      <c r="C30" s="209"/>
      <c r="D30" s="140" t="s">
        <v>203</v>
      </c>
      <c r="E30" s="141">
        <v>1</v>
      </c>
      <c r="F30" s="142"/>
      <c r="G30" s="130">
        <f t="shared" si="3"/>
        <v>0</v>
      </c>
    </row>
    <row r="31" spans="1:7">
      <c r="A31" s="139">
        <v>9</v>
      </c>
      <c r="B31" s="301" t="s">
        <v>257</v>
      </c>
      <c r="C31" s="209"/>
      <c r="D31" s="140" t="s">
        <v>203</v>
      </c>
      <c r="E31" s="141">
        <v>1</v>
      </c>
      <c r="F31" s="142"/>
      <c r="G31" s="130">
        <f t="shared" si="3"/>
        <v>0</v>
      </c>
    </row>
    <row r="32" spans="1:7">
      <c r="A32" s="139">
        <v>10</v>
      </c>
      <c r="B32" s="301" t="s">
        <v>258</v>
      </c>
      <c r="C32" s="209"/>
      <c r="D32" s="140" t="s">
        <v>203</v>
      </c>
      <c r="E32" s="141">
        <v>1</v>
      </c>
      <c r="F32" s="142"/>
      <c r="G32" s="130">
        <f t="shared" si="3"/>
        <v>0</v>
      </c>
    </row>
    <row r="33" spans="1:7">
      <c r="A33" s="139">
        <v>11</v>
      </c>
      <c r="B33" s="301" t="s">
        <v>259</v>
      </c>
      <c r="C33" s="209"/>
      <c r="D33" s="140" t="s">
        <v>203</v>
      </c>
      <c r="E33" s="141">
        <v>1</v>
      </c>
      <c r="F33" s="142"/>
      <c r="G33" s="130">
        <f t="shared" si="3"/>
        <v>0</v>
      </c>
    </row>
    <row r="34" spans="1:7">
      <c r="A34" s="139">
        <v>12</v>
      </c>
      <c r="B34" s="301" t="s">
        <v>260</v>
      </c>
      <c r="C34" s="209"/>
      <c r="D34" s="140" t="s">
        <v>203</v>
      </c>
      <c r="E34" s="141">
        <v>1</v>
      </c>
      <c r="F34" s="142"/>
      <c r="G34" s="130">
        <f t="shared" si="3"/>
        <v>0</v>
      </c>
    </row>
    <row r="35" spans="1:7">
      <c r="A35" s="139">
        <v>13</v>
      </c>
      <c r="B35" s="301" t="s">
        <v>261</v>
      </c>
      <c r="C35" s="209"/>
      <c r="D35" s="140" t="s">
        <v>203</v>
      </c>
      <c r="E35" s="141">
        <v>1</v>
      </c>
      <c r="F35" s="142"/>
      <c r="G35" s="130">
        <f t="shared" si="3"/>
        <v>0</v>
      </c>
    </row>
    <row r="36" spans="1:7">
      <c r="A36" s="139">
        <v>14</v>
      </c>
      <c r="B36" s="301" t="s">
        <v>262</v>
      </c>
      <c r="C36" s="209"/>
      <c r="D36" s="140" t="s">
        <v>203</v>
      </c>
      <c r="E36" s="141">
        <v>1</v>
      </c>
      <c r="F36" s="142"/>
      <c r="G36" s="130">
        <f t="shared" si="3"/>
        <v>0</v>
      </c>
    </row>
    <row r="37" spans="1:7">
      <c r="A37" s="139">
        <v>15</v>
      </c>
      <c r="B37" s="301" t="s">
        <v>263</v>
      </c>
      <c r="C37" s="209"/>
      <c r="D37" s="140" t="s">
        <v>203</v>
      </c>
      <c r="E37" s="141">
        <v>1</v>
      </c>
      <c r="F37" s="142"/>
      <c r="G37" s="130">
        <f t="shared" si="3"/>
        <v>0</v>
      </c>
    </row>
    <row r="38" spans="1:7">
      <c r="A38" s="139">
        <v>16</v>
      </c>
      <c r="B38" s="301" t="s">
        <v>264</v>
      </c>
      <c r="C38" s="209"/>
      <c r="D38" s="140" t="s">
        <v>203</v>
      </c>
      <c r="E38" s="141">
        <v>1</v>
      </c>
      <c r="F38" s="142"/>
      <c r="G38" s="130">
        <f t="shared" si="3"/>
        <v>0</v>
      </c>
    </row>
    <row r="39" spans="1:7" ht="12.75" customHeight="1">
      <c r="A39" s="319" t="s">
        <v>265</v>
      </c>
      <c r="B39" s="217"/>
      <c r="C39" s="217"/>
      <c r="D39" s="217"/>
      <c r="E39" s="217"/>
      <c r="F39" s="215"/>
      <c r="G39" s="149">
        <f>SUM(G23:G38)</f>
        <v>0</v>
      </c>
    </row>
    <row r="40" spans="1:7" ht="12.75" customHeight="1">
      <c r="A40" s="320" t="s">
        <v>266</v>
      </c>
      <c r="B40" s="224"/>
      <c r="C40" s="224"/>
      <c r="D40" s="224"/>
      <c r="E40" s="224"/>
      <c r="F40" s="209"/>
      <c r="G40" s="151">
        <v>60</v>
      </c>
    </row>
    <row r="41" spans="1:7" ht="12.75" customHeight="1">
      <c r="A41" s="207" t="s">
        <v>267</v>
      </c>
      <c r="B41" s="199"/>
      <c r="C41" s="199"/>
      <c r="D41" s="199"/>
      <c r="E41" s="199"/>
      <c r="F41" s="200"/>
      <c r="G41" s="150">
        <f>ROUND(G39/G40,2)</f>
        <v>0</v>
      </c>
    </row>
    <row r="42" spans="1:7" ht="12.75" customHeight="1">
      <c r="A42" s="134"/>
      <c r="B42" s="134"/>
      <c r="C42" s="134"/>
      <c r="D42" s="134"/>
      <c r="E42" s="134"/>
      <c r="F42" s="135"/>
      <c r="G42" s="136"/>
    </row>
    <row r="43" spans="1:7" ht="12.75" customHeight="1">
      <c r="A43" s="314" t="s">
        <v>268</v>
      </c>
      <c r="B43" s="195"/>
      <c r="C43" s="195"/>
      <c r="D43" s="195"/>
      <c r="E43" s="195"/>
      <c r="F43" s="205"/>
      <c r="G43" s="132">
        <f>G9+G19+G41</f>
        <v>0</v>
      </c>
    </row>
    <row r="44" spans="1:7" ht="12.75" customHeight="1">
      <c r="A44" s="134"/>
      <c r="B44" s="134"/>
      <c r="C44" s="134"/>
      <c r="D44" s="134"/>
      <c r="E44" s="134"/>
      <c r="F44" s="135"/>
      <c r="G44" s="136"/>
    </row>
    <row r="45" spans="1:7" ht="12.75" customHeight="1">
      <c r="A45" s="231" t="s">
        <v>190</v>
      </c>
      <c r="B45" s="195"/>
      <c r="C45" s="195"/>
      <c r="D45" s="195"/>
      <c r="E45" s="195"/>
      <c r="F45" s="195"/>
      <c r="G45" s="196"/>
    </row>
    <row r="46" spans="1:7" ht="12.75" customHeight="1">
      <c r="A46" s="268" t="s">
        <v>5</v>
      </c>
      <c r="B46" s="252"/>
      <c r="C46" s="269" t="str">
        <f>'PROPOSTA DE PREÇOS'!D8</f>
        <v xml:space="preserve"> xxxx (razão social) xxxx</v>
      </c>
      <c r="D46" s="252"/>
      <c r="E46" s="252"/>
      <c r="F46" s="252"/>
      <c r="G46" s="270"/>
    </row>
    <row r="47" spans="1:7" ht="12.75" customHeight="1">
      <c r="A47" s="208" t="s">
        <v>191</v>
      </c>
      <c r="B47" s="224"/>
      <c r="C47" s="262" t="str">
        <f>'PROPOSTA DE PREÇOS'!I8</f>
        <v>xx.xxx.xxx/0001-xx</v>
      </c>
      <c r="D47" s="224"/>
      <c r="E47" s="224"/>
      <c r="F47" s="224"/>
      <c r="G47" s="225"/>
    </row>
    <row r="48" spans="1:7" ht="12.75" customHeight="1">
      <c r="A48" s="208" t="s">
        <v>9</v>
      </c>
      <c r="B48" s="224"/>
      <c r="C48" s="317" t="str">
        <f>'PROPOSTA DE PREÇOS'!D9</f>
        <v xml:space="preserve">xxxx (rua, nº, complemento, bairro, cidade, UF, CEP) </v>
      </c>
      <c r="D48" s="224"/>
      <c r="E48" s="224"/>
      <c r="F48" s="224"/>
      <c r="G48" s="225"/>
    </row>
    <row r="49" spans="1:7" ht="12.75" customHeight="1">
      <c r="A49" s="208" t="s">
        <v>11</v>
      </c>
      <c r="B49" s="224"/>
      <c r="C49" s="317" t="str">
        <f>'PROPOSTA DE PREÇOS'!D10</f>
        <v>(xx) xxxx-xxxx, (xx) xxxx-xxxx, (xx) xxxx-xxxx.</v>
      </c>
      <c r="D49" s="224"/>
      <c r="E49" s="224"/>
      <c r="F49" s="224"/>
      <c r="G49" s="225"/>
    </row>
    <row r="50" spans="1:7" ht="12.75" customHeight="1">
      <c r="A50" s="208" t="s">
        <v>13</v>
      </c>
      <c r="B50" s="224"/>
      <c r="C50" s="317" t="str">
        <f>'PROPOSTA DE PREÇOS'!D11</f>
        <v>xxx@xxx.com.br</v>
      </c>
      <c r="D50" s="224"/>
      <c r="E50" s="224"/>
      <c r="F50" s="224"/>
      <c r="G50" s="225"/>
    </row>
    <row r="51" spans="1:7" ht="12.75" customHeight="1">
      <c r="A51" s="208" t="s">
        <v>17</v>
      </c>
      <c r="B51" s="224"/>
      <c r="C51" s="317" t="str">
        <f>'PROPOSTA DE PREÇOS'!D13</f>
        <v>xxxx (nome do representante legal) xxxx</v>
      </c>
      <c r="D51" s="224"/>
      <c r="E51" s="224"/>
      <c r="F51" s="224"/>
      <c r="G51" s="225"/>
    </row>
    <row r="52" spans="1:7" ht="12.75" customHeight="1">
      <c r="A52" s="210" t="s">
        <v>192</v>
      </c>
      <c r="B52" s="199"/>
      <c r="C52" s="263" t="s">
        <v>193</v>
      </c>
      <c r="D52" s="199"/>
      <c r="E52" s="199"/>
      <c r="F52" s="199"/>
      <c r="G52" s="202"/>
    </row>
    <row r="53" spans="1:7" ht="12.75" customHeight="1">
      <c r="A53" s="121"/>
      <c r="B53" s="121"/>
      <c r="C53" s="121"/>
      <c r="D53" s="121"/>
      <c r="E53" s="121"/>
      <c r="F53" s="121"/>
      <c r="G53" s="121"/>
    </row>
  </sheetData>
  <mergeCells count="54">
    <mergeCell ref="B13:C13"/>
    <mergeCell ref="B14:C14"/>
    <mergeCell ref="B15:C15"/>
    <mergeCell ref="A46:B46"/>
    <mergeCell ref="C46:G46"/>
    <mergeCell ref="A39:F39"/>
    <mergeCell ref="A40:F40"/>
    <mergeCell ref="A41:F41"/>
    <mergeCell ref="A43:F43"/>
    <mergeCell ref="A45:G45"/>
    <mergeCell ref="B7:C7"/>
    <mergeCell ref="B8:C8"/>
    <mergeCell ref="A9:F9"/>
    <mergeCell ref="A11:G11"/>
    <mergeCell ref="B12:C12"/>
    <mergeCell ref="A1:G1"/>
    <mergeCell ref="A2:G2"/>
    <mergeCell ref="A3:G3"/>
    <mergeCell ref="A5:G5"/>
    <mergeCell ref="B6:C6"/>
    <mergeCell ref="B16:C16"/>
    <mergeCell ref="B17:C17"/>
    <mergeCell ref="A18:F18"/>
    <mergeCell ref="A19:F19"/>
    <mergeCell ref="A21:G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50:B50"/>
    <mergeCell ref="A51:B51"/>
    <mergeCell ref="A52:B52"/>
    <mergeCell ref="C51:G51"/>
    <mergeCell ref="C52:G52"/>
    <mergeCell ref="A49:B49"/>
    <mergeCell ref="C49:G49"/>
    <mergeCell ref="C50:G50"/>
    <mergeCell ref="A47:B47"/>
    <mergeCell ref="C47:G47"/>
    <mergeCell ref="A48:B48"/>
    <mergeCell ref="C48:G48"/>
  </mergeCells>
  <pageMargins left="0.25" right="0.25" top="0.75" bottom="0.75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74E13"/>
    <pageSetUpPr fitToPage="1"/>
  </sheetPr>
  <dimension ref="A1:J21"/>
  <sheetViews>
    <sheetView showGridLines="0" workbookViewId="0">
      <selection activeCell="B9" sqref="B9"/>
    </sheetView>
  </sheetViews>
  <sheetFormatPr defaultColWidth="14.42578125" defaultRowHeight="15" customHeight="1"/>
  <cols>
    <col min="1" max="1" width="6.140625" customWidth="1"/>
    <col min="2" max="2" width="56" customWidth="1"/>
    <col min="3" max="3" width="15.140625" customWidth="1"/>
    <col min="4" max="4" width="13.7109375" customWidth="1"/>
    <col min="5" max="10" width="13.42578125" customWidth="1"/>
  </cols>
  <sheetData>
    <row r="1" spans="1:10" ht="24" customHeight="1">
      <c r="A1" s="230" t="s">
        <v>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24" customHeight="1">
      <c r="A2" s="231" t="s">
        <v>1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4" customHeight="1">
      <c r="A3" s="261" t="s">
        <v>269</v>
      </c>
      <c r="B3" s="195"/>
      <c r="C3" s="195"/>
      <c r="D3" s="195"/>
      <c r="E3" s="195"/>
      <c r="F3" s="195"/>
      <c r="G3" s="195"/>
      <c r="H3" s="195"/>
      <c r="I3" s="195"/>
      <c r="J3" s="196"/>
    </row>
    <row r="4" spans="1:10" ht="12" customHeight="1">
      <c r="A4" s="137"/>
      <c r="B4" s="137"/>
      <c r="C4" s="137"/>
      <c r="D4" s="137"/>
      <c r="E4" s="137"/>
      <c r="F4" s="123"/>
      <c r="G4" s="123"/>
      <c r="H4" s="147"/>
      <c r="I4" s="137"/>
      <c r="J4" s="123"/>
    </row>
    <row r="5" spans="1:10" ht="24" customHeight="1">
      <c r="A5" s="231" t="s">
        <v>270</v>
      </c>
      <c r="B5" s="195"/>
      <c r="C5" s="195"/>
      <c r="D5" s="195"/>
      <c r="E5" s="195"/>
      <c r="F5" s="195"/>
      <c r="G5" s="195"/>
      <c r="H5" s="195"/>
      <c r="I5" s="195"/>
      <c r="J5" s="196"/>
    </row>
    <row r="6" spans="1:10" ht="12" customHeight="1">
      <c r="A6" s="138" t="s">
        <v>196</v>
      </c>
      <c r="B6" s="152" t="s">
        <v>197</v>
      </c>
      <c r="C6" s="47" t="s">
        <v>271</v>
      </c>
      <c r="D6" s="47" t="s">
        <v>199</v>
      </c>
      <c r="E6" s="47" t="s">
        <v>231</v>
      </c>
      <c r="F6" s="125" t="s">
        <v>200</v>
      </c>
      <c r="G6" s="125" t="s">
        <v>232</v>
      </c>
      <c r="H6" s="47" t="s">
        <v>272</v>
      </c>
      <c r="I6" s="47" t="s">
        <v>273</v>
      </c>
      <c r="J6" s="126" t="s">
        <v>274</v>
      </c>
    </row>
    <row r="7" spans="1:10" ht="60">
      <c r="A7" s="139">
        <v>1</v>
      </c>
      <c r="B7" s="84" t="s">
        <v>275</v>
      </c>
      <c r="C7" s="140" t="s">
        <v>276</v>
      </c>
      <c r="D7" s="140" t="s">
        <v>203</v>
      </c>
      <c r="E7" s="141">
        <v>2</v>
      </c>
      <c r="F7" s="142"/>
      <c r="G7" s="153">
        <f t="shared" ref="G7:G10" si="0">(F7*E7)</f>
        <v>0</v>
      </c>
      <c r="H7" s="154">
        <v>60</v>
      </c>
      <c r="I7" s="155">
        <v>0.2</v>
      </c>
      <c r="J7" s="129">
        <f t="shared" ref="J7:J10" si="1">(G7-(G7*I7))/H7</f>
        <v>0</v>
      </c>
    </row>
    <row r="8" spans="1:10" ht="30">
      <c r="A8" s="139">
        <v>2</v>
      </c>
      <c r="B8" s="84" t="s">
        <v>277</v>
      </c>
      <c r="C8" s="140" t="s">
        <v>276</v>
      </c>
      <c r="D8" s="140" t="s">
        <v>203</v>
      </c>
      <c r="E8" s="141">
        <v>1</v>
      </c>
      <c r="F8" s="142"/>
      <c r="G8" s="153">
        <f t="shared" si="0"/>
        <v>0</v>
      </c>
      <c r="H8" s="154">
        <v>60</v>
      </c>
      <c r="I8" s="155">
        <v>0.2</v>
      </c>
      <c r="J8" s="129">
        <f t="shared" si="1"/>
        <v>0</v>
      </c>
    </row>
    <row r="9" spans="1:10" ht="38.25">
      <c r="A9" s="139">
        <v>3</v>
      </c>
      <c r="B9" s="156" t="s">
        <v>278</v>
      </c>
      <c r="C9" s="140" t="s">
        <v>276</v>
      </c>
      <c r="D9" s="140" t="s">
        <v>203</v>
      </c>
      <c r="E9" s="141">
        <v>1</v>
      </c>
      <c r="F9" s="142"/>
      <c r="G9" s="153">
        <f t="shared" si="0"/>
        <v>0</v>
      </c>
      <c r="H9" s="154">
        <v>60</v>
      </c>
      <c r="I9" s="155">
        <v>0.2</v>
      </c>
      <c r="J9" s="129">
        <f t="shared" si="1"/>
        <v>0</v>
      </c>
    </row>
    <row r="10" spans="1:10" ht="30">
      <c r="A10" s="139">
        <v>4</v>
      </c>
      <c r="B10" s="84" t="s">
        <v>279</v>
      </c>
      <c r="C10" s="140" t="s">
        <v>276</v>
      </c>
      <c r="D10" s="140" t="s">
        <v>203</v>
      </c>
      <c r="E10" s="141">
        <v>1</v>
      </c>
      <c r="F10" s="142"/>
      <c r="G10" s="153">
        <f t="shared" si="0"/>
        <v>0</v>
      </c>
      <c r="H10" s="154">
        <v>60</v>
      </c>
      <c r="I10" s="155">
        <v>0.2</v>
      </c>
      <c r="J10" s="129">
        <f t="shared" si="1"/>
        <v>0</v>
      </c>
    </row>
    <row r="11" spans="1:10" ht="12" customHeight="1">
      <c r="A11" s="314" t="s">
        <v>265</v>
      </c>
      <c r="B11" s="195"/>
      <c r="C11" s="195"/>
      <c r="D11" s="195"/>
      <c r="E11" s="195"/>
      <c r="F11" s="205"/>
      <c r="G11" s="157">
        <f>SUM(G7:G10)</f>
        <v>0</v>
      </c>
      <c r="H11" s="158" t="s">
        <v>143</v>
      </c>
      <c r="I11" s="159" t="s">
        <v>143</v>
      </c>
      <c r="J11" s="132">
        <f>SUM(J7:J10)</f>
        <v>0</v>
      </c>
    </row>
    <row r="12" spans="1:10" ht="12" customHeight="1">
      <c r="F12" s="160"/>
      <c r="G12" s="160"/>
      <c r="J12" s="160"/>
    </row>
    <row r="13" spans="1:10" ht="12" customHeight="1">
      <c r="A13" s="231" t="s">
        <v>190</v>
      </c>
      <c r="B13" s="195"/>
      <c r="C13" s="195"/>
      <c r="D13" s="195"/>
      <c r="E13" s="195"/>
      <c r="F13" s="195"/>
      <c r="G13" s="195"/>
      <c r="H13" s="195"/>
      <c r="I13" s="195"/>
      <c r="J13" s="196"/>
    </row>
    <row r="14" spans="1:10" ht="12" customHeight="1">
      <c r="A14" s="268" t="s">
        <v>5</v>
      </c>
      <c r="B14" s="252"/>
      <c r="C14" s="269" t="str">
        <f>'PROPOSTA DE PREÇOS'!D8</f>
        <v xml:space="preserve"> xxxx (razão social) xxxx</v>
      </c>
      <c r="D14" s="252"/>
      <c r="E14" s="252"/>
      <c r="F14" s="252"/>
      <c r="G14" s="252"/>
      <c r="H14" s="252"/>
      <c r="I14" s="252"/>
      <c r="J14" s="270"/>
    </row>
    <row r="15" spans="1:10" ht="12" customHeight="1">
      <c r="A15" s="208" t="s">
        <v>191</v>
      </c>
      <c r="B15" s="224"/>
      <c r="C15" s="262" t="str">
        <f>'PROPOSTA DE PREÇOS'!I8</f>
        <v>xx.xxx.xxx/0001-xx</v>
      </c>
      <c r="D15" s="224"/>
      <c r="E15" s="224"/>
      <c r="F15" s="224"/>
      <c r="G15" s="224"/>
      <c r="H15" s="224"/>
      <c r="I15" s="224"/>
      <c r="J15" s="225"/>
    </row>
    <row r="16" spans="1:10" ht="12" customHeight="1">
      <c r="A16" s="208" t="s">
        <v>9</v>
      </c>
      <c r="B16" s="224"/>
      <c r="C16" s="317" t="str">
        <f>'PROPOSTA DE PREÇOS'!D9</f>
        <v xml:space="preserve">xxxx (rua, nº, complemento, bairro, cidade, UF, CEP) </v>
      </c>
      <c r="D16" s="224"/>
      <c r="E16" s="224"/>
      <c r="F16" s="224"/>
      <c r="G16" s="224"/>
      <c r="H16" s="224"/>
      <c r="I16" s="224"/>
      <c r="J16" s="225"/>
    </row>
    <row r="17" spans="1:10" ht="12" customHeight="1">
      <c r="A17" s="208" t="s">
        <v>11</v>
      </c>
      <c r="B17" s="224"/>
      <c r="C17" s="317" t="str">
        <f>'PROPOSTA DE PREÇOS'!D10</f>
        <v>(xx) xxxx-xxxx, (xx) xxxx-xxxx, (xx) xxxx-xxxx.</v>
      </c>
      <c r="D17" s="224"/>
      <c r="E17" s="224"/>
      <c r="F17" s="224"/>
      <c r="G17" s="224"/>
      <c r="H17" s="224"/>
      <c r="I17" s="224"/>
      <c r="J17" s="225"/>
    </row>
    <row r="18" spans="1:10" ht="12" customHeight="1">
      <c r="A18" s="208" t="s">
        <v>13</v>
      </c>
      <c r="B18" s="224"/>
      <c r="C18" s="317" t="str">
        <f>'PROPOSTA DE PREÇOS'!D11</f>
        <v>xxx@xxx.com.br</v>
      </c>
      <c r="D18" s="224"/>
      <c r="E18" s="224"/>
      <c r="F18" s="224"/>
      <c r="G18" s="224"/>
      <c r="H18" s="224"/>
      <c r="I18" s="224"/>
      <c r="J18" s="225"/>
    </row>
    <row r="19" spans="1:10" ht="12" customHeight="1">
      <c r="A19" s="208" t="s">
        <v>17</v>
      </c>
      <c r="B19" s="224"/>
      <c r="C19" s="317" t="str">
        <f>'PROPOSTA DE PREÇOS'!D13</f>
        <v>xxxx (nome do representante legal) xxxx</v>
      </c>
      <c r="D19" s="224"/>
      <c r="E19" s="224"/>
      <c r="F19" s="224"/>
      <c r="G19" s="224"/>
      <c r="H19" s="224"/>
      <c r="I19" s="224"/>
      <c r="J19" s="225"/>
    </row>
    <row r="20" spans="1:10" ht="12" customHeight="1">
      <c r="A20" s="210" t="s">
        <v>192</v>
      </c>
      <c r="B20" s="199"/>
      <c r="C20" s="263" t="s">
        <v>193</v>
      </c>
      <c r="D20" s="199"/>
      <c r="E20" s="199"/>
      <c r="F20" s="199"/>
      <c r="G20" s="199"/>
      <c r="H20" s="199"/>
      <c r="I20" s="199"/>
      <c r="J20" s="202"/>
    </row>
    <row r="21" spans="1:10" ht="12" customHeight="1">
      <c r="A21" s="121"/>
      <c r="B21" s="121"/>
      <c r="C21" s="121"/>
      <c r="D21" s="121"/>
      <c r="E21" s="121"/>
      <c r="F21" s="121"/>
      <c r="G21" s="121"/>
      <c r="H21" s="121"/>
      <c r="J21" s="160"/>
    </row>
  </sheetData>
  <customSheetViews>
    <customSheetView guid="{5519FA0A-E910-4C90-A096-E62266EBD289}" filter="1" showAutoFilter="1">
      <pageMargins left="0.511811024" right="0.511811024" top="0.78740157499999996" bottom="0.78740157499999996" header="0.31496062000000002" footer="0.31496062000000002"/>
      <autoFilter ref="A5:J21" xr:uid="{00000000-0000-0000-0000-000000000000}"/>
    </customSheetView>
  </customSheetViews>
  <mergeCells count="20">
    <mergeCell ref="A19:B19"/>
    <mergeCell ref="A20:B20"/>
    <mergeCell ref="C15:J15"/>
    <mergeCell ref="C16:J16"/>
    <mergeCell ref="C17:J17"/>
    <mergeCell ref="C18:J18"/>
    <mergeCell ref="C19:J19"/>
    <mergeCell ref="C20:J20"/>
    <mergeCell ref="A15:B15"/>
    <mergeCell ref="A16:B16"/>
    <mergeCell ref="A17:B17"/>
    <mergeCell ref="A18:B18"/>
    <mergeCell ref="A13:J13"/>
    <mergeCell ref="C14:J14"/>
    <mergeCell ref="A1:J1"/>
    <mergeCell ref="A2:J2"/>
    <mergeCell ref="A3:J3"/>
    <mergeCell ref="A5:J5"/>
    <mergeCell ref="A11:F11"/>
    <mergeCell ref="A14:B14"/>
  </mergeCells>
  <pageMargins left="0.25" right="0.25" top="0.75" bottom="0.75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outlinePr summaryBelow="0" summaryRight="0"/>
    <pageSetUpPr fitToPage="1"/>
  </sheetPr>
  <dimension ref="A1:J29"/>
  <sheetViews>
    <sheetView showGridLines="0" workbookViewId="0">
      <selection sqref="A1:J1"/>
    </sheetView>
  </sheetViews>
  <sheetFormatPr defaultColWidth="14.42578125" defaultRowHeight="15" customHeight="1"/>
  <sheetData>
    <row r="1" spans="1:10" ht="15" customHeight="1">
      <c r="A1" s="231" t="s">
        <v>1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ht="15" customHeight="1">
      <c r="A2" s="261" t="s">
        <v>280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5" customHeight="1">
      <c r="A4" s="329" t="s">
        <v>281</v>
      </c>
      <c r="B4" s="331" t="s">
        <v>282</v>
      </c>
      <c r="C4" s="332" t="s">
        <v>176</v>
      </c>
      <c r="D4" s="217"/>
      <c r="E4" s="217"/>
      <c r="F4" s="219"/>
      <c r="G4" s="333" t="s">
        <v>177</v>
      </c>
      <c r="H4" s="217"/>
      <c r="I4" s="217"/>
      <c r="J4" s="219"/>
    </row>
    <row r="5" spans="1:10" ht="15" customHeight="1">
      <c r="A5" s="330"/>
      <c r="B5" s="245"/>
      <c r="C5" s="161">
        <v>1.6500000000000001E-2</v>
      </c>
      <c r="D5" s="162" t="s">
        <v>283</v>
      </c>
      <c r="E5" s="162" t="s">
        <v>284</v>
      </c>
      <c r="F5" s="163" t="s">
        <v>285</v>
      </c>
      <c r="G5" s="164">
        <v>7.5999999999999998E-2</v>
      </c>
      <c r="H5" s="162" t="s">
        <v>286</v>
      </c>
      <c r="I5" s="162" t="s">
        <v>284</v>
      </c>
      <c r="J5" s="163" t="s">
        <v>285</v>
      </c>
    </row>
    <row r="6" spans="1:10" ht="15" customHeight="1">
      <c r="A6" s="165">
        <f t="shared" ref="A6:A16" ca="1" si="0">EDATE(A7,-1)</f>
        <v>43870</v>
      </c>
      <c r="B6" s="166">
        <v>100</v>
      </c>
      <c r="C6" s="167">
        <f t="shared" ref="C6:C17" si="1">ROUND(B6*$C$5,2)</f>
        <v>1.65</v>
      </c>
      <c r="D6" s="168">
        <v>0</v>
      </c>
      <c r="E6" s="169">
        <f t="shared" ref="E6:E17" si="2">C6-D6</f>
        <v>1.65</v>
      </c>
      <c r="F6" s="170">
        <f t="shared" ref="F6:F17" si="3">IFERROR(E6/B6,0)</f>
        <v>1.6500000000000001E-2</v>
      </c>
      <c r="G6" s="171">
        <f t="shared" ref="G6:G17" si="4">ROUND(B6*$G$5,2)</f>
        <v>7.6</v>
      </c>
      <c r="H6" s="168">
        <v>0</v>
      </c>
      <c r="I6" s="169">
        <f t="shared" ref="I6:I17" si="5">G6-H6</f>
        <v>7.6</v>
      </c>
      <c r="J6" s="170">
        <f t="shared" ref="J6:J17" si="6">IFERROR(I6/B6,0)</f>
        <v>7.5999999999999998E-2</v>
      </c>
    </row>
    <row r="7" spans="1:10" ht="15" customHeight="1">
      <c r="A7" s="165">
        <f t="shared" ca="1" si="0"/>
        <v>43899</v>
      </c>
      <c r="B7" s="166">
        <v>100</v>
      </c>
      <c r="C7" s="172">
        <f t="shared" si="1"/>
        <v>1.65</v>
      </c>
      <c r="D7" s="173">
        <v>0</v>
      </c>
      <c r="E7" s="174">
        <f t="shared" si="2"/>
        <v>1.65</v>
      </c>
      <c r="F7" s="175">
        <f t="shared" si="3"/>
        <v>1.6500000000000001E-2</v>
      </c>
      <c r="G7" s="176">
        <f t="shared" si="4"/>
        <v>7.6</v>
      </c>
      <c r="H7" s="173">
        <v>0</v>
      </c>
      <c r="I7" s="174">
        <f t="shared" si="5"/>
        <v>7.6</v>
      </c>
      <c r="J7" s="175">
        <f t="shared" si="6"/>
        <v>7.5999999999999998E-2</v>
      </c>
    </row>
    <row r="8" spans="1:10" ht="15" customHeight="1">
      <c r="A8" s="165">
        <f t="shared" ca="1" si="0"/>
        <v>43930</v>
      </c>
      <c r="B8" s="166">
        <v>100</v>
      </c>
      <c r="C8" s="172">
        <f t="shared" si="1"/>
        <v>1.65</v>
      </c>
      <c r="D8" s="173">
        <v>0</v>
      </c>
      <c r="E8" s="174">
        <f t="shared" si="2"/>
        <v>1.65</v>
      </c>
      <c r="F8" s="175">
        <f t="shared" si="3"/>
        <v>1.6500000000000001E-2</v>
      </c>
      <c r="G8" s="176">
        <f t="shared" si="4"/>
        <v>7.6</v>
      </c>
      <c r="H8" s="173">
        <v>0</v>
      </c>
      <c r="I8" s="174">
        <f t="shared" si="5"/>
        <v>7.6</v>
      </c>
      <c r="J8" s="175">
        <f t="shared" si="6"/>
        <v>7.5999999999999998E-2</v>
      </c>
    </row>
    <row r="9" spans="1:10" ht="15" customHeight="1">
      <c r="A9" s="165">
        <f t="shared" ca="1" si="0"/>
        <v>43960</v>
      </c>
      <c r="B9" s="166">
        <v>100</v>
      </c>
      <c r="C9" s="172">
        <f t="shared" si="1"/>
        <v>1.65</v>
      </c>
      <c r="D9" s="173">
        <v>0</v>
      </c>
      <c r="E9" s="174">
        <f t="shared" si="2"/>
        <v>1.65</v>
      </c>
      <c r="F9" s="175">
        <f t="shared" si="3"/>
        <v>1.6500000000000001E-2</v>
      </c>
      <c r="G9" s="176">
        <f t="shared" si="4"/>
        <v>7.6</v>
      </c>
      <c r="H9" s="173">
        <v>0</v>
      </c>
      <c r="I9" s="174">
        <f t="shared" si="5"/>
        <v>7.6</v>
      </c>
      <c r="J9" s="175">
        <f t="shared" si="6"/>
        <v>7.5999999999999998E-2</v>
      </c>
    </row>
    <row r="10" spans="1:10" ht="15" customHeight="1">
      <c r="A10" s="165">
        <f t="shared" ca="1" si="0"/>
        <v>43991</v>
      </c>
      <c r="B10" s="166">
        <v>100</v>
      </c>
      <c r="C10" s="172">
        <f t="shared" si="1"/>
        <v>1.65</v>
      </c>
      <c r="D10" s="173">
        <v>0</v>
      </c>
      <c r="E10" s="174">
        <f t="shared" si="2"/>
        <v>1.65</v>
      </c>
      <c r="F10" s="175">
        <f t="shared" si="3"/>
        <v>1.6500000000000001E-2</v>
      </c>
      <c r="G10" s="176">
        <f t="shared" si="4"/>
        <v>7.6</v>
      </c>
      <c r="H10" s="173">
        <v>0</v>
      </c>
      <c r="I10" s="174">
        <f t="shared" si="5"/>
        <v>7.6</v>
      </c>
      <c r="J10" s="175">
        <f t="shared" si="6"/>
        <v>7.5999999999999998E-2</v>
      </c>
    </row>
    <row r="11" spans="1:10" ht="15" customHeight="1">
      <c r="A11" s="165">
        <f t="shared" ca="1" si="0"/>
        <v>44021</v>
      </c>
      <c r="B11" s="166">
        <v>100</v>
      </c>
      <c r="C11" s="172">
        <f t="shared" si="1"/>
        <v>1.65</v>
      </c>
      <c r="D11" s="173">
        <v>0</v>
      </c>
      <c r="E11" s="174">
        <f t="shared" si="2"/>
        <v>1.65</v>
      </c>
      <c r="F11" s="175">
        <f t="shared" si="3"/>
        <v>1.6500000000000001E-2</v>
      </c>
      <c r="G11" s="176">
        <f t="shared" si="4"/>
        <v>7.6</v>
      </c>
      <c r="H11" s="173">
        <v>0</v>
      </c>
      <c r="I11" s="174">
        <f t="shared" si="5"/>
        <v>7.6</v>
      </c>
      <c r="J11" s="175">
        <f t="shared" si="6"/>
        <v>7.5999999999999998E-2</v>
      </c>
    </row>
    <row r="12" spans="1:10" ht="15" customHeight="1">
      <c r="A12" s="165">
        <f t="shared" ca="1" si="0"/>
        <v>44052</v>
      </c>
      <c r="B12" s="166">
        <v>100</v>
      </c>
      <c r="C12" s="172">
        <f t="shared" si="1"/>
        <v>1.65</v>
      </c>
      <c r="D12" s="173">
        <v>0</v>
      </c>
      <c r="E12" s="174">
        <f t="shared" si="2"/>
        <v>1.65</v>
      </c>
      <c r="F12" s="175">
        <f t="shared" si="3"/>
        <v>1.6500000000000001E-2</v>
      </c>
      <c r="G12" s="176">
        <f t="shared" si="4"/>
        <v>7.6</v>
      </c>
      <c r="H12" s="173">
        <v>0</v>
      </c>
      <c r="I12" s="174">
        <f t="shared" si="5"/>
        <v>7.6</v>
      </c>
      <c r="J12" s="175">
        <f t="shared" si="6"/>
        <v>7.5999999999999998E-2</v>
      </c>
    </row>
    <row r="13" spans="1:10" ht="15" customHeight="1">
      <c r="A13" s="165">
        <f t="shared" ca="1" si="0"/>
        <v>44083</v>
      </c>
      <c r="B13" s="166">
        <v>100</v>
      </c>
      <c r="C13" s="172">
        <f t="shared" si="1"/>
        <v>1.65</v>
      </c>
      <c r="D13" s="173">
        <v>0</v>
      </c>
      <c r="E13" s="174">
        <f t="shared" si="2"/>
        <v>1.65</v>
      </c>
      <c r="F13" s="175">
        <f t="shared" si="3"/>
        <v>1.6500000000000001E-2</v>
      </c>
      <c r="G13" s="176">
        <f t="shared" si="4"/>
        <v>7.6</v>
      </c>
      <c r="H13" s="173">
        <v>0</v>
      </c>
      <c r="I13" s="174">
        <f t="shared" si="5"/>
        <v>7.6</v>
      </c>
      <c r="J13" s="175">
        <f t="shared" si="6"/>
        <v>7.5999999999999998E-2</v>
      </c>
    </row>
    <row r="14" spans="1:10" ht="15" customHeight="1">
      <c r="A14" s="165">
        <f t="shared" ca="1" si="0"/>
        <v>44113</v>
      </c>
      <c r="B14" s="166">
        <v>100</v>
      </c>
      <c r="C14" s="172">
        <f t="shared" si="1"/>
        <v>1.65</v>
      </c>
      <c r="D14" s="173">
        <v>0</v>
      </c>
      <c r="E14" s="174">
        <f t="shared" si="2"/>
        <v>1.65</v>
      </c>
      <c r="F14" s="175">
        <f t="shared" si="3"/>
        <v>1.6500000000000001E-2</v>
      </c>
      <c r="G14" s="176">
        <f t="shared" si="4"/>
        <v>7.6</v>
      </c>
      <c r="H14" s="173">
        <v>0</v>
      </c>
      <c r="I14" s="174">
        <f t="shared" si="5"/>
        <v>7.6</v>
      </c>
      <c r="J14" s="175">
        <f t="shared" si="6"/>
        <v>7.5999999999999998E-2</v>
      </c>
    </row>
    <row r="15" spans="1:10" ht="15" customHeight="1">
      <c r="A15" s="165">
        <f t="shared" ca="1" si="0"/>
        <v>44144</v>
      </c>
      <c r="B15" s="166">
        <v>100</v>
      </c>
      <c r="C15" s="172">
        <f t="shared" si="1"/>
        <v>1.65</v>
      </c>
      <c r="D15" s="173">
        <v>0</v>
      </c>
      <c r="E15" s="174">
        <f t="shared" si="2"/>
        <v>1.65</v>
      </c>
      <c r="F15" s="175">
        <f t="shared" si="3"/>
        <v>1.6500000000000001E-2</v>
      </c>
      <c r="G15" s="176">
        <f t="shared" si="4"/>
        <v>7.6</v>
      </c>
      <c r="H15" s="173">
        <v>0</v>
      </c>
      <c r="I15" s="174">
        <f t="shared" si="5"/>
        <v>7.6</v>
      </c>
      <c r="J15" s="175">
        <f t="shared" si="6"/>
        <v>7.5999999999999998E-2</v>
      </c>
    </row>
    <row r="16" spans="1:10" ht="15" customHeight="1">
      <c r="A16" s="165">
        <f t="shared" ca="1" si="0"/>
        <v>44174</v>
      </c>
      <c r="B16" s="166">
        <v>100</v>
      </c>
      <c r="C16" s="172">
        <f t="shared" si="1"/>
        <v>1.65</v>
      </c>
      <c r="D16" s="173">
        <v>0</v>
      </c>
      <c r="E16" s="174">
        <f t="shared" si="2"/>
        <v>1.65</v>
      </c>
      <c r="F16" s="175">
        <f t="shared" si="3"/>
        <v>1.6500000000000001E-2</v>
      </c>
      <c r="G16" s="176">
        <f t="shared" si="4"/>
        <v>7.6</v>
      </c>
      <c r="H16" s="173">
        <v>0</v>
      </c>
      <c r="I16" s="174">
        <f t="shared" si="5"/>
        <v>7.6</v>
      </c>
      <c r="J16" s="175">
        <f t="shared" si="6"/>
        <v>7.5999999999999998E-2</v>
      </c>
    </row>
    <row r="17" spans="1:10" ht="15" customHeight="1">
      <c r="A17" s="177">
        <f ca="1">EDATE(TODAY(),-1)</f>
        <v>44205</v>
      </c>
      <c r="B17" s="178">
        <v>100</v>
      </c>
      <c r="C17" s="179">
        <f t="shared" si="1"/>
        <v>1.65</v>
      </c>
      <c r="D17" s="180">
        <v>0</v>
      </c>
      <c r="E17" s="181">
        <f t="shared" si="2"/>
        <v>1.65</v>
      </c>
      <c r="F17" s="182">
        <f t="shared" si="3"/>
        <v>1.6500000000000001E-2</v>
      </c>
      <c r="G17" s="183">
        <f t="shared" si="4"/>
        <v>7.6</v>
      </c>
      <c r="H17" s="180">
        <v>0</v>
      </c>
      <c r="I17" s="184">
        <f t="shared" si="5"/>
        <v>7.6</v>
      </c>
      <c r="J17" s="185">
        <f t="shared" si="6"/>
        <v>7.5999999999999998E-2</v>
      </c>
    </row>
    <row r="18" spans="1:10" ht="25.5" customHeight="1">
      <c r="A18" s="186"/>
      <c r="B18" s="187"/>
      <c r="C18" s="187"/>
      <c r="D18" s="187"/>
      <c r="E18" s="188" t="s">
        <v>287</v>
      </c>
      <c r="F18" s="189">
        <f>AVERAGE(F6:F17)</f>
        <v>1.6500000000000004E-2</v>
      </c>
      <c r="G18" s="187"/>
      <c r="H18" s="187"/>
      <c r="I18" s="188" t="s">
        <v>287</v>
      </c>
      <c r="J18" s="189">
        <f>AVERAGE(J6:J17)</f>
        <v>7.5999999999999984E-2</v>
      </c>
    </row>
    <row r="19" spans="1:10" ht="15" customHeight="1">
      <c r="A19" s="190"/>
      <c r="B19" s="191"/>
      <c r="C19" s="191"/>
      <c r="D19" s="191"/>
      <c r="E19" s="192"/>
      <c r="F19" s="193"/>
      <c r="G19" s="191"/>
      <c r="H19" s="191"/>
      <c r="I19" s="192"/>
      <c r="J19" s="193"/>
    </row>
    <row r="20" spans="1:10" ht="15" customHeight="1">
      <c r="A20" s="328" t="s">
        <v>288</v>
      </c>
      <c r="B20" s="195"/>
      <c r="C20" s="195"/>
      <c r="D20" s="195"/>
      <c r="E20" s="195"/>
      <c r="F20" s="195"/>
      <c r="G20" s="195"/>
      <c r="H20" s="195"/>
      <c r="I20" s="195"/>
      <c r="J20" s="196"/>
    </row>
    <row r="21" spans="1:10" ht="15" customHeight="1">
      <c r="A21" s="190"/>
      <c r="B21" s="191"/>
      <c r="C21" s="191"/>
      <c r="D21" s="191"/>
      <c r="E21" s="192"/>
      <c r="F21" s="193"/>
      <c r="G21" s="191"/>
      <c r="H21" s="191"/>
      <c r="I21" s="192"/>
      <c r="J21" s="193"/>
    </row>
    <row r="22" spans="1:10" ht="15" customHeight="1">
      <c r="A22" s="325" t="s">
        <v>190</v>
      </c>
      <c r="B22" s="234"/>
      <c r="C22" s="234"/>
      <c r="D22" s="234"/>
      <c r="E22" s="234"/>
      <c r="F22" s="234"/>
      <c r="G22" s="234"/>
      <c r="H22" s="234"/>
      <c r="I22" s="234"/>
      <c r="J22" s="241"/>
    </row>
    <row r="23" spans="1:10" ht="15" customHeight="1">
      <c r="A23" s="326" t="s">
        <v>5</v>
      </c>
      <c r="B23" s="217"/>
      <c r="C23" s="215"/>
      <c r="D23" s="327" t="str">
        <f>'PROPOSTA DE PREÇOS'!D8</f>
        <v xml:space="preserve"> xxxx (razão social) xxxx</v>
      </c>
      <c r="E23" s="217"/>
      <c r="F23" s="217"/>
      <c r="G23" s="217"/>
      <c r="H23" s="217"/>
      <c r="I23" s="217"/>
      <c r="J23" s="219"/>
    </row>
    <row r="24" spans="1:10" ht="15" customHeight="1">
      <c r="A24" s="321" t="s">
        <v>191</v>
      </c>
      <c r="B24" s="224"/>
      <c r="C24" s="209"/>
      <c r="D24" s="322" t="str">
        <f>'PROPOSTA DE PREÇOS'!I8</f>
        <v>xx.xxx.xxx/0001-xx</v>
      </c>
      <c r="E24" s="224"/>
      <c r="F24" s="224"/>
      <c r="G24" s="224"/>
      <c r="H24" s="224"/>
      <c r="I24" s="224"/>
      <c r="J24" s="225"/>
    </row>
    <row r="25" spans="1:10" ht="15" customHeight="1">
      <c r="A25" s="321" t="s">
        <v>9</v>
      </c>
      <c r="B25" s="224"/>
      <c r="C25" s="209"/>
      <c r="D25" s="322" t="str">
        <f>'PROPOSTA DE PREÇOS'!D9</f>
        <v xml:space="preserve">xxxx (rua, nº, complemento, bairro, cidade, UF, CEP) </v>
      </c>
      <c r="E25" s="224"/>
      <c r="F25" s="224"/>
      <c r="G25" s="224"/>
      <c r="H25" s="224"/>
      <c r="I25" s="224"/>
      <c r="J25" s="225"/>
    </row>
    <row r="26" spans="1:10" ht="15" customHeight="1">
      <c r="A26" s="321" t="s">
        <v>11</v>
      </c>
      <c r="B26" s="224"/>
      <c r="C26" s="209"/>
      <c r="D26" s="322" t="str">
        <f>'PROPOSTA DE PREÇOS'!D10</f>
        <v>(xx) xxxx-xxxx, (xx) xxxx-xxxx, (xx) xxxx-xxxx.</v>
      </c>
      <c r="E26" s="224"/>
      <c r="F26" s="224"/>
      <c r="G26" s="224"/>
      <c r="H26" s="224"/>
      <c r="I26" s="224"/>
      <c r="J26" s="225"/>
    </row>
    <row r="27" spans="1:10" ht="15" customHeight="1">
      <c r="A27" s="321" t="s">
        <v>13</v>
      </c>
      <c r="B27" s="224"/>
      <c r="C27" s="209"/>
      <c r="D27" s="322" t="str">
        <f>'PROPOSTA DE PREÇOS'!D11</f>
        <v>xxx@xxx.com.br</v>
      </c>
      <c r="E27" s="224"/>
      <c r="F27" s="224"/>
      <c r="G27" s="224"/>
      <c r="H27" s="224"/>
      <c r="I27" s="224"/>
      <c r="J27" s="225"/>
    </row>
    <row r="28" spans="1:10" ht="15" customHeight="1">
      <c r="A28" s="321" t="s">
        <v>17</v>
      </c>
      <c r="B28" s="224"/>
      <c r="C28" s="209"/>
      <c r="D28" s="322" t="str">
        <f>'PROPOSTA DE PREÇOS'!D13</f>
        <v>xxxx (nome do representante legal) xxxx</v>
      </c>
      <c r="E28" s="224"/>
      <c r="F28" s="224"/>
      <c r="G28" s="224"/>
      <c r="H28" s="224"/>
      <c r="I28" s="224"/>
      <c r="J28" s="225"/>
    </row>
    <row r="29" spans="1:10" ht="12.75">
      <c r="A29" s="323" t="s">
        <v>192</v>
      </c>
      <c r="B29" s="199"/>
      <c r="C29" s="200"/>
      <c r="D29" s="324" t="s">
        <v>193</v>
      </c>
      <c r="E29" s="199"/>
      <c r="F29" s="199"/>
      <c r="G29" s="199"/>
      <c r="H29" s="199"/>
      <c r="I29" s="199"/>
      <c r="J29" s="202"/>
    </row>
  </sheetData>
  <mergeCells count="22">
    <mergeCell ref="A1:J1"/>
    <mergeCell ref="A2:J2"/>
    <mergeCell ref="A4:A5"/>
    <mergeCell ref="B4:B5"/>
    <mergeCell ref="C4:F4"/>
    <mergeCell ref="G4:J4"/>
    <mergeCell ref="A20:J20"/>
    <mergeCell ref="A26:C26"/>
    <mergeCell ref="D26:J26"/>
    <mergeCell ref="A27:C27"/>
    <mergeCell ref="D27:J27"/>
    <mergeCell ref="A28:C28"/>
    <mergeCell ref="D28:J28"/>
    <mergeCell ref="A29:C29"/>
    <mergeCell ref="D29:J29"/>
    <mergeCell ref="A22:J22"/>
    <mergeCell ref="A23:C23"/>
    <mergeCell ref="D23:J23"/>
    <mergeCell ref="A24:C24"/>
    <mergeCell ref="D24:J24"/>
    <mergeCell ref="A25:C25"/>
    <mergeCell ref="D25:J25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PROPOSTA DE PREÇOS</vt:lpstr>
      <vt:lpstr>MÃO DE OBRA</vt:lpstr>
      <vt:lpstr>UNIFORMES e EPI's</vt:lpstr>
      <vt:lpstr>INSUMOS e MATERIAIS</vt:lpstr>
      <vt:lpstr>EQUIPAMENTOS</vt:lpstr>
      <vt:lpstr>ALÍQUOTA MÉDIA LUCRO 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Administrativo</cp:lastModifiedBy>
  <dcterms:modified xsi:type="dcterms:W3CDTF">2021-02-09T15:06:05Z</dcterms:modified>
</cp:coreProperties>
</file>