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45" windowWidth="19320" windowHeight="4620" tabRatio="750" firstSheet="2" activeTab="2"/>
  </bookViews>
  <sheets>
    <sheet name="RESUMIDA" sheetId="1" r:id="rId1"/>
    <sheet name="ORÇ ENTRADA ENERGIA" sheetId="2" r:id="rId2"/>
    <sheet name="CRONOGRAMA" sheetId="3" r:id="rId3"/>
  </sheets>
  <definedNames>
    <definedName name="_xlnm.Print_Area" localSheetId="1">'ORÇ ENTRADA ENERGIA'!$A$1:$K$172</definedName>
    <definedName name="_xlnm.Print_Titles" localSheetId="1">'ORÇ ENTRADA ENERGIA'!$1:$13</definedName>
  </definedNames>
  <calcPr fullCalcOnLoad="1"/>
</workbook>
</file>

<file path=xl/sharedStrings.xml><?xml version="1.0" encoding="utf-8"?>
<sst xmlns="http://schemas.openxmlformats.org/spreadsheetml/2006/main" count="606" uniqueCount="360">
  <si>
    <t>MINISTÉRIO DA EDUCAÇÃO</t>
  </si>
  <si>
    <t>INSTITUTO FEDERAL DE CIÊNCIA E TECNOLOGIA DO PARANÁ</t>
  </si>
  <si>
    <t xml:space="preserve">    </t>
  </si>
  <si>
    <t>OBRA</t>
  </si>
  <si>
    <t>Área (m²)</t>
  </si>
  <si>
    <t>R$/m²</t>
  </si>
  <si>
    <t>COTAÇÃO DE MERCADO</t>
  </si>
  <si>
    <t>ITEM</t>
  </si>
  <si>
    <t>DESCRIÇÃO DOS SERVIÇOS</t>
  </si>
  <si>
    <t>UNID.</t>
  </si>
  <si>
    <t>QUANT.</t>
  </si>
  <si>
    <t>1.1</t>
  </si>
  <si>
    <t>1.2</t>
  </si>
  <si>
    <t>1.3</t>
  </si>
  <si>
    <t>1.4</t>
  </si>
  <si>
    <t>2.3</t>
  </si>
  <si>
    <t>PLANILHA ESTIMATIVA DE QUANTITATIVOS</t>
  </si>
  <si>
    <t>PREÇO MATERIAL Unit. R$</t>
  </si>
  <si>
    <t>PREÇO MÃO-DE-OBRA       Unit. R$</t>
  </si>
  <si>
    <t>PREÇO TOTAL      Unit. R$</t>
  </si>
  <si>
    <t>PREÇO TOTAL         R$</t>
  </si>
  <si>
    <t>Preço total</t>
  </si>
  <si>
    <t>X</t>
  </si>
  <si>
    <t xml:space="preserve">Fiscal: </t>
  </si>
  <si>
    <t>PRAI - DIRETORIA DE INFRAESTRUTURA</t>
  </si>
  <si>
    <t>MAT</t>
  </si>
  <si>
    <t>MO</t>
  </si>
  <si>
    <t>1.7</t>
  </si>
  <si>
    <t>1.9</t>
  </si>
  <si>
    <t>1.10</t>
  </si>
  <si>
    <t>1.11</t>
  </si>
  <si>
    <t>1.12</t>
  </si>
  <si>
    <t>1.16</t>
  </si>
  <si>
    <t>1.17</t>
  </si>
  <si>
    <t>1.18</t>
  </si>
  <si>
    <t>1.20</t>
  </si>
  <si>
    <t>1.21</t>
  </si>
  <si>
    <t>1.22</t>
  </si>
  <si>
    <t>1.24</t>
  </si>
  <si>
    <t>1.23</t>
  </si>
  <si>
    <t>2.2</t>
  </si>
  <si>
    <t>2.9</t>
  </si>
  <si>
    <t>2.10</t>
  </si>
  <si>
    <t>2.15</t>
  </si>
  <si>
    <t>2.16</t>
  </si>
  <si>
    <t>2.17</t>
  </si>
  <si>
    <t>2.18</t>
  </si>
  <si>
    <t>2.19</t>
  </si>
  <si>
    <t>2.24</t>
  </si>
  <si>
    <t>2.27</t>
  </si>
  <si>
    <t>2.28</t>
  </si>
  <si>
    <t>2.32</t>
  </si>
  <si>
    <t>2.33</t>
  </si>
  <si>
    <t>2.39</t>
  </si>
  <si>
    <t>2.41</t>
  </si>
  <si>
    <t>2.43</t>
  </si>
  <si>
    <t>2.45</t>
  </si>
  <si>
    <t>2.47</t>
  </si>
  <si>
    <t>2.48</t>
  </si>
  <si>
    <t>2.55</t>
  </si>
  <si>
    <t>1.5</t>
  </si>
  <si>
    <t>1.6</t>
  </si>
  <si>
    <t>1.8</t>
  </si>
  <si>
    <t>1.13</t>
  </si>
  <si>
    <t>1.14</t>
  </si>
  <si>
    <t>1.15</t>
  </si>
  <si>
    <t>2.21</t>
  </si>
  <si>
    <t>2.23</t>
  </si>
  <si>
    <t>2.25</t>
  </si>
  <si>
    <t>2.26</t>
  </si>
  <si>
    <t>1.19</t>
  </si>
  <si>
    <t>2.37</t>
  </si>
  <si>
    <t>2.38</t>
  </si>
  <si>
    <t>2.40</t>
  </si>
  <si>
    <t>2.42</t>
  </si>
  <si>
    <t>2.46</t>
  </si>
  <si>
    <t>UD</t>
  </si>
  <si>
    <t>ELETRODUTO DE PVC ROSCÁVEL DE 1" (32mm), SEM LUVA</t>
  </si>
  <si>
    <t>kg</t>
  </si>
  <si>
    <t>m</t>
  </si>
  <si>
    <t>ABRAÇADEIRA TIPO D 3/4" C/ PARAFUSO"</t>
  </si>
  <si>
    <t>2.49</t>
  </si>
  <si>
    <r>
      <t>Local: AV. ARAUCÁRIA N</t>
    </r>
    <r>
      <rPr>
        <b/>
        <sz val="12"/>
        <rFont val="Calibri"/>
        <family val="2"/>
      </rPr>
      <t>⁰</t>
    </r>
    <r>
      <rPr>
        <b/>
        <sz val="12"/>
        <rFont val="Arial"/>
        <family val="2"/>
      </rPr>
      <t xml:space="preserve"> 780 FOZ DO IGUAÇU-PR</t>
    </r>
  </si>
  <si>
    <t>CABO DE COBRE NU 50mm² MEIO-DURO</t>
  </si>
  <si>
    <t>CABO DE COBRE ISOLAMENTO ANTI-CHAMA 0,6/1kV 2,5mm² (1 CONDUTOR) TP SINTENAX PIRELLI OU EQUIV</t>
  </si>
  <si>
    <t>2.1</t>
  </si>
  <si>
    <t>2.7</t>
  </si>
  <si>
    <t>2.8</t>
  </si>
  <si>
    <t>2.34</t>
  </si>
  <si>
    <t>1.39</t>
  </si>
  <si>
    <t>2.44</t>
  </si>
  <si>
    <t>TERMINAL A COMPRESSÃO EM COBRE ESTANHADO P/ CABO 35mm²</t>
  </si>
  <si>
    <t>74252/1</t>
  </si>
  <si>
    <t>ISOLADOR DE ANCORAGEM TIPO BASTÃO POLIMÉRICO, NÍVEL DE ISOLAMENTO 110kV</t>
  </si>
  <si>
    <t>GANCHO SUSPENSÃO OLHAL EM AÇO GALV, ESPESSURA 16mm, ABERTURA 21mm</t>
  </si>
  <si>
    <t>SUPORTE METÁLICO PARA MUFLAS E/OU PARA-RAIOS</t>
  </si>
  <si>
    <t>ABRAÇADEIRA METÁLICA PARA AMARRAÇÃO DE ELETRODUTOS, TIPO D, COM 1" E PARAFUSO DE FIXAÇÃO</t>
  </si>
  <si>
    <t>PARA-RAIOS DE DISTRIBUIÇÃO TIPO VÁLVULA DE ÓXIDO DE ZINCO, TENSÃO NOMINAL 15kV, 5kA</t>
  </si>
  <si>
    <t>LÂMPADA FLUORESCENTE COMPACTA 15W</t>
  </si>
  <si>
    <t>Obra: Cabine de Energia - Entrada de Energia</t>
  </si>
  <si>
    <t>1.25</t>
  </si>
  <si>
    <t>1.26</t>
  </si>
  <si>
    <t>1.27</t>
  </si>
  <si>
    <t>1.28</t>
  </si>
  <si>
    <t>1.29</t>
  </si>
  <si>
    <t>1.30</t>
  </si>
  <si>
    <t>1.31</t>
  </si>
  <si>
    <t>1.32</t>
  </si>
  <si>
    <t>1.34</t>
  </si>
  <si>
    <t>1.35</t>
  </si>
  <si>
    <t>1.36</t>
  </si>
  <si>
    <t>1.38</t>
  </si>
  <si>
    <t>CABO DE COBRE NU 35mm² MEIO-DURO PARA ATERRAMENTO DE PARA-RAIOS E CARCAÇA DO TRANSFORMADOR</t>
  </si>
  <si>
    <t>FITA ISOLANTE AUTO-FUSÃO BT REF 3M OU SIMILAR</t>
  </si>
  <si>
    <t>COBRE ELETROLÍTICO EM BARRA OU CHAPA</t>
  </si>
  <si>
    <t>CABO DE COBRE ISOLAMENTO ANTI-CHAMA 0,6/1kV 120mm² (1 CONDUTOR) TP EPROTENAX OU EQUIV</t>
  </si>
  <si>
    <t>CABO DE COBRE ISOLAMENTO ANTI-CHAMA 0,6/1kV 50mm² (1 CONDUTOR) TP EPROTENAX OU EQUIV</t>
  </si>
  <si>
    <t>1.40</t>
  </si>
  <si>
    <t>CHAVE SECCIONADORA TRIPOLAR P/ MÉDIA TENSÃO 400A/15kV, C/ COMANDO MANUAL SIMULTÂNEO NAS 3 FASES ATRAVÉS DE PUNHO</t>
  </si>
  <si>
    <t>ELETRODUTO DE PVC ROSCÁVEL DE 1.1/4" (40mm), SEM LUVA</t>
  </si>
  <si>
    <t>CABO DE COBRE ISOLAMENTO ANTI-CHAMA 0,6/1kV 1,5mm² (1 CONDUTOR) TP SINTENAX PIRELLI OU EQUIV</t>
  </si>
  <si>
    <t>1.41</t>
  </si>
  <si>
    <t>1.42</t>
  </si>
  <si>
    <t>1.44</t>
  </si>
  <si>
    <t>1.45</t>
  </si>
  <si>
    <t>1.46</t>
  </si>
  <si>
    <t>1.47</t>
  </si>
  <si>
    <t>ISOLADOR DE PORCELANA, TIPO PINO, DE 15 kV PARA MÓDULO DE MEDIÇÃO</t>
  </si>
  <si>
    <t>PORCA OLHAL AÇO P/ PARAFUSO C/ DIAM NOMINAL DE 16mm</t>
  </si>
  <si>
    <t>ARRUELA QUADRADA DE AÇO GALV D = 38mm ESP= 3mm DFURO= 18mm</t>
  </si>
  <si>
    <t>DISJUNTOR TRIPOLAR PEQUENO VOLUME DE ÓLEO, PARA INSTALAÇÃO ABRIGADA, TN = 17,5kV, CN = 630 A, POTÊNCIA DE INTERRUPÇÃO DE 350 MVA, ACIONAMENTO MANUAL</t>
  </si>
  <si>
    <t>CURVA PVC 90G P/ ELETRODUTO ROSCAVEL 1"</t>
  </si>
  <si>
    <t>CABINE DE ENTRADA DE ENERGIA - ALVENARIA E PARTES INTERNAS</t>
  </si>
  <si>
    <t>CONECTOR PARAFUSO FENDIDO PARA CABO 35mm²</t>
  </si>
  <si>
    <t>1.48</t>
  </si>
  <si>
    <t>1.49</t>
  </si>
  <si>
    <t>MOTOBOMBAS DE INCÊNDIO</t>
  </si>
  <si>
    <t>3.1</t>
  </si>
  <si>
    <t>3.2</t>
  </si>
  <si>
    <t>3.3</t>
  </si>
  <si>
    <t>3.4</t>
  </si>
  <si>
    <t>2.4</t>
  </si>
  <si>
    <t>2.5</t>
  </si>
  <si>
    <t>2.6</t>
  </si>
  <si>
    <t>2.11</t>
  </si>
  <si>
    <t>2.12</t>
  </si>
  <si>
    <t>2.13</t>
  </si>
  <si>
    <t>HASTE DE ATERRAMENTO EM AÇO, REVESTIDA COM BAIXA CAMADA DE COBRE, COM 3,00m DE COMPRIMENTO E DN = 5/8", COM CONECTOR TIPO GRAMPO</t>
  </si>
  <si>
    <t>2.14</t>
  </si>
  <si>
    <t>CRUZETA DE CONCRETO 250 daN 2m</t>
  </si>
  <si>
    <t>MÃO FRANCESA PLANA COM 619mm DE COMPRIMENTO</t>
  </si>
  <si>
    <t>CHAVE FUSÍVEL DE DISTRIBUIÇÃO 15kV/300A</t>
  </si>
  <si>
    <t>ELO FUSÍVEL TIPO 5H PARA MÉDIA TENSÃO</t>
  </si>
  <si>
    <t>ELO FUSÍVEL TIPO 15K PARA MÉDIA TENSÃO</t>
  </si>
  <si>
    <t>2.22</t>
  </si>
  <si>
    <t>ELO FUSÍVEL TIPO 100K PARA MÉDIA TENSÃO</t>
  </si>
  <si>
    <t>ALVENARIA E OUTROS ELEMENTOS DIVISÓRIOS</t>
  </si>
  <si>
    <t xml:space="preserve">ARANDELA 45 GRAUS PROVA DE TEMPO, GASES E VAPORES </t>
  </si>
  <si>
    <t>CABO DE COBRE ISOLAMENTO ANTI-CHAMA 0,6/1kV 25mm² (1 CONDUTOR) TP SINTENAX PIRELLI OU EQUIV</t>
  </si>
  <si>
    <t>CABO DE COBRE ISOLAMENTO ANTI-CHAMA 0,6/1kV 35mm² (1 CONDUTOR) TP SINTENAX PIRELLI OU EQUIV</t>
  </si>
  <si>
    <t>3.5</t>
  </si>
  <si>
    <t>3.6</t>
  </si>
  <si>
    <t>3.7</t>
  </si>
  <si>
    <t>3.8</t>
  </si>
  <si>
    <t>CABO DE COBRE ISOLAMENTO ANTI-CHAMA 0,6/1kV 16mm² (1 CONDUTOR) TP SINTENAX PIRELLI OU EQUIV</t>
  </si>
  <si>
    <t>3.9</t>
  </si>
  <si>
    <t>3.10</t>
  </si>
  <si>
    <t>3.11</t>
  </si>
  <si>
    <t>3.12</t>
  </si>
  <si>
    <t>TERMINAL A COMPRESSÃO EM COBRE ESTANHADO P/ CABO 16mm²</t>
  </si>
  <si>
    <t>3.13</t>
  </si>
  <si>
    <t>3.14</t>
  </si>
  <si>
    <t>3.15</t>
  </si>
  <si>
    <t>3.16</t>
  </si>
  <si>
    <t>TERMINAL A COMPRESSÃO EM COBRE ESTANHADO P/ CABO 25mm²</t>
  </si>
  <si>
    <t>TERMINAL A COMPRESSÃO EM COBRE ESTANHADO P/ CABO 95mm²</t>
  </si>
  <si>
    <t>CAIXA DE PROTEÇÃO "GNE" P/ MEDIDOR TRIFÁSICO E DISJUNTOR EM CHAPA DE ALUMINIO 3mm</t>
  </si>
  <si>
    <t>3.17</t>
  </si>
  <si>
    <t>QUADRO DE DISTRIBUIÇÃO DE EMBUTIR C/ BARRAMENTO TRIFÁSICO P/ 12 DISJUNTORES UNIPOLARES EM CHAPA DE AÇO GALV</t>
  </si>
  <si>
    <t>3.18</t>
  </si>
  <si>
    <t>CABO DE ALUMÍNIO 35mm², 15kV, ISOLADO EM XLPE PARA REDE COMPACTA DO CONSUMIDOR</t>
  </si>
  <si>
    <t>2.29</t>
  </si>
  <si>
    <t>2.30</t>
  </si>
  <si>
    <t>2.31</t>
  </si>
  <si>
    <t>2.36</t>
  </si>
  <si>
    <t xml:space="preserve">PARAFUSO FRANCÊS ZINCADO 1/2" X 4" C/ PORCA E ARRUELA PARA FIXAÇÃO DE CHAPA DE AÇO INTERNA DOS QUADROS </t>
  </si>
  <si>
    <t>TOMADA SOBREPOR P/ TELEFONE PADRÃO TELEBRAS, TIPO SILENTOQUE PIAL OU EQUIV</t>
  </si>
  <si>
    <t>FITA AÇO INOX P/ CINTAR POSTE FUSIMEC/ERICSSON/ERIBAND OU SIM 0,8 x 19mm (ROLO DE 30m)</t>
  </si>
  <si>
    <t>REVESTIMENTO E PINTURA</t>
  </si>
  <si>
    <t>ARRUELA QUADRADA FG DIAM EXT= 35mm ESP= 3mm DIAM FURO= 18mm</t>
  </si>
  <si>
    <t>PORCA ZINCADA QUADRADA 16mm</t>
  </si>
  <si>
    <t>PORCA OLHAL AÇO ZINCADO QUENTE M-16</t>
  </si>
  <si>
    <t>CJ</t>
  </si>
  <si>
    <t>PARAFUSO LATÃO ROSCA SOBERBA CAB CHATA FENDA SIMPLES 4,8 X 65mm (NR.10 X 2.1/2")</t>
  </si>
  <si>
    <t>FECHO PARA FITA DE AÇO INOXIDÁVEL, TIPO FF1</t>
  </si>
  <si>
    <t>CABEÇOTE DE ALUMÍNIO FUNDIDO PARA ELETRODUTO 3"</t>
  </si>
  <si>
    <t>CONECTOR DERIVAÇÃO TIPO CUNHA PARA CONDUTORES REDE COMPACTA CONSUMIDOR</t>
  </si>
  <si>
    <t>CABO DE COBRE XLPE-16mm² PARA INTERLIGAÇÃO (JUMP), ISOLAMENTO PARA 15kV</t>
  </si>
  <si>
    <t>CONECTOR DE ATERRAMENTO DE BRONZE P/ CABO 35mm² A BARRA DE ATÉ 7mm²</t>
  </si>
  <si>
    <t>CAIXA DE PASSAGEM 30X30X30cm COM TAMPA E DRENO BRITA</t>
  </si>
  <si>
    <t>CAIXA DE PASSAGEM 80X80X80cm FUNDO BRITA COM TAMPA</t>
  </si>
  <si>
    <t>PARAFUSO M16 (ROSCA MÁQUINA D=16mm) x 300mm CAB QUADRADA ROSCA DUPLA - ZINCAGEM A FOGO</t>
  </si>
  <si>
    <t>PARAFUSO M16 (ROSCA MÁQUINA D=16mm) x 275mm CAB QUADRADA - ZINCAGEM A FOGO</t>
  </si>
  <si>
    <t>TOTAL</t>
  </si>
  <si>
    <t>PARAFUSO M16 (ROSCA MÁQUINA D=16mm) X 45mm CAB ABAULADA - ZINCAGEM A FOGO</t>
  </si>
  <si>
    <t>2.50</t>
  </si>
  <si>
    <t>2.51</t>
  </si>
  <si>
    <t>2.52</t>
  </si>
  <si>
    <t>2.53</t>
  </si>
  <si>
    <t>CONJUNTO CONDULETE PVC TIPO "C" C/ 1 TOMADA 2P + T INCLUSIVE TAMPA"</t>
  </si>
  <si>
    <t>1.33</t>
  </si>
  <si>
    <t>2.54</t>
  </si>
  <si>
    <t>3.19</t>
  </si>
  <si>
    <t>ELETRODUTO 2" TIPO KANALEX OU EQUIVALENTE</t>
  </si>
  <si>
    <t xml:space="preserve">COBRE ELETROLÍTICO EM BARRA OU CHAPA </t>
  </si>
  <si>
    <t>2.56</t>
  </si>
  <si>
    <t>2.57</t>
  </si>
  <si>
    <t>2.58</t>
  </si>
  <si>
    <t>CABO DE AÇO ZINCADO CLASSE 15kV (6,4mm) PARA REDE COMPACTA</t>
  </si>
  <si>
    <t>2.59</t>
  </si>
  <si>
    <t>2.60</t>
  </si>
  <si>
    <t>RELÉ SECUNDÁRIO DE PROTEÇÃO MICROPROCESSADO COM FUNÇÕES 50/51, 50/51N E 74 PEXTRON URPE 7104T</t>
  </si>
  <si>
    <t xml:space="preserve">PLACA METÁLICA DE ADVERTÊNCIA PARA SUBESTAÇÃO COM OS DIZERES: "PERIGO DE MORTE-ALTA TENSÃO" </t>
  </si>
  <si>
    <t xml:space="preserve">INTERRUPTOR DE 1 TECLA SIMPLES SOBREPOR EM CONDULETE </t>
  </si>
  <si>
    <t>LUVA PVC ROSCÁVEL P/ ELETRODUTO 1''</t>
  </si>
  <si>
    <t>ELETRODUTO DE PVC ROSCÁVEL 4" (85mm), SEM LUVA</t>
  </si>
  <si>
    <t>BUCHA E ARRUELA ALUMINIO FUNDIDO P/ ELETRODUTO 25mm (1'')</t>
  </si>
  <si>
    <t>CURVA PVC 90G P/ ELETRODUTO ROSCAVEL 4"</t>
  </si>
  <si>
    <t>LUVA PVC ROSCAVEL P/ ELETRODUTO 4''</t>
  </si>
  <si>
    <t>BRAÇO TIPO L 50 PARA SUSTENTAÇÃO DO CABO MENSAGEIRO</t>
  </si>
  <si>
    <t>BRAÇO TIPO C, SUPORTE PARA INSTALAÇÃO ISOLADORES DA REDE COMPACTA</t>
  </si>
  <si>
    <t>2.61</t>
  </si>
  <si>
    <t>DISJUNTOR TERMOMAGNÉTICO TRIPOLAR 200A/600V, TIPO FXD/35kA SIEMENS OU EQUIV</t>
  </si>
  <si>
    <t>ELETRODUTO DE PVC ROSCÁVEL DE 1" (25 mm), SEM LUVA</t>
  </si>
  <si>
    <t>2.35</t>
  </si>
  <si>
    <t>DISJUNTOR TERMOMAGNÉTICO TRIPOLAR 800A/600V, TIPO LMXD SIEMENS OU EQUIV Icu=65 kA</t>
  </si>
  <si>
    <t>CABO DE COBRE ISOLAMENTO ANTI-CHAMA 0,6/1kV 95mm² (1 CONDUTOR) TP EPROTENAX OU EQUIV</t>
  </si>
  <si>
    <t>ESTRUTURA DO POSTO DE TRANSFORMAÇÃO DO CONSUMIDOR</t>
  </si>
  <si>
    <t>RAMAL DE SAÍDA DA CABINE (REDE COMPACTA E POSTOS DE TRANSFORMAÇÃO)</t>
  </si>
  <si>
    <t>ISOLADOR SUSPENSO TIPO DISCO (GARFO OLHAL) PORCELANA VIDRADA 152mm N.I 110kV</t>
  </si>
  <si>
    <t>2.20</t>
  </si>
  <si>
    <t>CAIXA DE PROTEÇÃO "GN" P/ MEDIDOR TRIFÁSICO E DISJUNTOR 200A EM CHAPA DE ALUMÍNIO 3mm</t>
  </si>
  <si>
    <t>SUPORTE PARA LEITORA HOROSSAZONAL</t>
  </si>
  <si>
    <t>2.62</t>
  </si>
  <si>
    <t>BUCHA E ARRUELA ALUMINIO FUNDIDO P/ ELETRODUTO 100mm (4'')</t>
  </si>
  <si>
    <t>DOBRADIÇA FERRO GALV 4 X 3" COM ANEIS PARA QUADROS DE ENERGIA INSTALADOS NO POSTO DE TRANSFORMAÇÃO DO CONSUMIDOR</t>
  </si>
  <si>
    <t>ELETRODUTO DE PVC ROSCÁVEL DE 2" (50mm), SEM LUVA</t>
  </si>
  <si>
    <t>CURVA PVC 90G P/ ELETRODUTO ROSCAVEL 2"</t>
  </si>
  <si>
    <t>2.63</t>
  </si>
  <si>
    <t>LUVA PVC ROSCAVEL P/ ELETRODUTO 2''</t>
  </si>
  <si>
    <t>POSTE DE CONCRETO DUPLO T , 200kg, H=11m DE ACORDO COM NBR 8451</t>
  </si>
  <si>
    <t>POSTE DE CONCRETO DUPLO T, TIPO D, 400kg, H =11m DE ACORDO COM NBR 8451</t>
  </si>
  <si>
    <t>2.64</t>
  </si>
  <si>
    <t>SUPORTE PARA FIXAÇÃO DE TRÊS TRANSFORMADORES DE CORRENTE DE PROTEÇÃO</t>
  </si>
  <si>
    <t>ALÇA PRÉ-FORMADA DE SERVIÇO P/ CONDUTORES DE ALUMÍNIO # 4; 6/1 CAA"</t>
  </si>
  <si>
    <t xml:space="preserve">TRANSFORMADOR DE POTENCIAL EM EPÓXI DESTINADO À PROTEÇÃO, ISOLAÇÃO 15kV, RELAÇÃO 120:1, CLASSE 1,2 </t>
  </si>
  <si>
    <t>TRANSFORMADOR DE CORRENTE EM EPÓXI DESTINADO À PROTEÇÃO, ISOLAÇÃO 15kV, RELAÇÃO 200/5A, CLASSE 1,2</t>
  </si>
  <si>
    <t>TRANSFORMADOR TRIFÁSICO 13,8kV/220-127V; 300kVA IMERSO EM ÓLEO MINERAL, 60Hz</t>
  </si>
  <si>
    <t>TRANSFORMADOR TRIFÁSICO 13,8kV/220-127V; 75kVA IMERSO EM ÓLEO MINERAL, 60Hz</t>
  </si>
  <si>
    <t>1.37</t>
  </si>
  <si>
    <t>1.43</t>
  </si>
  <si>
    <t>CABO DE COBRE NU 35mm² MEIO-DURO PARA ATERRAMENTO</t>
  </si>
  <si>
    <t>CABO DE COBRE NU 25mm² MEIO-DURO PARA ATERRAMENTO</t>
  </si>
  <si>
    <t>VERGALHÃO DE COBRE ELETROLÍTICO MACIÇO Ø3/8'' PARA CABINE PRIMÁRIA</t>
  </si>
  <si>
    <t>BUCHA DE PASSAGEM, CLASSE 15kV, EM PORCELANA PARA MÓDULOS DE MEDIÇÃO E PROTEÇÃO DA CABINE PRIMÁRIA, CORRENTE NOMINAL 400A</t>
  </si>
  <si>
    <t>CAVALETE PARA FIXAÇÃO DE TRANSFORMADORES DE CORRENTE E TRANSFORMADORES DE POTENCIAL (MÓDULO DE MEDIÇÃO)</t>
  </si>
  <si>
    <t>CAIXA "SC" DE PROTEÇÃO PARA 1 DISJUNTOR TRIFÁSICO 800A EM CHAPA DE AÇO CARBONO 3mm, COM BARRAMENTOS</t>
  </si>
  <si>
    <t xml:space="preserve">CAIXA P/ MEDIÇÃO DE DEMANDA E ENERGIA REATIVA, PADRÃO COPEL, EM CHAPA DE AÇO CARBONO </t>
  </si>
  <si>
    <t xml:space="preserve">QUADRO METÁLICO PARA MONTAGEM ELETRO-ELETRÔNICO 48x38x22cm PARA RELÉS 50/51 E 50/51N </t>
  </si>
  <si>
    <t>LUVA PVC ROSCAVEL P/ ELETRODUTO 1"</t>
  </si>
  <si>
    <t>QUADRO DE DISTRIBUIÇÃO DE EMBUTIR C/ BARRAMENTO MONOFÁSICO P/ 6 DISJUNTORES UNIPOLARES EM CHAPA DE AÇO GALV</t>
  </si>
  <si>
    <t>CABINE PRIMÁRIA DE ENTRADA DE ENERGIA (PARTE ELÉTRICA)</t>
  </si>
  <si>
    <t>ISOLADOR DO TIPO PEDESTAL, CLASSE 15kV, EPÓXI</t>
  </si>
  <si>
    <t>PLACA METÁLICA DE ADVERTÊNCIA COM OS DIZERES: "ESTA CHAVE NÃO DEVE SER MANOBRADA SOB CARGA" (18x24cm)</t>
  </si>
  <si>
    <t>2.65</t>
  </si>
  <si>
    <t>CONECTOR PARAFUSO FENDIDO PARA CABO 35 mm²</t>
  </si>
  <si>
    <t xml:space="preserve">QUADRO DE DISTRIBUIÇÃO DE EMBUTIR C/ BARRAMENTO TRIFÁSICO P/ 60 DISJUNTORES UNIPOLARES EM CHAPA DE AÇO GALV. </t>
  </si>
  <si>
    <t>HASTE DE ATERRAMENTO EM ACO, REVESTIDA COM BAIXA CAMADA DE COBRE, COM 3,00m  DE COMPRIMENTO E DN = 5/8", COM CONECTOR TIPO GRAMPO</t>
  </si>
  <si>
    <t>CORDOALHA DE COBRE 16mm² PARA ATERRAMENTO DE PARTES METÁLICAS INTERNAS DA CABINE</t>
  </si>
  <si>
    <t>ISOLADOR PARA BARRAMENTO EM EPOXI 50x50 M10 PARA QUADRO GERAL</t>
  </si>
  <si>
    <t>ESPAÇADOR LOSANGULAR POLIMÉRICO - CLASSE 15kV PARA SUSTENTAÇÃO DOS CABOS DA REDE COMPACTA</t>
  </si>
  <si>
    <r>
      <t>CÓDIGO SINAPI (INSUMOS MAIO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2014)</t>
    </r>
  </si>
  <si>
    <t>BRAÇADEIRA OU CINTA EM FG 6" PARA FIXAÇÃO EM POSTE CIRCULAR"</t>
  </si>
  <si>
    <t>1.50</t>
  </si>
  <si>
    <t>74047/003</t>
  </si>
  <si>
    <t>DOBRADIÇA LATÃO CROMADO 3 X 3" C/ ANEIS PARA QUADROS DA CABINE</t>
  </si>
  <si>
    <t>CHAPA GALV PLANA 14GSG 1,994mm 16,020kg/m² SUPORTE PARA ISOLADORES DE PASSAGEM (80cm X 160cm)</t>
  </si>
  <si>
    <t>CONECTOR DERIVAÇÃO TIPO CUNHA PARA CONDUTOR DE COBRE OU ALUMÍNIO 2AWG OU 35mm²</t>
  </si>
  <si>
    <t>SAPATILHA EM AÇO GALV P/ CABOS DN ATE 5/8"</t>
  </si>
  <si>
    <t xml:space="preserve">SUPORTE PARA FIXAÇÃO DO TRANSFORMADOR DE POTENCIAL (MÓDULO DE PROTEÇÃO) </t>
  </si>
  <si>
    <t>PARAFUSO AÇO CHUMBADOR PARABOLT 3/8" X 75mm PARA FIXAÇÃO PARA-RAIOS E ISOLADORES</t>
  </si>
  <si>
    <t>73857/005</t>
  </si>
  <si>
    <t>73857/001</t>
  </si>
  <si>
    <t>DISJUNTOR TERMOMAGNÉTICO TRIPOLAR 200 A / 600 V, TIPO FXD / ICC - 35 KA</t>
  </si>
  <si>
    <t>SUPORTE DT 185 X 95mm X 5/16" P/TRANSFORMADOR</t>
  </si>
  <si>
    <t>74252/001</t>
  </si>
  <si>
    <t>74130/7</t>
  </si>
  <si>
    <r>
      <t>CÓDIGO SINAPI (SERVIÇOS MAIO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2014)</t>
    </r>
  </si>
  <si>
    <t>1.51</t>
  </si>
  <si>
    <t>1.52</t>
  </si>
  <si>
    <t>BORNE CONCÊNTRICO TIPO "T" PARA VERGALHÃO COBRE 3/8''</t>
  </si>
  <si>
    <t>BORNE CONCÊNTRICO 90 GRAUS PARA VERGALHÃO COBRE 3/8'' PARA CURVATURA</t>
  </si>
  <si>
    <t>3.20</t>
  </si>
  <si>
    <t>73798/001</t>
  </si>
  <si>
    <t>CABO DE COBRE ISOLAMENTO ANTI-CHAMA 0,6/1kV 95mm² EPROTENAX (1 CONDUTOR) TP SINTENAX PIRELLI OU EQUIV</t>
  </si>
  <si>
    <t>MURETA ALVENARIA PARA MOTOBOMBAS INCÊNDIO</t>
  </si>
  <si>
    <t>4.1</t>
  </si>
  <si>
    <t>4.2</t>
  </si>
  <si>
    <t>4.3</t>
  </si>
  <si>
    <t>4.4</t>
  </si>
  <si>
    <t>4.5</t>
  </si>
  <si>
    <t>4.6</t>
  </si>
  <si>
    <t>4.7</t>
  </si>
  <si>
    <t>DOBRADIÇA LATÃO CROMADO 3 X 3" C/ ANEIS</t>
  </si>
  <si>
    <t>ELETRODUTO TIPO KANAFLEX 1 1/2"</t>
  </si>
  <si>
    <t>ISOLADOR POLIMÉRICO, TIPO PINO, DE 15 kV PARA REDE COMPACTA</t>
  </si>
  <si>
    <t>QUADRO ELÉTRICO PARA MOTOBOMBAS DE INCÊNDIO (COMPLETO - INCLUINDO CONTATORES, FUSÍVEIS, RELÉS)</t>
  </si>
  <si>
    <t>POSTE DE CONCRETO QUADRADO, 200kg, H = 11m DE ACORDO COM NBR 8451</t>
  </si>
  <si>
    <t>ELETRODUTO 3" TIPO KANALEX OU EQUIVALENTE (ALIMENTAÇÃO BLOCO 2)</t>
  </si>
  <si>
    <t>73860/12</t>
  </si>
  <si>
    <t>DISJUNTOR TERMOMAGNÉTICO TRIPOLAR 600 A / 600 V, TIPO LXD / ICC -  40 kA</t>
  </si>
  <si>
    <t>DISJUNTOR TERMOMAGNÉTICO TRIPOLAR 225 A - CAPACIDADE DE INTERRUPÇÃO -  35 kA</t>
  </si>
  <si>
    <t>4.8</t>
  </si>
  <si>
    <t>4.9</t>
  </si>
  <si>
    <t>4.10</t>
  </si>
  <si>
    <t>DISJUNTOR TIPO DIN/IEC, TERMOMAGNÉTICO TRIPOLAR 100 A</t>
  </si>
  <si>
    <t>DISJUNTOR TIPO DIN/IEC, TERMOMAGNÉTICO TRIPOLAR 63 A</t>
  </si>
  <si>
    <t>4.11</t>
  </si>
  <si>
    <t>4.12</t>
  </si>
  <si>
    <t>4.13</t>
  </si>
  <si>
    <t>ALIMENTAÇÃO QUADROS E BLOCOS EXISTENTES</t>
  </si>
  <si>
    <t>CABO DE COBRE ISOLAMENTO ANTI-CHAMA 0,6/1kV 95mm² (1 CONDUTOR) TP EPROTENAX OU EQUIV (ALIMENTAÇÃO QUADRO GERAL AQUICULTURA)</t>
  </si>
  <si>
    <t>CABO DE COBRE ISOLAMENTO ANTI-CHAMA 0,6/1kV 35mm² (1 CONDUTOR) TP EPROTENAX OU EQUIV (ALIMENTAÇÃO QUADROS INTERNOS - AQUICULTURA)</t>
  </si>
  <si>
    <t>CABO DE COBRE FLEXÍVEL DE 16 mm², COM ISOLAMENTO ANTI-CHAMA 450/750 V (ALIMENTAÇÃO QUADROS INTERNOS - AQUICULTURA)</t>
  </si>
  <si>
    <t>QUADRO DE DISTRIBUIÇÃO DE EMBUTIR C/ BARRAMENTO TRIFÁSICO P/ 27 DISJUNTORES UNIPOLARES EM CHAPA - (QUADRO GERAL AQUICULTURA)</t>
  </si>
  <si>
    <t>4.14</t>
  </si>
  <si>
    <t>DOBRADIÇA LATÃO CROMADO 3 X 3" C/ ANEIS PARA QUADRO GERAL - LABORATÓRIO DE AQUICULTURA</t>
  </si>
  <si>
    <t>4.15</t>
  </si>
  <si>
    <t>ELETRODUTO 2" TIPO KANALEX OU EQUIVALENTE - (ALIMENTAÇÃO QUADRO LABORATÓRIO AQUICULTURA)</t>
  </si>
  <si>
    <t>4.16</t>
  </si>
  <si>
    <t>4.17</t>
  </si>
  <si>
    <t>DISJUNTOR TERMOMAGNÉTICO TRIPOLAR 350A</t>
  </si>
  <si>
    <t>DISJUNTOR TERMOMAGNÉTICO TRIPOLAR 500A</t>
  </si>
  <si>
    <t xml:space="preserve">Preço total </t>
  </si>
  <si>
    <t>INSTALAÇÕES ELÉTRICAS CABINE DE ENERGIA</t>
  </si>
  <si>
    <t>TOTAL C/ BDI 22,04%</t>
  </si>
  <si>
    <t>CRONOGRAMA</t>
  </si>
  <si>
    <t>FÍSICO-FINANCEIRO</t>
  </si>
  <si>
    <t>MÊS 1</t>
  </si>
  <si>
    <t>MÊS 2</t>
  </si>
  <si>
    <t>MÊS 3</t>
  </si>
  <si>
    <t>VALOR                 R$</t>
  </si>
  <si>
    <t>PERCENTUAL        %</t>
  </si>
  <si>
    <t>TOTAL GERAL</t>
  </si>
  <si>
    <t>TOTAL ACUMULADO</t>
  </si>
  <si>
    <t xml:space="preserve"> TOTAL GERAL COM BDI </t>
  </si>
  <si>
    <t xml:space="preserve">TOTAL GERAL ACUMULADO C/ BDI </t>
  </si>
  <si>
    <t>Local: Foz do Iguaçu</t>
  </si>
  <si>
    <t>Obra: ENTRADA DE ENERGI EM MÉDIA TENSÃO - CABINE DE ALVENARIA E POSTOS DE TRANSFORMAÇÃO</t>
  </si>
  <si>
    <t>Prazo de execução: 3 MESES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</si>
</sst>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mmm\-yy;@"/>
    <numFmt numFmtId="174" formatCode="#,##0.00;[Red]#,##0.00"/>
    <numFmt numFmtId="175" formatCode="_(&quot;Cr$&quot;* #,##0.00_);_(&quot;Cr$&quot;* \(#,##0.00\);_(&quot;Cr$&quot;* \-??_);_(@_)"/>
    <numFmt numFmtId="176" formatCode="dd/mm/yy"/>
    <numFmt numFmtId="177" formatCode="&quot;R$ &quot;#,##0.00"/>
    <numFmt numFmtId="178" formatCode="&quot;R$&quot;\ #,##0.00"/>
    <numFmt numFmtId="179" formatCode="[$-416]dddd\,\ d&quot; de &quot;mmmm&quot; de &quot;yyyy"/>
    <numFmt numFmtId="180" formatCode="#,##0.000"/>
    <numFmt numFmtId="181" formatCode="_([$R$ -416]* #,##0.00_);_([$R$ -416]* \(#,##0.00\);_([$R$ -416]* &quot;-&quot;??_);_(@_)"/>
    <numFmt numFmtId="182" formatCode="0.0%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0.0"/>
    <numFmt numFmtId="188" formatCode="0.0000"/>
    <numFmt numFmtId="189" formatCode="0.000"/>
    <numFmt numFmtId="190" formatCode="&quot;Ativado&quot;;&quot;Ativado&quot;;&quot;Desativado&quot;"/>
    <numFmt numFmtId="191" formatCode="_-[$R$-416]\ * #,##0.00_-;\-[$R$-416]\ * #,##0.00_-;_-[$R$-416]\ * &quot;-&quot;??_-;_-@_-"/>
    <numFmt numFmtId="192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1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" fillId="28" borderId="0" applyNumberFormat="0" applyBorder="0" applyAlignment="0" applyProtection="0"/>
    <xf numFmtId="0" fontId="34" fillId="29" borderId="0" applyNumberFormat="0" applyBorder="0" applyAlignment="0" applyProtection="0"/>
    <xf numFmtId="0" fontId="3" fillId="20" borderId="0" applyNumberFormat="0" applyBorder="0" applyAlignment="0" applyProtection="0"/>
    <xf numFmtId="0" fontId="34" fillId="30" borderId="0" applyNumberFormat="0" applyBorder="0" applyAlignment="0" applyProtection="0"/>
    <xf numFmtId="0" fontId="3" fillId="22" borderId="0" applyNumberFormat="0" applyBorder="0" applyAlignment="0" applyProtection="0"/>
    <xf numFmtId="0" fontId="34" fillId="31" borderId="0" applyNumberFormat="0" applyBorder="0" applyAlignment="0" applyProtection="0"/>
    <xf numFmtId="0" fontId="3" fillId="32" borderId="0" applyNumberFormat="0" applyBorder="0" applyAlignment="0" applyProtection="0"/>
    <xf numFmtId="0" fontId="34" fillId="33" borderId="0" applyNumberFormat="0" applyBorder="0" applyAlignment="0" applyProtection="0"/>
    <xf numFmtId="0" fontId="3" fillId="34" borderId="0" applyNumberFormat="0" applyBorder="0" applyAlignment="0" applyProtection="0"/>
    <xf numFmtId="0" fontId="34" fillId="35" borderId="0" applyNumberFormat="0" applyBorder="0" applyAlignment="0" applyProtection="0"/>
    <xf numFmtId="0" fontId="3" fillId="36" borderId="0" applyNumberFormat="0" applyBorder="0" applyAlignment="0" applyProtection="0"/>
    <xf numFmtId="0" fontId="35" fillId="37" borderId="0" applyNumberFormat="0" applyBorder="0" applyAlignment="0" applyProtection="0"/>
    <xf numFmtId="0" fontId="4" fillId="8" borderId="0" applyNumberFormat="0" applyBorder="0" applyAlignment="0" applyProtection="0"/>
    <xf numFmtId="0" fontId="36" fillId="38" borderId="1" applyNumberFormat="0" applyAlignment="0" applyProtection="0"/>
    <xf numFmtId="0" fontId="5" fillId="39" borderId="2" applyNumberFormat="0" applyAlignment="0" applyProtection="0"/>
    <xf numFmtId="0" fontId="5" fillId="40" borderId="2" applyNumberFormat="0" applyAlignment="0" applyProtection="0"/>
    <xf numFmtId="0" fontId="37" fillId="41" borderId="3" applyNumberFormat="0" applyAlignment="0" applyProtection="0"/>
    <xf numFmtId="0" fontId="6" fillId="42" borderId="4" applyNumberFormat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4" fillId="43" borderId="0" applyNumberFormat="0" applyBorder="0" applyAlignment="0" applyProtection="0"/>
    <xf numFmtId="0" fontId="3" fillId="44" borderId="0" applyNumberFormat="0" applyBorder="0" applyAlignment="0" applyProtection="0"/>
    <xf numFmtId="0" fontId="34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4" fillId="48" borderId="0" applyNumberFormat="0" applyBorder="0" applyAlignment="0" applyProtection="0"/>
    <xf numFmtId="0" fontId="3" fillId="49" borderId="0" applyNumberFormat="0" applyBorder="0" applyAlignment="0" applyProtection="0"/>
    <xf numFmtId="0" fontId="34" fillId="50" borderId="0" applyNumberFormat="0" applyBorder="0" applyAlignment="0" applyProtection="0"/>
    <xf numFmtId="0" fontId="3" fillId="32" borderId="0" applyNumberFormat="0" applyBorder="0" applyAlignment="0" applyProtection="0"/>
    <xf numFmtId="0" fontId="34" fillId="51" borderId="0" applyNumberFormat="0" applyBorder="0" applyAlignment="0" applyProtection="0"/>
    <xf numFmtId="0" fontId="3" fillId="34" borderId="0" applyNumberFormat="0" applyBorder="0" applyAlignment="0" applyProtection="0"/>
    <xf numFmtId="0" fontId="34" fillId="52" borderId="0" applyNumberFormat="0" applyBorder="0" applyAlignment="0" applyProtection="0"/>
    <xf numFmtId="0" fontId="3" fillId="53" borderId="0" applyNumberFormat="0" applyBorder="0" applyAlignment="0" applyProtection="0"/>
    <xf numFmtId="0" fontId="39" fillId="54" borderId="1" applyNumberFormat="0" applyAlignment="0" applyProtection="0"/>
    <xf numFmtId="0" fontId="8" fillId="15" borderId="2" applyNumberFormat="0" applyAlignment="0" applyProtection="0"/>
    <xf numFmtId="0" fontId="8" fillId="16" borderId="2" applyNumberFormat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5" borderId="0" applyNumberFormat="0" applyBorder="0" applyAlignment="0" applyProtection="0"/>
    <xf numFmtId="0" fontId="9" fillId="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0" fontId="43" fillId="56" borderId="0" applyNumberFormat="0" applyBorder="0" applyAlignment="0" applyProtection="0"/>
    <xf numFmtId="0" fontId="10" fillId="5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58" borderId="7" applyNumberFormat="0" applyFont="0" applyAlignment="0" applyProtection="0"/>
    <xf numFmtId="0" fontId="2" fillId="59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0" fontId="44" fillId="38" borderId="9" applyNumberFormat="0" applyAlignment="0" applyProtection="0"/>
    <xf numFmtId="0" fontId="11" fillId="39" borderId="10" applyNumberFormat="0" applyAlignment="0" applyProtection="0"/>
    <xf numFmtId="0" fontId="11" fillId="40" borderId="10" applyNumberFormat="0" applyAlignment="0" applyProtection="0"/>
    <xf numFmtId="169" fontId="1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18" fillId="0" borderId="14" applyNumberFormat="0" applyFill="0" applyAlignment="0" applyProtection="0"/>
    <xf numFmtId="0" fontId="50" fillId="0" borderId="15" applyNumberFormat="0" applyFill="0" applyAlignment="0" applyProtection="0"/>
    <xf numFmtId="0" fontId="1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4" fillId="0" borderId="18" applyNumberFormat="0" applyFill="0" applyAlignment="0" applyProtection="0"/>
    <xf numFmtId="171" fontId="1" fillId="0" borderId="0" applyFont="0" applyFill="0" applyBorder="0" applyAlignment="0" applyProtection="0"/>
  </cellStyleXfs>
  <cellXfs count="242">
    <xf numFmtId="0" fontId="0" fillId="0" borderId="0" xfId="0" applyFont="1" applyAlignment="1">
      <alignment/>
    </xf>
    <xf numFmtId="0" fontId="20" fillId="0" borderId="0" xfId="128" applyFont="1" applyBorder="1" applyAlignment="1">
      <alignment horizontal="center" vertical="center" wrapText="1"/>
      <protection/>
    </xf>
    <xf numFmtId="0" fontId="21" fillId="0" borderId="19" xfId="128" applyFont="1" applyFill="1" applyBorder="1" applyAlignment="1">
      <alignment horizontal="left" vertical="center" wrapText="1"/>
      <protection/>
    </xf>
    <xf numFmtId="4" fontId="20" fillId="0" borderId="19" xfId="128" applyNumberFormat="1" applyFont="1" applyFill="1" applyBorder="1" applyAlignment="1">
      <alignment horizontal="right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Border="1" applyAlignment="1">
      <alignment vertical="center" wrapText="1"/>
      <protection/>
    </xf>
    <xf numFmtId="0" fontId="20" fillId="0" borderId="20" xfId="128" applyFont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1" fillId="60" borderId="21" xfId="128" applyFont="1" applyFill="1" applyBorder="1" applyAlignment="1">
      <alignment vertical="center" wrapText="1"/>
      <protection/>
    </xf>
    <xf numFmtId="0" fontId="21" fillId="60" borderId="22" xfId="128" applyFont="1" applyFill="1" applyBorder="1" applyAlignment="1">
      <alignment vertical="center" wrapText="1"/>
      <protection/>
    </xf>
    <xf numFmtId="4" fontId="21" fillId="0" borderId="23" xfId="128" applyNumberFormat="1" applyFont="1" applyFill="1" applyBorder="1" applyAlignment="1">
      <alignment horizontal="right" vertical="center" wrapText="1" indent="1"/>
      <protection/>
    </xf>
    <xf numFmtId="0" fontId="20" fillId="0" borderId="24" xfId="128" applyFont="1" applyFill="1" applyBorder="1" applyAlignment="1">
      <alignment vertical="center" wrapText="1"/>
      <protection/>
    </xf>
    <xf numFmtId="0" fontId="20" fillId="0" borderId="20" xfId="128" applyFont="1" applyFill="1" applyBorder="1" applyAlignment="1">
      <alignment vertical="center" wrapText="1"/>
      <protection/>
    </xf>
    <xf numFmtId="0" fontId="23" fillId="0" borderId="25" xfId="128" applyFont="1" applyFill="1" applyBorder="1" applyAlignment="1">
      <alignment horizontal="center" vertical="center" wrapText="1"/>
      <protection/>
    </xf>
    <xf numFmtId="0" fontId="23" fillId="0" borderId="26" xfId="128" applyFont="1" applyFill="1" applyBorder="1" applyAlignment="1">
      <alignment horizontal="center" vertical="center" wrapText="1"/>
      <protection/>
    </xf>
    <xf numFmtId="0" fontId="21" fillId="60" borderId="27" xfId="128" applyFont="1" applyFill="1" applyBorder="1" applyAlignment="1">
      <alignment vertical="center" wrapText="1"/>
      <protection/>
    </xf>
    <xf numFmtId="0" fontId="21" fillId="39" borderId="0" xfId="128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0" fillId="0" borderId="19" xfId="128" applyFont="1" applyFill="1" applyBorder="1" applyAlignment="1">
      <alignment horizontal="center" vertical="center" wrapText="1"/>
      <protection/>
    </xf>
    <xf numFmtId="4" fontId="21" fillId="0" borderId="19" xfId="128" applyNumberFormat="1" applyFont="1" applyFill="1" applyBorder="1" applyAlignment="1">
      <alignment horizontal="right" vertical="center" wrapText="1"/>
      <protection/>
    </xf>
    <xf numFmtId="0" fontId="51" fillId="0" borderId="21" xfId="0" applyFont="1" applyBorder="1" applyAlignment="1">
      <alignment/>
    </xf>
    <xf numFmtId="0" fontId="51" fillId="0" borderId="23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2" fontId="0" fillId="0" borderId="0" xfId="0" applyNumberFormat="1" applyAlignment="1">
      <alignment/>
    </xf>
    <xf numFmtId="2" fontId="24" fillId="0" borderId="0" xfId="0" applyNumberFormat="1" applyFont="1" applyAlignment="1">
      <alignment/>
    </xf>
    <xf numFmtId="0" fontId="26" fillId="0" borderId="29" xfId="0" applyFont="1" applyBorder="1" applyAlignment="1">
      <alignment horizontal="center"/>
    </xf>
    <xf numFmtId="9" fontId="26" fillId="0" borderId="30" xfId="0" applyNumberFormat="1" applyFont="1" applyBorder="1" applyAlignment="1">
      <alignment horizontal="center"/>
    </xf>
    <xf numFmtId="0" fontId="21" fillId="61" borderId="27" xfId="128" applyFont="1" applyFill="1" applyBorder="1" applyAlignment="1">
      <alignment horizontal="center" vertical="center" wrapText="1"/>
      <protection/>
    </xf>
    <xf numFmtId="0" fontId="21" fillId="61" borderId="27" xfId="128" applyFont="1" applyFill="1" applyBorder="1" applyAlignment="1">
      <alignment horizontal="left" vertical="center" wrapText="1"/>
      <protection/>
    </xf>
    <xf numFmtId="0" fontId="21" fillId="61" borderId="31" xfId="128" applyFont="1" applyFill="1" applyBorder="1" applyAlignment="1">
      <alignment horizontal="center" vertical="center" wrapText="1"/>
      <protection/>
    </xf>
    <xf numFmtId="4" fontId="21" fillId="61" borderId="32" xfId="128" applyNumberFormat="1" applyFont="1" applyFill="1" applyBorder="1" applyAlignment="1">
      <alignment horizontal="center" vertical="center" wrapText="1"/>
      <protection/>
    </xf>
    <xf numFmtId="0" fontId="21" fillId="61" borderId="33" xfId="128" applyFont="1" applyFill="1" applyBorder="1" applyAlignment="1">
      <alignment horizontal="center" vertical="center" wrapText="1"/>
      <protection/>
    </xf>
    <xf numFmtId="0" fontId="21" fillId="61" borderId="32" xfId="128" applyFont="1" applyFill="1" applyBorder="1" applyAlignment="1">
      <alignment horizontal="center" vertical="center" wrapText="1"/>
      <protection/>
    </xf>
    <xf numFmtId="0" fontId="21" fillId="61" borderId="28" xfId="128" applyFont="1" applyFill="1" applyBorder="1" applyAlignment="1">
      <alignment horizontal="center" vertical="center" wrapText="1"/>
      <protection/>
    </xf>
    <xf numFmtId="0" fontId="21" fillId="61" borderId="34" xfId="128" applyNumberFormat="1" applyFont="1" applyFill="1" applyBorder="1" applyAlignment="1">
      <alignment horizontal="center" vertical="center" wrapText="1"/>
      <protection/>
    </xf>
    <xf numFmtId="0" fontId="21" fillId="62" borderId="35" xfId="0" applyFont="1" applyFill="1" applyBorder="1" applyAlignment="1">
      <alignment vertical="center" wrapText="1"/>
    </xf>
    <xf numFmtId="170" fontId="21" fillId="61" borderId="36" xfId="128" applyNumberFormat="1" applyFont="1" applyFill="1" applyBorder="1" applyAlignment="1">
      <alignment horizontal="right" vertical="center" wrapText="1"/>
      <protection/>
    </xf>
    <xf numFmtId="0" fontId="23" fillId="63" borderId="25" xfId="128" applyFont="1" applyFill="1" applyBorder="1" applyAlignment="1">
      <alignment horizontal="center" vertical="center" wrapText="1"/>
      <protection/>
    </xf>
    <xf numFmtId="0" fontId="23" fillId="63" borderId="26" xfId="128" applyFont="1" applyFill="1" applyBorder="1" applyAlignment="1">
      <alignment horizontal="center" vertical="center" wrapText="1"/>
      <protection/>
    </xf>
    <xf numFmtId="0" fontId="21" fillId="64" borderId="34" xfId="128" applyFont="1" applyFill="1" applyBorder="1" applyAlignment="1">
      <alignment horizontal="center" vertical="center" wrapText="1"/>
      <protection/>
    </xf>
    <xf numFmtId="170" fontId="21" fillId="64" borderId="36" xfId="128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171" fontId="20" fillId="0" borderId="0" xfId="0" applyNumberFormat="1" applyFont="1" applyBorder="1" applyAlignment="1">
      <alignment horizontal="right" vertical="center"/>
    </xf>
    <xf numFmtId="171" fontId="20" fillId="0" borderId="0" xfId="128" applyNumberFormat="1" applyFont="1" applyFill="1" applyBorder="1" applyAlignment="1">
      <alignment horizontal="right" vertical="center" wrapText="1"/>
      <protection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0" fontId="26" fillId="0" borderId="0" xfId="0" applyFont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0" fontId="21" fillId="65" borderId="37" xfId="0" applyFont="1" applyFill="1" applyBorder="1" applyAlignment="1">
      <alignment vertical="center" wrapText="1"/>
    </xf>
    <xf numFmtId="0" fontId="52" fillId="0" borderId="26" xfId="128" applyFont="1" applyFill="1" applyBorder="1" applyAlignment="1">
      <alignment horizontal="center" vertical="center" wrapText="1"/>
      <protection/>
    </xf>
    <xf numFmtId="0" fontId="53" fillId="0" borderId="25" xfId="128" applyFont="1" applyFill="1" applyBorder="1" applyAlignment="1">
      <alignment horizontal="center" vertical="center" wrapText="1"/>
      <protection/>
    </xf>
    <xf numFmtId="171" fontId="20" fillId="0" borderId="25" xfId="0" applyNumberFormat="1" applyFont="1" applyFill="1" applyBorder="1" applyAlignment="1">
      <alignment horizontal="right" vertical="center"/>
    </xf>
    <xf numFmtId="171" fontId="20" fillId="0" borderId="38" xfId="0" applyNumberFormat="1" applyFont="1" applyFill="1" applyBorder="1" applyAlignment="1">
      <alignment horizontal="right" vertical="center"/>
    </xf>
    <xf numFmtId="171" fontId="20" fillId="0" borderId="26" xfId="128" applyNumberFormat="1" applyFont="1" applyFill="1" applyBorder="1" applyAlignment="1">
      <alignment horizontal="right" vertical="center" wrapText="1"/>
      <protection/>
    </xf>
    <xf numFmtId="0" fontId="53" fillId="0" borderId="39" xfId="128" applyFont="1" applyFill="1" applyBorder="1" applyAlignment="1">
      <alignment horizontal="center" vertical="center" wrapText="1"/>
      <protection/>
    </xf>
    <xf numFmtId="4" fontId="20" fillId="0" borderId="25" xfId="0" applyNumberFormat="1" applyFont="1" applyFill="1" applyBorder="1" applyAlignment="1">
      <alignment horizontal="center" vertical="center" wrapText="1"/>
    </xf>
    <xf numFmtId="0" fontId="20" fillId="0" borderId="25" xfId="128" applyFont="1" applyFill="1" applyBorder="1" applyAlignment="1">
      <alignment horizontal="center" vertical="center" wrapText="1"/>
      <protection/>
    </xf>
    <xf numFmtId="0" fontId="54" fillId="0" borderId="26" xfId="128" applyFont="1" applyFill="1" applyBorder="1" applyAlignment="1">
      <alignment horizontal="center" vertical="center" wrapText="1"/>
      <protection/>
    </xf>
    <xf numFmtId="0" fontId="52" fillId="0" borderId="40" xfId="128" applyFont="1" applyFill="1" applyBorder="1" applyAlignment="1">
      <alignment horizontal="center" vertical="center" wrapText="1"/>
      <protection/>
    </xf>
    <xf numFmtId="0" fontId="52" fillId="0" borderId="25" xfId="0" applyFont="1" applyFill="1" applyBorder="1" applyAlignment="1">
      <alignment horizontal="center" vertical="center"/>
    </xf>
    <xf numFmtId="0" fontId="52" fillId="0" borderId="25" xfId="128" applyFont="1" applyFill="1" applyBorder="1" applyAlignment="1">
      <alignment horizontal="center" vertical="center" wrapText="1"/>
      <protection/>
    </xf>
    <xf numFmtId="0" fontId="53" fillId="0" borderId="41" xfId="128" applyFont="1" applyFill="1" applyBorder="1" applyAlignment="1">
      <alignment horizontal="center" vertical="center" wrapText="1"/>
      <protection/>
    </xf>
    <xf numFmtId="0" fontId="53" fillId="0" borderId="38" xfId="128" applyFont="1" applyFill="1" applyBorder="1" applyAlignment="1">
      <alignment horizontal="center" vertical="center" wrapText="1"/>
      <protection/>
    </xf>
    <xf numFmtId="4" fontId="53" fillId="0" borderId="38" xfId="0" applyNumberFormat="1" applyFont="1" applyFill="1" applyBorder="1" applyAlignment="1">
      <alignment horizontal="center" vertical="center" wrapText="1"/>
    </xf>
    <xf numFmtId="171" fontId="53" fillId="0" borderId="38" xfId="0" applyNumberFormat="1" applyFont="1" applyFill="1" applyBorder="1" applyAlignment="1">
      <alignment horizontal="right" vertical="center"/>
    </xf>
    <xf numFmtId="171" fontId="53" fillId="0" borderId="26" xfId="128" applyNumberFormat="1" applyFont="1" applyFill="1" applyBorder="1" applyAlignment="1">
      <alignment horizontal="right" vertical="center" wrapText="1"/>
      <protection/>
    </xf>
    <xf numFmtId="0" fontId="53" fillId="0" borderId="42" xfId="128" applyFont="1" applyFill="1" applyBorder="1" applyAlignment="1">
      <alignment horizontal="center" vertical="center" wrapText="1"/>
      <protection/>
    </xf>
    <xf numFmtId="4" fontId="53" fillId="0" borderId="25" xfId="0" applyNumberFormat="1" applyFont="1" applyFill="1" applyBorder="1" applyAlignment="1">
      <alignment horizontal="center" vertical="center" wrapText="1"/>
    </xf>
    <xf numFmtId="0" fontId="54" fillId="0" borderId="25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171" fontId="53" fillId="0" borderId="25" xfId="0" applyNumberFormat="1" applyFont="1" applyFill="1" applyBorder="1" applyAlignment="1">
      <alignment horizontal="right" vertical="center"/>
    </xf>
    <xf numFmtId="0" fontId="20" fillId="0" borderId="43" xfId="128" applyFont="1" applyFill="1" applyBorder="1" applyAlignment="1">
      <alignment horizontal="center" vertical="center" wrapText="1"/>
      <protection/>
    </xf>
    <xf numFmtId="4" fontId="20" fillId="0" borderId="38" xfId="0" applyNumberFormat="1" applyFont="1" applyFill="1" applyBorder="1" applyAlignment="1">
      <alignment horizontal="center" vertical="center" wrapText="1"/>
    </xf>
    <xf numFmtId="4" fontId="20" fillId="0" borderId="44" xfId="0" applyNumberFormat="1" applyFont="1" applyFill="1" applyBorder="1" applyAlignment="1">
      <alignment horizontal="center" vertical="center" wrapText="1"/>
    </xf>
    <xf numFmtId="171" fontId="20" fillId="0" borderId="44" xfId="0" applyNumberFormat="1" applyFont="1" applyFill="1" applyBorder="1" applyAlignment="1">
      <alignment horizontal="right" vertical="center"/>
    </xf>
    <xf numFmtId="0" fontId="20" fillId="0" borderId="44" xfId="128" applyFont="1" applyFill="1" applyBorder="1" applyAlignment="1">
      <alignment horizontal="center" vertical="center" wrapText="1"/>
      <protection/>
    </xf>
    <xf numFmtId="171" fontId="20" fillId="0" borderId="38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53" fillId="0" borderId="43" xfId="128" applyFont="1" applyFill="1" applyBorder="1" applyAlignment="1">
      <alignment horizontal="center" vertical="center" wrapText="1"/>
      <protection/>
    </xf>
    <xf numFmtId="0" fontId="53" fillId="0" borderId="44" xfId="128" applyFont="1" applyFill="1" applyBorder="1" applyAlignment="1">
      <alignment horizontal="center" vertical="center" wrapText="1"/>
      <protection/>
    </xf>
    <xf numFmtId="0" fontId="23" fillId="66" borderId="26" xfId="128" applyFont="1" applyFill="1" applyBorder="1" applyAlignment="1">
      <alignment horizontal="center" vertical="center" wrapText="1"/>
      <protection/>
    </xf>
    <xf numFmtId="0" fontId="23" fillId="66" borderId="25" xfId="128" applyFont="1" applyFill="1" applyBorder="1" applyAlignment="1">
      <alignment horizontal="center" vertical="center" wrapText="1"/>
      <protection/>
    </xf>
    <xf numFmtId="0" fontId="23" fillId="0" borderId="0" xfId="128" applyFont="1" applyFill="1" applyBorder="1" applyAlignment="1">
      <alignment horizontal="center" vertical="center" wrapText="1"/>
      <protection/>
    </xf>
    <xf numFmtId="43" fontId="24" fillId="0" borderId="0" xfId="0" applyNumberFormat="1" applyFont="1" applyAlignment="1">
      <alignment/>
    </xf>
    <xf numFmtId="0" fontId="53" fillId="0" borderId="45" xfId="128" applyFont="1" applyFill="1" applyBorder="1" applyAlignment="1">
      <alignment horizontal="center" vertical="center" wrapText="1"/>
      <protection/>
    </xf>
    <xf numFmtId="170" fontId="21" fillId="61" borderId="29" xfId="128" applyNumberFormat="1" applyFont="1" applyFill="1" applyBorder="1" applyAlignment="1">
      <alignment horizontal="right" vertical="center" wrapText="1"/>
      <protection/>
    </xf>
    <xf numFmtId="0" fontId="51" fillId="67" borderId="0" xfId="0" applyFont="1" applyFill="1" applyBorder="1" applyAlignment="1">
      <alignment horizontal="center"/>
    </xf>
    <xf numFmtId="9" fontId="51" fillId="67" borderId="0" xfId="0" applyNumberFormat="1" applyFont="1" applyFill="1" applyBorder="1" applyAlignment="1">
      <alignment horizontal="center"/>
    </xf>
    <xf numFmtId="43" fontId="0" fillId="67" borderId="0" xfId="0" applyNumberFormat="1" applyFont="1" applyFill="1" applyAlignment="1">
      <alignment/>
    </xf>
    <xf numFmtId="0" fontId="52" fillId="63" borderId="25" xfId="128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52" fillId="66" borderId="25" xfId="128" applyFont="1" applyFill="1" applyBorder="1" applyAlignment="1">
      <alignment horizontal="center" vertical="center" wrapText="1"/>
      <protection/>
    </xf>
    <xf numFmtId="0" fontId="52" fillId="68" borderId="25" xfId="128" applyFont="1" applyFill="1" applyBorder="1" applyAlignment="1">
      <alignment horizontal="center" vertical="center" wrapText="1"/>
      <protection/>
    </xf>
    <xf numFmtId="0" fontId="23" fillId="68" borderId="25" xfId="128" applyFont="1" applyFill="1" applyBorder="1" applyAlignment="1">
      <alignment horizontal="center" vertical="center" wrapText="1"/>
      <protection/>
    </xf>
    <xf numFmtId="0" fontId="23" fillId="68" borderId="26" xfId="128" applyFont="1" applyFill="1" applyBorder="1" applyAlignment="1">
      <alignment horizontal="center" vertical="center" wrapText="1"/>
      <protection/>
    </xf>
    <xf numFmtId="0" fontId="21" fillId="69" borderId="34" xfId="128" applyFont="1" applyFill="1" applyBorder="1" applyAlignment="1">
      <alignment horizontal="center" vertical="center" wrapText="1"/>
      <protection/>
    </xf>
    <xf numFmtId="0" fontId="21" fillId="70" borderId="37" xfId="0" applyFont="1" applyFill="1" applyBorder="1" applyAlignment="1">
      <alignment vertical="center" wrapText="1"/>
    </xf>
    <xf numFmtId="170" fontId="21" fillId="69" borderId="36" xfId="128" applyNumberFormat="1" applyFont="1" applyFill="1" applyBorder="1" applyAlignment="1">
      <alignment horizontal="right" vertical="center" wrapText="1"/>
      <protection/>
    </xf>
    <xf numFmtId="3" fontId="20" fillId="0" borderId="41" xfId="128" applyNumberFormat="1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53" fillId="0" borderId="38" xfId="0" applyFont="1" applyFill="1" applyBorder="1" applyAlignment="1">
      <alignment vertical="center" wrapText="1"/>
    </xf>
    <xf numFmtId="0" fontId="53" fillId="0" borderId="25" xfId="0" applyFont="1" applyFill="1" applyBorder="1" applyAlignment="1">
      <alignment vertical="center" wrapText="1"/>
    </xf>
    <xf numFmtId="0" fontId="53" fillId="0" borderId="25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53" fillId="0" borderId="44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53" fillId="0" borderId="25" xfId="0" applyFont="1" applyFill="1" applyBorder="1" applyAlignment="1" quotePrefix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20" fillId="0" borderId="46" xfId="0" applyFont="1" applyFill="1" applyBorder="1" applyAlignment="1">
      <alignment vertical="center" wrapText="1"/>
    </xf>
    <xf numFmtId="0" fontId="53" fillId="0" borderId="46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3" fillId="66" borderId="47" xfId="128" applyFont="1" applyFill="1" applyBorder="1" applyAlignment="1">
      <alignment horizontal="center" vertical="center" wrapText="1"/>
      <protection/>
    </xf>
    <xf numFmtId="0" fontId="21" fillId="61" borderId="29" xfId="128" applyNumberFormat="1" applyFont="1" applyFill="1" applyBorder="1" applyAlignment="1">
      <alignment horizontal="center" vertical="center" wrapText="1"/>
      <protection/>
    </xf>
    <xf numFmtId="178" fontId="21" fillId="64" borderId="36" xfId="128" applyNumberFormat="1" applyFont="1" applyFill="1" applyBorder="1" applyAlignment="1">
      <alignment horizontal="right" vertical="center" wrapText="1"/>
      <protection/>
    </xf>
    <xf numFmtId="0" fontId="28" fillId="61" borderId="27" xfId="128" applyFont="1" applyFill="1" applyBorder="1" applyAlignment="1" applyProtection="1">
      <alignment horizontal="center" vertical="center" wrapText="1"/>
      <protection/>
    </xf>
    <xf numFmtId="0" fontId="28" fillId="71" borderId="29" xfId="128" applyNumberFormat="1" applyFont="1" applyFill="1" applyBorder="1" applyAlignment="1">
      <alignment horizontal="center" vertical="center" wrapText="1"/>
      <protection/>
    </xf>
    <xf numFmtId="0" fontId="28" fillId="72" borderId="48" xfId="0" applyFont="1" applyFill="1" applyBorder="1" applyAlignment="1">
      <alignment vertical="center" wrapText="1"/>
    </xf>
    <xf numFmtId="0" fontId="28" fillId="72" borderId="49" xfId="0" applyFont="1" applyFill="1" applyBorder="1" applyAlignment="1">
      <alignment vertical="center" wrapText="1"/>
    </xf>
    <xf numFmtId="170" fontId="28" fillId="61" borderId="29" xfId="128" applyNumberFormat="1" applyFont="1" applyFill="1" applyBorder="1" applyAlignment="1">
      <alignment horizontal="right" vertical="center" wrapText="1"/>
      <protection/>
    </xf>
    <xf numFmtId="0" fontId="28" fillId="61" borderId="28" xfId="128" applyFont="1" applyFill="1" applyBorder="1" applyAlignment="1" applyProtection="1">
      <alignment horizontal="right" vertical="center" wrapText="1"/>
      <protection/>
    </xf>
    <xf numFmtId="170" fontId="28" fillId="61" borderId="27" xfId="128" applyNumberFormat="1" applyFont="1" applyFill="1" applyBorder="1" applyAlignment="1" applyProtection="1">
      <alignment horizontal="left" vertical="center" wrapText="1"/>
      <protection/>
    </xf>
    <xf numFmtId="10" fontId="28" fillId="61" borderId="28" xfId="128" applyNumberFormat="1" applyFont="1" applyFill="1" applyBorder="1" applyAlignment="1" applyProtection="1">
      <alignment horizontal="right" vertical="center" wrapText="1"/>
      <protection/>
    </xf>
    <xf numFmtId="0" fontId="28" fillId="61" borderId="50" xfId="128" applyFont="1" applyFill="1" applyBorder="1" applyAlignment="1" applyProtection="1">
      <alignment horizontal="right" vertical="center" wrapText="1"/>
      <protection/>
    </xf>
    <xf numFmtId="170" fontId="28" fillId="61" borderId="27" xfId="128" applyNumberFormat="1" applyFont="1" applyFill="1" applyBorder="1" applyAlignment="1" applyProtection="1">
      <alignment horizontal="right" vertical="center" wrapText="1"/>
      <protection/>
    </xf>
    <xf numFmtId="10" fontId="55" fillId="61" borderId="28" xfId="128" applyNumberFormat="1" applyFont="1" applyFill="1" applyBorder="1" applyAlignment="1" applyProtection="1">
      <alignment horizontal="right" vertical="center" wrapText="1"/>
      <protection/>
    </xf>
    <xf numFmtId="0" fontId="55" fillId="61" borderId="28" xfId="128" applyFont="1" applyFill="1" applyBorder="1" applyAlignment="1" applyProtection="1">
      <alignment horizontal="right" vertical="center" wrapText="1"/>
      <protection/>
    </xf>
    <xf numFmtId="0" fontId="28" fillId="73" borderId="51" xfId="128" applyFont="1" applyFill="1" applyBorder="1" applyAlignment="1" applyProtection="1">
      <alignment vertical="center" wrapText="1"/>
      <protection/>
    </xf>
    <xf numFmtId="170" fontId="28" fillId="73" borderId="50" xfId="128" applyNumberFormat="1" applyFont="1" applyFill="1" applyBorder="1" applyAlignment="1" applyProtection="1">
      <alignment vertical="center" wrapText="1"/>
      <protection/>
    </xf>
    <xf numFmtId="4" fontId="28" fillId="73" borderId="28" xfId="128" applyNumberFormat="1" applyFont="1" applyFill="1" applyBorder="1" applyAlignment="1" applyProtection="1">
      <alignment vertical="center" wrapText="1"/>
      <protection/>
    </xf>
    <xf numFmtId="0" fontId="22" fillId="67" borderId="0" xfId="128" applyFont="1" applyFill="1" applyBorder="1" applyAlignment="1" applyProtection="1">
      <alignment vertical="center" wrapText="1"/>
      <protection/>
    </xf>
    <xf numFmtId="0" fontId="0" fillId="67" borderId="0" xfId="0" applyFill="1" applyBorder="1" applyAlignment="1">
      <alignment/>
    </xf>
    <xf numFmtId="4" fontId="21" fillId="67" borderId="0" xfId="128" applyNumberFormat="1" applyFont="1" applyFill="1" applyBorder="1" applyAlignment="1" applyProtection="1">
      <alignment vertical="top" wrapText="1"/>
      <protection/>
    </xf>
    <xf numFmtId="0" fontId="28" fillId="71" borderId="0" xfId="128" applyFont="1" applyFill="1" applyBorder="1" applyAlignment="1" applyProtection="1">
      <alignment horizontal="center" vertical="center" wrapText="1"/>
      <protection/>
    </xf>
    <xf numFmtId="170" fontId="2" fillId="67" borderId="0" xfId="128" applyNumberFormat="1" applyFont="1" applyFill="1" applyBorder="1" applyAlignment="1" applyProtection="1">
      <alignment horizontal="left" vertical="center" wrapText="1"/>
      <protection/>
    </xf>
    <xf numFmtId="9" fontId="2" fillId="67" borderId="0" xfId="135" applyFont="1" applyFill="1" applyBorder="1" applyAlignment="1" applyProtection="1">
      <alignment horizontal="right" vertical="center" wrapText="1"/>
      <protection/>
    </xf>
    <xf numFmtId="9" fontId="2" fillId="67" borderId="0" xfId="135" applyFont="1" applyFill="1" applyBorder="1" applyAlignment="1" applyProtection="1" quotePrefix="1">
      <alignment horizontal="right" vertical="center" wrapText="1"/>
      <protection/>
    </xf>
    <xf numFmtId="170" fontId="28" fillId="71" borderId="0" xfId="128" applyNumberFormat="1" applyFont="1" applyFill="1" applyBorder="1" applyAlignment="1" applyProtection="1">
      <alignment horizontal="left" vertical="center" wrapText="1"/>
      <protection/>
    </xf>
    <xf numFmtId="10" fontId="28" fillId="71" borderId="0" xfId="128" applyNumberFormat="1" applyFont="1" applyFill="1" applyBorder="1" applyAlignment="1" applyProtection="1">
      <alignment horizontal="right" vertical="center" wrapText="1"/>
      <protection/>
    </xf>
    <xf numFmtId="170" fontId="28" fillId="71" borderId="0" xfId="128" applyNumberFormat="1" applyFont="1" applyFill="1" applyBorder="1" applyAlignment="1" applyProtection="1">
      <alignment horizontal="right" vertical="center" wrapText="1"/>
      <protection/>
    </xf>
    <xf numFmtId="10" fontId="28" fillId="61" borderId="27" xfId="128" applyNumberFormat="1" applyFont="1" applyFill="1" applyBorder="1" applyAlignment="1" applyProtection="1">
      <alignment horizontal="right" vertical="center" wrapText="1"/>
      <protection/>
    </xf>
    <xf numFmtId="170" fontId="28" fillId="61" borderId="52" xfId="128" applyNumberFormat="1" applyFont="1" applyFill="1" applyBorder="1" applyAlignment="1" applyProtection="1">
      <alignment horizontal="left" vertical="center" wrapText="1"/>
      <protection/>
    </xf>
    <xf numFmtId="10" fontId="28" fillId="61" borderId="30" xfId="128" applyNumberFormat="1" applyFont="1" applyFill="1" applyBorder="1" applyAlignment="1" applyProtection="1">
      <alignment horizontal="right" vertical="center" wrapText="1"/>
      <protection/>
    </xf>
    <xf numFmtId="10" fontId="28" fillId="61" borderId="52" xfId="128" applyNumberFormat="1" applyFont="1" applyFill="1" applyBorder="1" applyAlignment="1" applyProtection="1">
      <alignment horizontal="right" vertical="center" wrapText="1"/>
      <protection/>
    </xf>
    <xf numFmtId="178" fontId="28" fillId="72" borderId="29" xfId="0" applyNumberFormat="1" applyFont="1" applyFill="1" applyBorder="1" applyAlignment="1">
      <alignment vertical="center" wrapText="1"/>
    </xf>
    <xf numFmtId="9" fontId="2" fillId="0" borderId="29" xfId="135" applyNumberFormat="1" applyFont="1" applyFill="1" applyBorder="1" applyAlignment="1" applyProtection="1">
      <alignment horizontal="right" vertical="center" wrapText="1"/>
      <protection/>
    </xf>
    <xf numFmtId="43" fontId="0" fillId="0" borderId="0" xfId="0" applyNumberFormat="1" applyAlignment="1">
      <alignment/>
    </xf>
    <xf numFmtId="0" fontId="22" fillId="0" borderId="53" xfId="128" applyFont="1" applyFill="1" applyBorder="1" applyAlignment="1" applyProtection="1">
      <alignment horizontal="center" vertical="center" wrapText="1"/>
      <protection/>
    </xf>
    <xf numFmtId="0" fontId="22" fillId="0" borderId="54" xfId="128" applyFont="1" applyFill="1" applyBorder="1" applyAlignment="1" applyProtection="1">
      <alignment horizontal="center" vertical="center" wrapText="1"/>
      <protection/>
    </xf>
    <xf numFmtId="0" fontId="22" fillId="0" borderId="52" xfId="128" applyFont="1" applyFill="1" applyBorder="1" applyAlignment="1" applyProtection="1">
      <alignment horizontal="center" vertical="center" wrapText="1"/>
      <protection/>
    </xf>
    <xf numFmtId="0" fontId="22" fillId="60" borderId="21" xfId="0" applyFont="1" applyFill="1" applyBorder="1" applyAlignment="1">
      <alignment horizontal="center" vertical="center"/>
    </xf>
    <xf numFmtId="0" fontId="22" fillId="60" borderId="19" xfId="0" applyFont="1" applyFill="1" applyBorder="1" applyAlignment="1">
      <alignment horizontal="center" vertical="center"/>
    </xf>
    <xf numFmtId="0" fontId="22" fillId="60" borderId="23" xfId="0" applyFont="1" applyFill="1" applyBorder="1" applyAlignment="1">
      <alignment horizontal="center" vertical="center"/>
    </xf>
    <xf numFmtId="0" fontId="24" fillId="0" borderId="19" xfId="0" applyFont="1" applyBorder="1" applyAlignment="1" applyProtection="1">
      <alignment horizontal="center"/>
      <protection/>
    </xf>
    <xf numFmtId="0" fontId="24" fillId="0" borderId="23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24" fillId="0" borderId="55" xfId="0" applyFont="1" applyBorder="1" applyAlignment="1" applyProtection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22" fillId="60" borderId="24" xfId="0" applyFont="1" applyFill="1" applyBorder="1" applyAlignment="1">
      <alignment horizontal="center" vertical="center"/>
    </xf>
    <xf numFmtId="0" fontId="22" fillId="60" borderId="0" xfId="0" applyFont="1" applyFill="1" applyBorder="1" applyAlignment="1">
      <alignment horizontal="center" vertical="center"/>
    </xf>
    <xf numFmtId="0" fontId="22" fillId="60" borderId="20" xfId="0" applyFont="1" applyFill="1" applyBorder="1" applyAlignment="1">
      <alignment horizontal="center" vertical="center"/>
    </xf>
    <xf numFmtId="0" fontId="22" fillId="60" borderId="56" xfId="0" applyFont="1" applyFill="1" applyBorder="1" applyAlignment="1">
      <alignment horizontal="center" vertical="center"/>
    </xf>
    <xf numFmtId="0" fontId="22" fillId="60" borderId="55" xfId="0" applyFont="1" applyFill="1" applyBorder="1" applyAlignment="1">
      <alignment horizontal="center" vertical="center"/>
    </xf>
    <xf numFmtId="0" fontId="22" fillId="60" borderId="30" xfId="0" applyFont="1" applyFill="1" applyBorder="1" applyAlignment="1">
      <alignment horizontal="center" vertical="center"/>
    </xf>
    <xf numFmtId="0" fontId="20" fillId="0" borderId="51" xfId="128" applyFont="1" applyFill="1" applyBorder="1" applyAlignment="1">
      <alignment horizontal="center" vertical="center" wrapText="1"/>
      <protection/>
    </xf>
    <xf numFmtId="0" fontId="20" fillId="0" borderId="50" xfId="128" applyFont="1" applyFill="1" applyBorder="1" applyAlignment="1">
      <alignment horizontal="center" vertical="center" wrapText="1"/>
      <protection/>
    </xf>
    <xf numFmtId="0" fontId="20" fillId="0" borderId="28" xfId="128" applyFont="1" applyFill="1" applyBorder="1" applyAlignment="1">
      <alignment horizontal="center" vertical="center" wrapText="1"/>
      <protection/>
    </xf>
    <xf numFmtId="0" fontId="22" fillId="74" borderId="21" xfId="128" applyFont="1" applyFill="1" applyBorder="1" applyAlignment="1">
      <alignment horizontal="center" vertical="center" wrapText="1"/>
      <protection/>
    </xf>
    <xf numFmtId="0" fontId="22" fillId="74" borderId="19" xfId="128" applyFont="1" applyFill="1" applyBorder="1" applyAlignment="1">
      <alignment horizontal="center" vertical="center" wrapText="1"/>
      <protection/>
    </xf>
    <xf numFmtId="0" fontId="22" fillId="74" borderId="23" xfId="128" applyFont="1" applyFill="1" applyBorder="1" applyAlignment="1">
      <alignment horizontal="center" vertical="center" wrapText="1"/>
      <protection/>
    </xf>
    <xf numFmtId="0" fontId="22" fillId="74" borderId="56" xfId="128" applyFont="1" applyFill="1" applyBorder="1" applyAlignment="1">
      <alignment horizontal="center" vertical="center" wrapText="1"/>
      <protection/>
    </xf>
    <xf numFmtId="0" fontId="22" fillId="74" borderId="55" xfId="128" applyFont="1" applyFill="1" applyBorder="1" applyAlignment="1">
      <alignment horizontal="center" vertical="center" wrapText="1"/>
      <protection/>
    </xf>
    <xf numFmtId="0" fontId="22" fillId="74" borderId="30" xfId="128" applyFont="1" applyFill="1" applyBorder="1" applyAlignment="1">
      <alignment horizontal="center" vertical="center" wrapText="1"/>
      <protection/>
    </xf>
    <xf numFmtId="0" fontId="21" fillId="0" borderId="21" xfId="128" applyFont="1" applyFill="1" applyBorder="1" applyAlignment="1">
      <alignment horizontal="center" vertical="center" wrapText="1"/>
      <protection/>
    </xf>
    <xf numFmtId="0" fontId="21" fillId="0" borderId="19" xfId="128" applyFont="1" applyFill="1" applyBorder="1" applyAlignment="1">
      <alignment horizontal="center" vertical="center" wrapText="1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1" fillId="60" borderId="57" xfId="128" applyFont="1" applyFill="1" applyBorder="1" applyAlignment="1">
      <alignment horizontal="center" vertical="center" wrapText="1"/>
      <protection/>
    </xf>
    <xf numFmtId="0" fontId="21" fillId="60" borderId="54" xfId="128" applyFont="1" applyFill="1" applyBorder="1" applyAlignment="1">
      <alignment horizontal="center" vertical="center" wrapText="1"/>
      <protection/>
    </xf>
    <xf numFmtId="0" fontId="21" fillId="60" borderId="52" xfId="128" applyFont="1" applyFill="1" applyBorder="1" applyAlignment="1">
      <alignment horizontal="center" vertical="center" wrapText="1"/>
      <protection/>
    </xf>
    <xf numFmtId="0" fontId="21" fillId="60" borderId="51" xfId="128" applyFont="1" applyFill="1" applyBorder="1" applyAlignment="1">
      <alignment horizontal="left" vertical="center" wrapText="1"/>
      <protection/>
    </xf>
    <xf numFmtId="0" fontId="21" fillId="60" borderId="50" xfId="128" applyFont="1" applyFill="1" applyBorder="1" applyAlignment="1">
      <alignment horizontal="left" vertical="center" wrapText="1"/>
      <protection/>
    </xf>
    <xf numFmtId="4" fontId="21" fillId="60" borderId="50" xfId="128" applyNumberFormat="1" applyFont="1" applyFill="1" applyBorder="1" applyAlignment="1">
      <alignment horizontal="right" vertical="center" wrapText="1"/>
      <protection/>
    </xf>
    <xf numFmtId="173" fontId="21" fillId="60" borderId="21" xfId="128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56" xfId="0" applyBorder="1" applyAlignment="1">
      <alignment/>
    </xf>
    <xf numFmtId="0" fontId="0" fillId="0" borderId="30" xfId="0" applyBorder="1" applyAlignment="1">
      <alignment/>
    </xf>
    <xf numFmtId="170" fontId="21" fillId="60" borderId="50" xfId="128" applyNumberFormat="1" applyFont="1" applyFill="1" applyBorder="1" applyAlignment="1">
      <alignment horizontal="right" vertical="center" wrapText="1"/>
      <protection/>
    </xf>
    <xf numFmtId="0" fontId="0" fillId="0" borderId="28" xfId="0" applyBorder="1" applyAlignment="1">
      <alignment/>
    </xf>
    <xf numFmtId="0" fontId="21" fillId="60" borderId="50" xfId="128" applyFont="1" applyFill="1" applyBorder="1" applyAlignment="1">
      <alignment horizontal="right" vertical="center" wrapText="1"/>
      <protection/>
    </xf>
    <xf numFmtId="0" fontId="21" fillId="61" borderId="51" xfId="128" applyFont="1" applyFill="1" applyBorder="1" applyAlignment="1">
      <alignment horizontal="center" vertical="center" wrapText="1"/>
      <protection/>
    </xf>
    <xf numFmtId="0" fontId="21" fillId="61" borderId="50" xfId="128" applyFont="1" applyFill="1" applyBorder="1" applyAlignment="1">
      <alignment horizontal="center" vertical="center" wrapText="1"/>
      <protection/>
    </xf>
    <xf numFmtId="0" fontId="21" fillId="61" borderId="28" xfId="128" applyFont="1" applyFill="1" applyBorder="1" applyAlignment="1">
      <alignment horizontal="center" vertical="center" wrapText="1"/>
      <protection/>
    </xf>
    <xf numFmtId="0" fontId="21" fillId="62" borderId="29" xfId="0" applyFont="1" applyFill="1" applyBorder="1" applyAlignment="1">
      <alignment horizontal="left" vertical="center" wrapText="1"/>
    </xf>
    <xf numFmtId="0" fontId="21" fillId="64" borderId="58" xfId="128" applyFont="1" applyFill="1" applyBorder="1" applyAlignment="1">
      <alignment horizontal="right" vertical="center" wrapText="1"/>
      <protection/>
    </xf>
    <xf numFmtId="0" fontId="21" fillId="64" borderId="49" xfId="128" applyFont="1" applyFill="1" applyBorder="1" applyAlignment="1">
      <alignment horizontal="right" vertical="center" wrapText="1"/>
      <protection/>
    </xf>
    <xf numFmtId="0" fontId="21" fillId="64" borderId="59" xfId="128" applyFont="1" applyFill="1" applyBorder="1" applyAlignment="1">
      <alignment horizontal="right" vertical="center" wrapText="1"/>
      <protection/>
    </xf>
    <xf numFmtId="0" fontId="20" fillId="64" borderId="58" xfId="128" applyFont="1" applyFill="1" applyBorder="1" applyAlignment="1">
      <alignment horizontal="center" vertical="center" wrapText="1"/>
      <protection/>
    </xf>
    <xf numFmtId="0" fontId="20" fillId="64" borderId="49" xfId="128" applyFont="1" applyFill="1" applyBorder="1" applyAlignment="1">
      <alignment horizontal="center" vertical="center" wrapText="1"/>
      <protection/>
    </xf>
    <xf numFmtId="0" fontId="20" fillId="64" borderId="59" xfId="128" applyFont="1" applyFill="1" applyBorder="1" applyAlignment="1">
      <alignment horizontal="center" vertical="center" wrapText="1"/>
      <protection/>
    </xf>
    <xf numFmtId="0" fontId="20" fillId="61" borderId="60" xfId="128" applyFont="1" applyFill="1" applyBorder="1" applyAlignment="1">
      <alignment horizontal="center" vertical="center" wrapText="1"/>
      <protection/>
    </xf>
    <xf numFmtId="0" fontId="20" fillId="61" borderId="49" xfId="128" applyFont="1" applyFill="1" applyBorder="1" applyAlignment="1">
      <alignment horizontal="center" vertical="center" wrapText="1"/>
      <protection/>
    </xf>
    <xf numFmtId="0" fontId="20" fillId="61" borderId="59" xfId="128" applyFont="1" applyFill="1" applyBorder="1" applyAlignment="1">
      <alignment horizontal="center" vertical="center" wrapText="1"/>
      <protection/>
    </xf>
    <xf numFmtId="0" fontId="20" fillId="69" borderId="58" xfId="128" applyFont="1" applyFill="1" applyBorder="1" applyAlignment="1">
      <alignment horizontal="center" vertical="center" wrapText="1"/>
      <protection/>
    </xf>
    <xf numFmtId="0" fontId="20" fillId="69" borderId="49" xfId="128" applyFont="1" applyFill="1" applyBorder="1" applyAlignment="1">
      <alignment horizontal="center" vertical="center" wrapText="1"/>
      <protection/>
    </xf>
    <xf numFmtId="0" fontId="20" fillId="69" borderId="59" xfId="128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4" fontId="21" fillId="73" borderId="21" xfId="128" applyNumberFormat="1" applyFont="1" applyFill="1" applyBorder="1" applyAlignment="1" applyProtection="1">
      <alignment horizontal="center" vertical="top" wrapText="1"/>
      <protection/>
    </xf>
    <xf numFmtId="4" fontId="21" fillId="73" borderId="19" xfId="128" applyNumberFormat="1" applyFont="1" applyFill="1" applyBorder="1" applyAlignment="1" applyProtection="1">
      <alignment horizontal="center" vertical="top" wrapText="1"/>
      <protection/>
    </xf>
    <xf numFmtId="4" fontId="21" fillId="73" borderId="23" xfId="128" applyNumberFormat="1" applyFont="1" applyFill="1" applyBorder="1" applyAlignment="1" applyProtection="1">
      <alignment horizontal="center" vertical="top" wrapText="1"/>
      <protection/>
    </xf>
    <xf numFmtId="4" fontId="21" fillId="73" borderId="56" xfId="128" applyNumberFormat="1" applyFont="1" applyFill="1" applyBorder="1" applyAlignment="1" applyProtection="1">
      <alignment horizontal="center" vertical="top" wrapText="1"/>
      <protection/>
    </xf>
    <xf numFmtId="4" fontId="21" fillId="73" borderId="55" xfId="128" applyNumberFormat="1" applyFont="1" applyFill="1" applyBorder="1" applyAlignment="1" applyProtection="1">
      <alignment horizontal="center" vertical="top" wrapText="1"/>
      <protection/>
    </xf>
    <xf numFmtId="4" fontId="21" fillId="73" borderId="30" xfId="128" applyNumberFormat="1" applyFont="1" applyFill="1" applyBorder="1" applyAlignment="1" applyProtection="1">
      <alignment horizontal="center" vertical="top" wrapText="1"/>
      <protection/>
    </xf>
    <xf numFmtId="0" fontId="22" fillId="74" borderId="21" xfId="128" applyFont="1" applyFill="1" applyBorder="1" applyAlignment="1" applyProtection="1">
      <alignment horizontal="center" vertical="center" wrapText="1"/>
      <protection/>
    </xf>
    <xf numFmtId="0" fontId="22" fillId="74" borderId="19" xfId="128" applyFont="1" applyFill="1" applyBorder="1" applyAlignment="1" applyProtection="1">
      <alignment horizontal="center" vertical="center" wrapText="1"/>
      <protection/>
    </xf>
    <xf numFmtId="0" fontId="22" fillId="74" borderId="23" xfId="128" applyFont="1" applyFill="1" applyBorder="1" applyAlignment="1" applyProtection="1">
      <alignment horizontal="center" vertical="center" wrapText="1"/>
      <protection/>
    </xf>
    <xf numFmtId="0" fontId="28" fillId="61" borderId="51" xfId="128" applyFont="1" applyFill="1" applyBorder="1" applyAlignment="1" applyProtection="1">
      <alignment horizontal="right" vertical="center" wrapText="1"/>
      <protection/>
    </xf>
    <xf numFmtId="0" fontId="28" fillId="61" borderId="28" xfId="128" applyFont="1" applyFill="1" applyBorder="1" applyAlignment="1" applyProtection="1">
      <alignment horizontal="right" vertical="center" wrapText="1"/>
      <protection/>
    </xf>
    <xf numFmtId="0" fontId="55" fillId="61" borderId="51" xfId="128" applyFont="1" applyFill="1" applyBorder="1" applyAlignment="1" applyProtection="1">
      <alignment horizontal="right" vertical="center" wrapText="1"/>
      <protection/>
    </xf>
    <xf numFmtId="0" fontId="55" fillId="61" borderId="28" xfId="128" applyFont="1" applyFill="1" applyBorder="1" applyAlignment="1" applyProtection="1">
      <alignment horizontal="right" vertical="center" wrapText="1"/>
      <protection/>
    </xf>
    <xf numFmtId="0" fontId="28" fillId="61" borderId="53" xfId="128" applyFont="1" applyFill="1" applyBorder="1" applyAlignment="1" applyProtection="1">
      <alignment horizontal="center" vertical="center" wrapText="1"/>
      <protection/>
    </xf>
    <xf numFmtId="0" fontId="28" fillId="61" borderId="52" xfId="128" applyFont="1" applyFill="1" applyBorder="1" applyAlignment="1" applyProtection="1">
      <alignment horizontal="center" vertical="center" wrapText="1"/>
      <protection/>
    </xf>
    <xf numFmtId="0" fontId="28" fillId="61" borderId="51" xfId="128" applyFont="1" applyFill="1" applyBorder="1" applyAlignment="1" applyProtection="1">
      <alignment horizontal="center" vertical="center" wrapText="1"/>
      <protection/>
    </xf>
    <xf numFmtId="0" fontId="28" fillId="61" borderId="28" xfId="128" applyFont="1" applyFill="1" applyBorder="1" applyAlignment="1" applyProtection="1">
      <alignment horizontal="center" vertical="center" wrapText="1"/>
      <protection/>
    </xf>
    <xf numFmtId="0" fontId="28" fillId="71" borderId="0" xfId="128" applyFont="1" applyFill="1" applyBorder="1" applyAlignment="1" applyProtection="1">
      <alignment horizontal="center" vertical="center" wrapText="1"/>
      <protection/>
    </xf>
    <xf numFmtId="0" fontId="21" fillId="73" borderId="57" xfId="128" applyFont="1" applyFill="1" applyBorder="1" applyAlignment="1" applyProtection="1">
      <alignment horizontal="center" vertical="center" wrapText="1"/>
      <protection/>
    </xf>
    <xf numFmtId="0" fontId="21" fillId="73" borderId="52" xfId="128" applyFont="1" applyFill="1" applyBorder="1" applyAlignment="1" applyProtection="1">
      <alignment horizontal="center" vertical="center" wrapText="1"/>
      <protection/>
    </xf>
    <xf numFmtId="0" fontId="28" fillId="73" borderId="21" xfId="128" applyFont="1" applyFill="1" applyBorder="1" applyAlignment="1">
      <alignment horizontal="left" vertical="center" wrapText="1"/>
      <protection/>
    </xf>
    <xf numFmtId="0" fontId="28" fillId="73" borderId="23" xfId="128" applyFont="1" applyFill="1" applyBorder="1" applyAlignment="1">
      <alignment horizontal="left" vertical="center" wrapText="1"/>
      <protection/>
    </xf>
    <xf numFmtId="173" fontId="21" fillId="67" borderId="0" xfId="128" applyNumberFormat="1" applyFont="1" applyFill="1" applyBorder="1" applyAlignment="1" applyProtection="1">
      <alignment horizontal="center" vertical="center" wrapText="1"/>
      <protection/>
    </xf>
    <xf numFmtId="0" fontId="28" fillId="73" borderId="56" xfId="128" applyFont="1" applyFill="1" applyBorder="1" applyAlignment="1">
      <alignment horizontal="left" vertical="center" wrapText="1"/>
      <protection/>
    </xf>
    <xf numFmtId="0" fontId="28" fillId="73" borderId="30" xfId="128" applyFont="1" applyFill="1" applyBorder="1" applyAlignment="1">
      <alignment horizontal="left" vertical="center" wrapText="1"/>
      <protection/>
    </xf>
    <xf numFmtId="0" fontId="28" fillId="73" borderId="51" xfId="128" applyFont="1" applyFill="1" applyBorder="1" applyAlignment="1" applyProtection="1">
      <alignment horizontal="left" vertical="center" wrapText="1"/>
      <protection/>
    </xf>
    <xf numFmtId="0" fontId="28" fillId="73" borderId="28" xfId="128" applyFont="1" applyFill="1" applyBorder="1" applyAlignment="1" applyProtection="1">
      <alignment horizontal="left" vertical="center" wrapText="1"/>
      <protection/>
    </xf>
    <xf numFmtId="0" fontId="28" fillId="61" borderId="21" xfId="128" applyFont="1" applyFill="1" applyBorder="1" applyAlignment="1" applyProtection="1">
      <alignment horizontal="center" vertical="center" wrapText="1"/>
      <protection/>
    </xf>
    <xf numFmtId="0" fontId="28" fillId="61" borderId="23" xfId="128" applyFont="1" applyFill="1" applyBorder="1" applyAlignment="1" applyProtection="1">
      <alignment horizontal="center" vertical="center" wrapText="1"/>
      <protection/>
    </xf>
    <xf numFmtId="0" fontId="28" fillId="61" borderId="56" xfId="128" applyFont="1" applyFill="1" applyBorder="1" applyAlignment="1" applyProtection="1">
      <alignment horizontal="center" vertical="center" wrapText="1"/>
      <protection/>
    </xf>
    <xf numFmtId="0" fontId="28" fillId="61" borderId="30" xfId="128" applyFont="1" applyFill="1" applyBorder="1" applyAlignment="1" applyProtection="1">
      <alignment horizontal="center" vertical="center" wrapText="1"/>
      <protection/>
    </xf>
  </cellXfs>
  <cellStyles count="148">
    <cellStyle name="Normal" xfId="0"/>
    <cellStyle name="20% - Ênfase1" xfId="15"/>
    <cellStyle name="20% - Ênfase1 2" xfId="16"/>
    <cellStyle name="20% - Ênfase1 2 2" xfId="17"/>
    <cellStyle name="20% - Ênfase1 3" xfId="18"/>
    <cellStyle name="20% - Ênfase2" xfId="19"/>
    <cellStyle name="20% - Ênfase2 2" xfId="20"/>
    <cellStyle name="20% - Ênfase2 2 2" xfId="21"/>
    <cellStyle name="20% - Ênfase2 3" xfId="22"/>
    <cellStyle name="20% - Ênfase3" xfId="23"/>
    <cellStyle name="20% - Ênfase3 2" xfId="24"/>
    <cellStyle name="20% - Ênfase3 2 2" xfId="25"/>
    <cellStyle name="20% - Ênfase3 3" xfId="26"/>
    <cellStyle name="20% - Ênfase4" xfId="27"/>
    <cellStyle name="20% - Ênfase4 2" xfId="28"/>
    <cellStyle name="20% - Ênfase4 2 2" xfId="29"/>
    <cellStyle name="20% - Ênfase4 3" xfId="30"/>
    <cellStyle name="20% - Ênfase5" xfId="31"/>
    <cellStyle name="20% - Ênfase5 2" xfId="32"/>
    <cellStyle name="20% - Ênfase5 2 2" xfId="33"/>
    <cellStyle name="20% - Ênfase5 3" xfId="34"/>
    <cellStyle name="20% - Ênfase6" xfId="35"/>
    <cellStyle name="20% - Ênfase6 2" xfId="36"/>
    <cellStyle name="20% - Ênfase6 2 2" xfId="37"/>
    <cellStyle name="20% - Ênfase6 3" xfId="38"/>
    <cellStyle name="40% - Ênfase1" xfId="39"/>
    <cellStyle name="40% - Ênfase1 2" xfId="40"/>
    <cellStyle name="40% - Ênfase1 2 2" xfId="41"/>
    <cellStyle name="40% - Ênfase1 3" xfId="42"/>
    <cellStyle name="40% - Ênfase2" xfId="43"/>
    <cellStyle name="40% - Ênfase2 2" xfId="44"/>
    <cellStyle name="40% - Ênfase2 2 2" xfId="45"/>
    <cellStyle name="40% - Ênfase2 3" xfId="46"/>
    <cellStyle name="40% - Ênfase3" xfId="47"/>
    <cellStyle name="40% - Ênfase3 2" xfId="48"/>
    <cellStyle name="40% - Ênfase3 2 2" xfId="49"/>
    <cellStyle name="40% - Ênfase3 3" xfId="50"/>
    <cellStyle name="40% - Ênfase4" xfId="51"/>
    <cellStyle name="40% - Ênfase4 2" xfId="52"/>
    <cellStyle name="40% - Ênfase4 2 2" xfId="53"/>
    <cellStyle name="40% - Ênfase4 3" xfId="54"/>
    <cellStyle name="40% - Ênfase5" xfId="55"/>
    <cellStyle name="40% - Ênfase5 2" xfId="56"/>
    <cellStyle name="40% - Ênfase5 2 2" xfId="57"/>
    <cellStyle name="40% - Ênfase5 3" xfId="58"/>
    <cellStyle name="40% - Ênfase6" xfId="59"/>
    <cellStyle name="40% - Ênfase6 2" xfId="60"/>
    <cellStyle name="40% - Ênfase6 2 2" xfId="61"/>
    <cellStyle name="40% - Ênfase6 3" xfId="62"/>
    <cellStyle name="60% - Ênfase1" xfId="63"/>
    <cellStyle name="60% - Ênfase1 2" xfId="64"/>
    <cellStyle name="60% - Ênfase2" xfId="65"/>
    <cellStyle name="60% - Ênfase2 2" xfId="66"/>
    <cellStyle name="60% - Ênfase3" xfId="67"/>
    <cellStyle name="60% - Ênfase3 2" xfId="68"/>
    <cellStyle name="60% - Ênfase4" xfId="69"/>
    <cellStyle name="60% - Ênfase4 2" xfId="70"/>
    <cellStyle name="60% - Ênfase5" xfId="71"/>
    <cellStyle name="60% - Ênfase5 2" xfId="72"/>
    <cellStyle name="60% - Ênfase6" xfId="73"/>
    <cellStyle name="60% - Ênfase6 2" xfId="74"/>
    <cellStyle name="Bom" xfId="75"/>
    <cellStyle name="Bom 2" xfId="76"/>
    <cellStyle name="Cálculo" xfId="77"/>
    <cellStyle name="Cálculo 2" xfId="78"/>
    <cellStyle name="Cálculo 3" xfId="79"/>
    <cellStyle name="Célula de Verificação" xfId="80"/>
    <cellStyle name="Célula de Verificação 2" xfId="81"/>
    <cellStyle name="Célula Vinculada" xfId="82"/>
    <cellStyle name="Célula Vinculada 2" xfId="83"/>
    <cellStyle name="Ênfase1" xfId="84"/>
    <cellStyle name="Ênfase1 2" xfId="85"/>
    <cellStyle name="Ênfase2" xfId="86"/>
    <cellStyle name="Ênfase2 2" xfId="87"/>
    <cellStyle name="Ênfase2 3" xfId="88"/>
    <cellStyle name="Ênfase3" xfId="89"/>
    <cellStyle name="Ênfase3 2" xfId="90"/>
    <cellStyle name="Ênfase4" xfId="91"/>
    <cellStyle name="Ênfase4 2" xfId="92"/>
    <cellStyle name="Ênfase5" xfId="93"/>
    <cellStyle name="Ênfase5 2" xfId="94"/>
    <cellStyle name="Ênfase6" xfId="95"/>
    <cellStyle name="Ênfase6 2" xfId="96"/>
    <cellStyle name="Entrada" xfId="97"/>
    <cellStyle name="Entrada 2" xfId="98"/>
    <cellStyle name="Entrada 3" xfId="99"/>
    <cellStyle name="Excel Built-in Normal" xfId="100"/>
    <cellStyle name="Hyperlink" xfId="101"/>
    <cellStyle name="Followed Hyperlink" xfId="102"/>
    <cellStyle name="Incorreto" xfId="103"/>
    <cellStyle name="Incorreto 2" xfId="104"/>
    <cellStyle name="Currency" xfId="105"/>
    <cellStyle name="Currency [0]" xfId="106"/>
    <cellStyle name="Moeda [0] 2" xfId="107"/>
    <cellStyle name="Moeda [0] 2 2" xfId="108"/>
    <cellStyle name="Moeda [0] 3" xfId="109"/>
    <cellStyle name="Moeda 10" xfId="110"/>
    <cellStyle name="Moeda 11" xfId="111"/>
    <cellStyle name="Moeda 12" xfId="112"/>
    <cellStyle name="Moeda 13" xfId="113"/>
    <cellStyle name="Moeda 14" xfId="114"/>
    <cellStyle name="Moeda 15" xfId="115"/>
    <cellStyle name="Moeda 2" xfId="116"/>
    <cellStyle name="Moeda 3" xfId="117"/>
    <cellStyle name="Moeda 4" xfId="118"/>
    <cellStyle name="Moeda 5" xfId="119"/>
    <cellStyle name="Moeda 6" xfId="120"/>
    <cellStyle name="Moeda 7" xfId="121"/>
    <cellStyle name="Moeda 8" xfId="122"/>
    <cellStyle name="Moeda 9" xfId="123"/>
    <cellStyle name="Neutra" xfId="124"/>
    <cellStyle name="Neutra 2" xfId="125"/>
    <cellStyle name="Normal 2" xfId="126"/>
    <cellStyle name="Normal 3" xfId="127"/>
    <cellStyle name="Normal 4" xfId="128"/>
    <cellStyle name="Normal 5" xfId="129"/>
    <cellStyle name="Nota" xfId="130"/>
    <cellStyle name="Nota 2" xfId="131"/>
    <cellStyle name="Percent" xfId="132"/>
    <cellStyle name="Porcentagem 2" xfId="133"/>
    <cellStyle name="Porcentagem 3" xfId="134"/>
    <cellStyle name="Porcentagem 4" xfId="135"/>
    <cellStyle name="Saída" xfId="136"/>
    <cellStyle name="Saída 2" xfId="137"/>
    <cellStyle name="Saída 3" xfId="138"/>
    <cellStyle name="Comma [0]" xfId="139"/>
    <cellStyle name="Separador de milhares 2" xfId="140"/>
    <cellStyle name="Separador de milhares 3" xfId="141"/>
    <cellStyle name="Texto de Aviso" xfId="142"/>
    <cellStyle name="Texto de Aviso 2" xfId="143"/>
    <cellStyle name="Texto Explicativo" xfId="144"/>
    <cellStyle name="Texto Explicativo 2" xfId="145"/>
    <cellStyle name="Título" xfId="146"/>
    <cellStyle name="Título 1" xfId="147"/>
    <cellStyle name="Título 1 1" xfId="148"/>
    <cellStyle name="Título 1 1 1" xfId="149"/>
    <cellStyle name="Título 1 1 1 1" xfId="150"/>
    <cellStyle name="Título 1 1 1 1 1" xfId="151"/>
    <cellStyle name="Título 1 2" xfId="152"/>
    <cellStyle name="Título 2" xfId="153"/>
    <cellStyle name="Título 2 2" xfId="154"/>
    <cellStyle name="Título 3" xfId="155"/>
    <cellStyle name="Título 3 2" xfId="156"/>
    <cellStyle name="Título 4" xfId="157"/>
    <cellStyle name="Título 4 2" xfId="158"/>
    <cellStyle name="Total" xfId="159"/>
    <cellStyle name="Total 2" xfId="160"/>
    <cellStyle name="Comma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190500</xdr:rowOff>
    </xdr:from>
    <xdr:to>
      <xdr:col>10</xdr:col>
      <xdr:colOff>1295400</xdr:colOff>
      <xdr:row>5</xdr:row>
      <xdr:rowOff>76200</xdr:rowOff>
    </xdr:to>
    <xdr:pic>
      <xdr:nvPicPr>
        <xdr:cNvPr id="1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96875" y="190500"/>
          <a:ext cx="2200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0</xdr:row>
      <xdr:rowOff>76200</xdr:rowOff>
    </xdr:from>
    <xdr:to>
      <xdr:col>3</xdr:col>
      <xdr:colOff>914400</xdr:colOff>
      <xdr:row>2</xdr:row>
      <xdr:rowOff>238125</xdr:rowOff>
    </xdr:to>
    <xdr:pic>
      <xdr:nvPicPr>
        <xdr:cNvPr id="2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7620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190500</xdr:rowOff>
    </xdr:from>
    <xdr:to>
      <xdr:col>10</xdr:col>
      <xdr:colOff>1295400</xdr:colOff>
      <xdr:row>5</xdr:row>
      <xdr:rowOff>76200</xdr:rowOff>
    </xdr:to>
    <xdr:pic>
      <xdr:nvPicPr>
        <xdr:cNvPr id="1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96875" y="190500"/>
          <a:ext cx="2200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0</xdr:row>
      <xdr:rowOff>76200</xdr:rowOff>
    </xdr:from>
    <xdr:to>
      <xdr:col>3</xdr:col>
      <xdr:colOff>914400</xdr:colOff>
      <xdr:row>2</xdr:row>
      <xdr:rowOff>238125</xdr:rowOff>
    </xdr:to>
    <xdr:pic>
      <xdr:nvPicPr>
        <xdr:cNvPr id="2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7620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4" sqref="K14:K23"/>
    </sheetView>
  </sheetViews>
  <sheetFormatPr defaultColWidth="9.140625" defaultRowHeight="15"/>
  <cols>
    <col min="1" max="1" width="13.7109375" style="0" customWidth="1"/>
    <col min="2" max="3" width="12.7109375" style="0" customWidth="1"/>
    <col min="4" max="4" width="15.7109375" style="0" customWidth="1"/>
    <col min="5" max="5" width="81.57421875" style="0" customWidth="1"/>
    <col min="6" max="6" width="10.7109375" style="0" customWidth="1"/>
    <col min="7" max="10" width="15.7109375" style="0" customWidth="1"/>
    <col min="11" max="11" width="20.7109375" style="0" customWidth="1"/>
  </cols>
  <sheetData>
    <row r="1" spans="1:11" ht="18.75">
      <c r="A1" s="4" t="s">
        <v>2</v>
      </c>
      <c r="B1" s="4"/>
      <c r="C1" s="4"/>
      <c r="D1" s="149"/>
      <c r="E1" s="152" t="s">
        <v>0</v>
      </c>
      <c r="F1" s="153"/>
      <c r="G1" s="153"/>
      <c r="H1" s="153"/>
      <c r="I1" s="154"/>
      <c r="J1" s="155"/>
      <c r="K1" s="156"/>
    </row>
    <row r="2" spans="1:11" ht="18.75">
      <c r="A2" s="4"/>
      <c r="B2" s="4"/>
      <c r="C2" s="4"/>
      <c r="D2" s="150"/>
      <c r="E2" s="161" t="s">
        <v>1</v>
      </c>
      <c r="F2" s="162"/>
      <c r="G2" s="162"/>
      <c r="H2" s="162"/>
      <c r="I2" s="163"/>
      <c r="J2" s="157"/>
      <c r="K2" s="158"/>
    </row>
    <row r="3" spans="1:11" ht="19.5" thickBot="1">
      <c r="A3" s="4"/>
      <c r="B3" s="4"/>
      <c r="C3" s="4"/>
      <c r="D3" s="151"/>
      <c r="E3" s="164" t="s">
        <v>24</v>
      </c>
      <c r="F3" s="165"/>
      <c r="G3" s="165"/>
      <c r="H3" s="165"/>
      <c r="I3" s="166"/>
      <c r="J3" s="157"/>
      <c r="K3" s="158"/>
    </row>
    <row r="4" spans="1:11" ht="15.75" thickBot="1">
      <c r="A4" s="4"/>
      <c r="B4" s="4"/>
      <c r="C4" s="4"/>
      <c r="D4" s="167"/>
      <c r="E4" s="168"/>
      <c r="F4" s="168"/>
      <c r="G4" s="168"/>
      <c r="H4" s="168"/>
      <c r="I4" s="169"/>
      <c r="J4" s="157"/>
      <c r="K4" s="158"/>
    </row>
    <row r="5" spans="1:11" ht="18.75">
      <c r="A5" s="4"/>
      <c r="B5" s="4"/>
      <c r="C5" s="4"/>
      <c r="D5" s="170" t="s">
        <v>16</v>
      </c>
      <c r="E5" s="171"/>
      <c r="F5" s="171"/>
      <c r="G5" s="171"/>
      <c r="H5" s="171"/>
      <c r="I5" s="172"/>
      <c r="J5" s="157"/>
      <c r="K5" s="158"/>
    </row>
    <row r="6" spans="1:11" ht="19.5" thickBot="1">
      <c r="A6" s="4"/>
      <c r="B6" s="4"/>
      <c r="C6" s="4"/>
      <c r="D6" s="173" t="s">
        <v>344</v>
      </c>
      <c r="E6" s="174"/>
      <c r="F6" s="174"/>
      <c r="G6" s="174"/>
      <c r="H6" s="174"/>
      <c r="I6" s="175"/>
      <c r="J6" s="159"/>
      <c r="K6" s="160"/>
    </row>
    <row r="7" spans="1:11" ht="16.5" thickBot="1">
      <c r="A7" s="4"/>
      <c r="B7" s="4"/>
      <c r="C7" s="4"/>
      <c r="D7" s="176"/>
      <c r="E7" s="177"/>
      <c r="F7" s="177"/>
      <c r="G7" s="177"/>
      <c r="H7" s="177"/>
      <c r="I7" s="177"/>
      <c r="J7" s="177"/>
      <c r="K7" s="178"/>
    </row>
    <row r="8" spans="1:11" ht="16.5" thickBot="1">
      <c r="A8" s="4"/>
      <c r="B8" s="4"/>
      <c r="C8" s="12"/>
      <c r="D8" s="179" t="s">
        <v>3</v>
      </c>
      <c r="E8" s="8" t="s">
        <v>82</v>
      </c>
      <c r="F8" s="182" t="s">
        <v>4</v>
      </c>
      <c r="G8" s="183"/>
      <c r="H8" s="184"/>
      <c r="I8" s="184"/>
      <c r="J8" s="185"/>
      <c r="K8" s="186"/>
    </row>
    <row r="9" spans="1:11" ht="16.5" thickBot="1">
      <c r="A9" s="4"/>
      <c r="B9" s="4"/>
      <c r="C9" s="12"/>
      <c r="D9" s="180"/>
      <c r="E9" s="9" t="s">
        <v>99</v>
      </c>
      <c r="F9" s="182" t="s">
        <v>343</v>
      </c>
      <c r="G9" s="183"/>
      <c r="H9" s="191"/>
      <c r="I9" s="192"/>
      <c r="J9" s="187"/>
      <c r="K9" s="188"/>
    </row>
    <row r="10" spans="1:11" ht="16.5" thickBot="1">
      <c r="A10" s="4"/>
      <c r="B10" s="4"/>
      <c r="C10" s="12"/>
      <c r="D10" s="181"/>
      <c r="E10" s="15" t="s">
        <v>23</v>
      </c>
      <c r="F10" s="182" t="s">
        <v>5</v>
      </c>
      <c r="G10" s="183"/>
      <c r="H10" s="191"/>
      <c r="I10" s="193"/>
      <c r="J10" s="189"/>
      <c r="K10" s="190"/>
    </row>
    <row r="11" spans="1:11" ht="15.75" thickBot="1">
      <c r="A11" s="5"/>
      <c r="B11" s="1"/>
      <c r="C11" s="1"/>
      <c r="D11" s="11"/>
      <c r="E11" s="5"/>
      <c r="F11" s="1"/>
      <c r="G11" s="5"/>
      <c r="H11" s="5"/>
      <c r="I11" s="5"/>
      <c r="J11" s="5"/>
      <c r="K11" s="6"/>
    </row>
    <row r="12" spans="1:11" ht="57.75" thickBot="1">
      <c r="A12" s="13" t="s">
        <v>297</v>
      </c>
      <c r="B12" s="13" t="s">
        <v>281</v>
      </c>
      <c r="C12" s="14" t="s">
        <v>6</v>
      </c>
      <c r="D12" s="28" t="s">
        <v>7</v>
      </c>
      <c r="E12" s="29" t="s">
        <v>8</v>
      </c>
      <c r="F12" s="194"/>
      <c r="G12" s="195"/>
      <c r="H12" s="195"/>
      <c r="I12" s="195"/>
      <c r="J12" s="196"/>
      <c r="K12" s="34" t="s">
        <v>20</v>
      </c>
    </row>
    <row r="13" spans="1:11" ht="15.75">
      <c r="A13" s="61"/>
      <c r="B13" s="13"/>
      <c r="C13" s="14"/>
      <c r="D13" s="7"/>
      <c r="E13" s="2"/>
      <c r="F13" s="18"/>
      <c r="G13" s="3"/>
      <c r="H13" s="3"/>
      <c r="I13" s="19"/>
      <c r="J13" s="3"/>
      <c r="K13" s="10"/>
    </row>
    <row r="14" spans="1:11" ht="15.75">
      <c r="A14" s="92"/>
      <c r="B14" s="82"/>
      <c r="C14" s="114"/>
      <c r="D14" s="115">
        <v>1</v>
      </c>
      <c r="E14" s="197" t="s">
        <v>271</v>
      </c>
      <c r="F14" s="197"/>
      <c r="G14" s="197"/>
      <c r="H14" s="197"/>
      <c r="I14" s="197"/>
      <c r="J14" s="197"/>
      <c r="K14" s="86">
        <f>43558.51</f>
        <v>43558.51</v>
      </c>
    </row>
    <row r="15" spans="1:11" ht="15.75">
      <c r="A15" s="92"/>
      <c r="B15" s="82"/>
      <c r="C15" s="114"/>
      <c r="D15" s="115">
        <v>2</v>
      </c>
      <c r="E15" s="197" t="s">
        <v>238</v>
      </c>
      <c r="F15" s="197"/>
      <c r="G15" s="197"/>
      <c r="H15" s="197"/>
      <c r="I15" s="197"/>
      <c r="J15" s="197"/>
      <c r="K15" s="86">
        <f>155709.84</f>
        <v>155709.84</v>
      </c>
    </row>
    <row r="16" spans="1:11" ht="15.75">
      <c r="A16" s="92"/>
      <c r="B16" s="82"/>
      <c r="C16" s="114"/>
      <c r="D16" s="115">
        <v>3</v>
      </c>
      <c r="E16" s="197" t="s">
        <v>136</v>
      </c>
      <c r="F16" s="197"/>
      <c r="G16" s="197"/>
      <c r="H16" s="197"/>
      <c r="I16" s="197"/>
      <c r="J16" s="197"/>
      <c r="K16" s="86">
        <f>75889.63</f>
        <v>75889.63</v>
      </c>
    </row>
    <row r="17" spans="1:11" ht="15.75">
      <c r="A17" s="92"/>
      <c r="B17" s="82"/>
      <c r="C17" s="114"/>
      <c r="D17" s="115">
        <v>4</v>
      </c>
      <c r="E17" s="197" t="s">
        <v>330</v>
      </c>
      <c r="F17" s="197"/>
      <c r="G17" s="197"/>
      <c r="H17" s="197"/>
      <c r="I17" s="197"/>
      <c r="J17" s="197"/>
      <c r="K17" s="86">
        <f>47531.33</f>
        <v>47531.33</v>
      </c>
    </row>
    <row r="18" spans="1:11" ht="15.75">
      <c r="A18" s="92"/>
      <c r="B18" s="82"/>
      <c r="C18" s="114"/>
      <c r="D18" s="115">
        <v>5</v>
      </c>
      <c r="E18" s="197" t="s">
        <v>132</v>
      </c>
      <c r="F18" s="197"/>
      <c r="G18" s="197"/>
      <c r="H18" s="197"/>
      <c r="I18" s="197"/>
      <c r="J18" s="197"/>
      <c r="K18" s="86">
        <v>28927.14</v>
      </c>
    </row>
    <row r="19" spans="1:11" ht="15.75">
      <c r="A19" s="92"/>
      <c r="B19" s="82"/>
      <c r="C19" s="114"/>
      <c r="D19" s="115">
        <v>6</v>
      </c>
      <c r="E19" s="197" t="s">
        <v>188</v>
      </c>
      <c r="F19" s="197"/>
      <c r="G19" s="197"/>
      <c r="H19" s="197"/>
      <c r="I19" s="197"/>
      <c r="J19" s="197"/>
      <c r="K19" s="86">
        <f>13473.28</f>
        <v>13473.28</v>
      </c>
    </row>
    <row r="20" spans="1:11" ht="15.75">
      <c r="A20" s="92"/>
      <c r="B20" s="82"/>
      <c r="C20" s="114"/>
      <c r="D20" s="115">
        <v>7</v>
      </c>
      <c r="E20" s="197" t="s">
        <v>237</v>
      </c>
      <c r="F20" s="197"/>
      <c r="G20" s="197"/>
      <c r="H20" s="197"/>
      <c r="I20" s="197"/>
      <c r="J20" s="197"/>
      <c r="K20" s="86">
        <f>8454.76</f>
        <v>8454.76</v>
      </c>
    </row>
    <row r="21" spans="1:11" ht="15.75">
      <c r="A21" s="92"/>
      <c r="B21" s="82"/>
      <c r="C21" s="114"/>
      <c r="D21" s="115">
        <v>8</v>
      </c>
      <c r="E21" s="197" t="s">
        <v>156</v>
      </c>
      <c r="F21" s="197"/>
      <c r="G21" s="197"/>
      <c r="H21" s="197"/>
      <c r="I21" s="197"/>
      <c r="J21" s="197"/>
      <c r="K21" s="86">
        <f>1506.32</f>
        <v>1506.32</v>
      </c>
    </row>
    <row r="22" spans="1:11" ht="15.75">
      <c r="A22" s="92"/>
      <c r="B22" s="82"/>
      <c r="C22" s="114"/>
      <c r="D22" s="115">
        <v>9</v>
      </c>
      <c r="E22" s="197" t="s">
        <v>188</v>
      </c>
      <c r="F22" s="197"/>
      <c r="G22" s="197"/>
      <c r="H22" s="197"/>
      <c r="I22" s="197"/>
      <c r="J22" s="197"/>
      <c r="K22" s="86">
        <f>6901.11</f>
        <v>6901.11</v>
      </c>
    </row>
    <row r="23" spans="1:11" ht="15.75">
      <c r="A23" s="92"/>
      <c r="B23" s="82"/>
      <c r="C23" s="114"/>
      <c r="D23" s="115">
        <v>10</v>
      </c>
      <c r="E23" s="197" t="s">
        <v>305</v>
      </c>
      <c r="F23" s="197"/>
      <c r="G23" s="197"/>
      <c r="H23" s="197"/>
      <c r="I23" s="197"/>
      <c r="J23" s="197"/>
      <c r="K23" s="86">
        <f>328.52</f>
        <v>328.52</v>
      </c>
    </row>
    <row r="24" spans="1:11" ht="15.75">
      <c r="A24" s="38"/>
      <c r="B24" s="38"/>
      <c r="C24" s="39"/>
      <c r="D24" s="40"/>
      <c r="E24" s="49"/>
      <c r="F24" s="198" t="s">
        <v>203</v>
      </c>
      <c r="G24" s="199"/>
      <c r="H24" s="199"/>
      <c r="I24" s="199"/>
      <c r="J24" s="200"/>
      <c r="K24" s="41">
        <f>SUM(K14:K23)</f>
        <v>382280.44000000006</v>
      </c>
    </row>
    <row r="25" spans="1:11" ht="15.75">
      <c r="A25" s="38"/>
      <c r="B25" s="38"/>
      <c r="C25" s="39"/>
      <c r="D25" s="40"/>
      <c r="E25" s="49"/>
      <c r="F25" s="198" t="s">
        <v>345</v>
      </c>
      <c r="G25" s="199"/>
      <c r="H25" s="199"/>
      <c r="I25" s="199"/>
      <c r="J25" s="200"/>
      <c r="K25" s="116">
        <f>K24*1.2204</f>
        <v>466535.04897600005</v>
      </c>
    </row>
  </sheetData>
  <sheetProtection/>
  <mergeCells count="30">
    <mergeCell ref="F25:J25"/>
    <mergeCell ref="E19:J19"/>
    <mergeCell ref="E20:J20"/>
    <mergeCell ref="E21:J21"/>
    <mergeCell ref="E22:J22"/>
    <mergeCell ref="E23:J23"/>
    <mergeCell ref="F24:J24"/>
    <mergeCell ref="F12:J12"/>
    <mergeCell ref="E14:J14"/>
    <mergeCell ref="E15:J15"/>
    <mergeCell ref="E16:J16"/>
    <mergeCell ref="E17:J17"/>
    <mergeCell ref="E18:J18"/>
    <mergeCell ref="D7:K7"/>
    <mergeCell ref="D8:D10"/>
    <mergeCell ref="F8:G8"/>
    <mergeCell ref="H8:I8"/>
    <mergeCell ref="J8:K10"/>
    <mergeCell ref="F9:G9"/>
    <mergeCell ref="H9:I9"/>
    <mergeCell ref="F10:G10"/>
    <mergeCell ref="H10:I10"/>
    <mergeCell ref="D1:D3"/>
    <mergeCell ref="E1:I1"/>
    <mergeCell ref="J1:K6"/>
    <mergeCell ref="E2:I2"/>
    <mergeCell ref="E3:I3"/>
    <mergeCell ref="D4:I4"/>
    <mergeCell ref="D5:I5"/>
    <mergeCell ref="D6:I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2"/>
  <sheetViews>
    <sheetView view="pageBreakPreview" zoomScale="90" zoomScaleNormal="75" zoomScaleSheetLayoutView="90" zoomScalePageLayoutView="0" workbookViewId="0" topLeftCell="A127">
      <selection activeCell="E67" sqref="E67"/>
    </sheetView>
  </sheetViews>
  <sheetFormatPr defaultColWidth="9.140625" defaultRowHeight="15"/>
  <cols>
    <col min="1" max="1" width="13.7109375" style="0" customWidth="1"/>
    <col min="2" max="2" width="12.7109375" style="0" customWidth="1"/>
    <col min="3" max="3" width="12.7109375" style="17" customWidth="1"/>
    <col min="4" max="4" width="15.7109375" style="17" customWidth="1"/>
    <col min="5" max="5" width="81.57421875" style="0" customWidth="1"/>
    <col min="6" max="6" width="10.7109375" style="0" customWidth="1"/>
    <col min="7" max="10" width="15.7109375" style="0" customWidth="1"/>
    <col min="11" max="11" width="20.7109375" style="0" customWidth="1"/>
    <col min="13" max="14" width="10.00390625" style="0" bestFit="1" customWidth="1"/>
    <col min="15" max="15" width="11.57421875" style="0" customWidth="1"/>
    <col min="16" max="16" width="10.57421875" style="24" customWidth="1"/>
    <col min="17" max="17" width="9.7109375" style="24" customWidth="1"/>
  </cols>
  <sheetData>
    <row r="1" spans="1:11" ht="24.75" customHeight="1">
      <c r="A1" s="4" t="s">
        <v>2</v>
      </c>
      <c r="B1" s="4"/>
      <c r="C1" s="4"/>
      <c r="D1" s="149"/>
      <c r="E1" s="152" t="s">
        <v>0</v>
      </c>
      <c r="F1" s="153"/>
      <c r="G1" s="153"/>
      <c r="H1" s="153"/>
      <c r="I1" s="154"/>
      <c r="J1" s="155"/>
      <c r="K1" s="156"/>
    </row>
    <row r="2" spans="1:11" ht="24.75" customHeight="1">
      <c r="A2" s="4"/>
      <c r="B2" s="4"/>
      <c r="C2" s="4"/>
      <c r="D2" s="150"/>
      <c r="E2" s="161" t="s">
        <v>1</v>
      </c>
      <c r="F2" s="162"/>
      <c r="G2" s="162"/>
      <c r="H2" s="162"/>
      <c r="I2" s="163"/>
      <c r="J2" s="157"/>
      <c r="K2" s="158"/>
    </row>
    <row r="3" spans="1:11" ht="24.75" customHeight="1" thickBot="1">
      <c r="A3" s="4"/>
      <c r="B3" s="4"/>
      <c r="C3" s="4"/>
      <c r="D3" s="151"/>
      <c r="E3" s="164" t="s">
        <v>24</v>
      </c>
      <c r="F3" s="165"/>
      <c r="G3" s="165"/>
      <c r="H3" s="165"/>
      <c r="I3" s="166"/>
      <c r="J3" s="157"/>
      <c r="K3" s="158"/>
    </row>
    <row r="4" spans="1:11" ht="4.5" customHeight="1" thickBot="1">
      <c r="A4" s="4"/>
      <c r="B4" s="4"/>
      <c r="C4" s="4"/>
      <c r="D4" s="167"/>
      <c r="E4" s="168"/>
      <c r="F4" s="168"/>
      <c r="G4" s="168"/>
      <c r="H4" s="168"/>
      <c r="I4" s="169"/>
      <c r="J4" s="157"/>
      <c r="K4" s="158"/>
    </row>
    <row r="5" spans="1:11" ht="24.75" customHeight="1">
      <c r="A5" s="4"/>
      <c r="B5" s="4"/>
      <c r="C5" s="4"/>
      <c r="D5" s="170" t="s">
        <v>16</v>
      </c>
      <c r="E5" s="171"/>
      <c r="F5" s="171"/>
      <c r="G5" s="171"/>
      <c r="H5" s="171"/>
      <c r="I5" s="172"/>
      <c r="J5" s="157"/>
      <c r="K5" s="158"/>
    </row>
    <row r="6" spans="1:11" ht="24.75" customHeight="1" thickBot="1">
      <c r="A6" s="4"/>
      <c r="B6" s="4"/>
      <c r="C6" s="4"/>
      <c r="D6" s="173" t="s">
        <v>344</v>
      </c>
      <c r="E6" s="174"/>
      <c r="F6" s="174"/>
      <c r="G6" s="174"/>
      <c r="H6" s="174"/>
      <c r="I6" s="175"/>
      <c r="J6" s="159"/>
      <c r="K6" s="160"/>
    </row>
    <row r="7" spans="1:11" ht="4.5" customHeight="1" thickBot="1">
      <c r="A7" s="4"/>
      <c r="B7" s="4"/>
      <c r="C7" s="4"/>
      <c r="D7" s="176"/>
      <c r="E7" s="177"/>
      <c r="F7" s="177"/>
      <c r="G7" s="177"/>
      <c r="H7" s="177"/>
      <c r="I7" s="177"/>
      <c r="J7" s="177"/>
      <c r="K7" s="178"/>
    </row>
    <row r="8" spans="1:17" ht="20.25" customHeight="1" thickBot="1">
      <c r="A8" s="4"/>
      <c r="B8" s="4"/>
      <c r="C8" s="12"/>
      <c r="D8" s="179" t="s">
        <v>3</v>
      </c>
      <c r="E8" s="8" t="s">
        <v>82</v>
      </c>
      <c r="F8" s="182" t="s">
        <v>4</v>
      </c>
      <c r="G8" s="183"/>
      <c r="H8" s="184"/>
      <c r="I8" s="184"/>
      <c r="J8" s="185"/>
      <c r="K8" s="186"/>
      <c r="P8"/>
      <c r="Q8"/>
    </row>
    <row r="9" spans="1:17" ht="29.25" customHeight="1" thickBot="1">
      <c r="A9" s="4"/>
      <c r="B9" s="4"/>
      <c r="C9" s="12"/>
      <c r="D9" s="180"/>
      <c r="E9" s="9" t="s">
        <v>99</v>
      </c>
      <c r="F9" s="182" t="s">
        <v>343</v>
      </c>
      <c r="G9" s="183"/>
      <c r="H9" s="191"/>
      <c r="I9" s="192"/>
      <c r="J9" s="187"/>
      <c r="K9" s="188"/>
      <c r="P9"/>
      <c r="Q9"/>
    </row>
    <row r="10" spans="1:17" ht="19.5" customHeight="1" thickBot="1">
      <c r="A10" s="4"/>
      <c r="B10" s="4"/>
      <c r="C10" s="12"/>
      <c r="D10" s="181"/>
      <c r="E10" s="15" t="s">
        <v>23</v>
      </c>
      <c r="F10" s="182" t="s">
        <v>5</v>
      </c>
      <c r="G10" s="183"/>
      <c r="H10" s="191"/>
      <c r="I10" s="193"/>
      <c r="J10" s="189"/>
      <c r="K10" s="190"/>
      <c r="P10"/>
      <c r="Q10"/>
    </row>
    <row r="11" spans="1:11" ht="4.5" customHeight="1" thickBot="1">
      <c r="A11" s="5"/>
      <c r="B11" s="1"/>
      <c r="C11" s="1"/>
      <c r="D11" s="11"/>
      <c r="E11" s="5"/>
      <c r="F11" s="1"/>
      <c r="G11" s="5"/>
      <c r="H11" s="5"/>
      <c r="I11" s="5"/>
      <c r="J11" s="5"/>
      <c r="K11" s="6"/>
    </row>
    <row r="12" spans="1:14" ht="57.75" customHeight="1" thickBot="1">
      <c r="A12" s="13" t="s">
        <v>297</v>
      </c>
      <c r="B12" s="13" t="s">
        <v>281</v>
      </c>
      <c r="C12" s="14" t="s">
        <v>6</v>
      </c>
      <c r="D12" s="28" t="s">
        <v>7</v>
      </c>
      <c r="E12" s="29" t="s">
        <v>8</v>
      </c>
      <c r="F12" s="30" t="s">
        <v>9</v>
      </c>
      <c r="G12" s="31" t="s">
        <v>10</v>
      </c>
      <c r="H12" s="32" t="s">
        <v>17</v>
      </c>
      <c r="I12" s="33" t="s">
        <v>18</v>
      </c>
      <c r="J12" s="28" t="s">
        <v>19</v>
      </c>
      <c r="K12" s="34" t="s">
        <v>20</v>
      </c>
      <c r="M12" s="16"/>
      <c r="N12" s="16"/>
    </row>
    <row r="13" spans="1:14" ht="19.5" customHeight="1" thickBot="1">
      <c r="A13" s="61"/>
      <c r="B13" s="13"/>
      <c r="C13" s="14"/>
      <c r="D13" s="7"/>
      <c r="E13" s="2"/>
      <c r="F13" s="18"/>
      <c r="G13" s="3"/>
      <c r="H13" s="3"/>
      <c r="I13" s="19"/>
      <c r="J13" s="3"/>
      <c r="K13" s="10"/>
      <c r="M13" s="20"/>
      <c r="N13" s="21"/>
    </row>
    <row r="14" spans="1:14" ht="16.5" thickBot="1">
      <c r="A14" s="92"/>
      <c r="B14" s="82"/>
      <c r="C14" s="81"/>
      <c r="D14" s="35">
        <v>1</v>
      </c>
      <c r="E14" s="36" t="s">
        <v>271</v>
      </c>
      <c r="F14" s="204"/>
      <c r="G14" s="205"/>
      <c r="H14" s="205"/>
      <c r="I14" s="205"/>
      <c r="J14" s="206"/>
      <c r="K14" s="37">
        <f>SUM(K15:K66)</f>
        <v>43558.51</v>
      </c>
      <c r="M14" s="22" t="s">
        <v>25</v>
      </c>
      <c r="N14" s="23" t="s">
        <v>26</v>
      </c>
    </row>
    <row r="15" spans="1:17" s="17" customFormat="1" ht="15.75" thickBot="1">
      <c r="A15" s="61">
        <v>83446</v>
      </c>
      <c r="B15" s="61"/>
      <c r="C15" s="50"/>
      <c r="D15" s="55" t="s">
        <v>11</v>
      </c>
      <c r="E15" s="102" t="s">
        <v>199</v>
      </c>
      <c r="F15" s="67" t="s">
        <v>76</v>
      </c>
      <c r="G15" s="64">
        <v>6</v>
      </c>
      <c r="H15" s="65">
        <v>62.14</v>
      </c>
      <c r="I15" s="65">
        <v>57.49</v>
      </c>
      <c r="J15" s="65">
        <f aca="true" t="shared" si="0" ref="J15:J49">I15+H15</f>
        <v>119.63</v>
      </c>
      <c r="K15" s="66">
        <f>TRUNC(J15*G15,2)</f>
        <v>717.78</v>
      </c>
      <c r="M15" s="26"/>
      <c r="N15" s="27">
        <v>0.3</v>
      </c>
      <c r="P15" s="25"/>
      <c r="Q15" s="25"/>
    </row>
    <row r="16" spans="1:17" s="17" customFormat="1" ht="45">
      <c r="A16" s="60">
        <v>83373</v>
      </c>
      <c r="B16" s="61"/>
      <c r="C16" s="50"/>
      <c r="D16" s="62" t="s">
        <v>12</v>
      </c>
      <c r="E16" s="101" t="s">
        <v>130</v>
      </c>
      <c r="F16" s="63" t="s">
        <v>76</v>
      </c>
      <c r="G16" s="64">
        <v>1</v>
      </c>
      <c r="H16" s="65">
        <v>15856</v>
      </c>
      <c r="I16" s="65">
        <v>80.92</v>
      </c>
      <c r="J16" s="65">
        <f t="shared" si="0"/>
        <v>15936.92</v>
      </c>
      <c r="K16" s="66">
        <f aca="true" t="shared" si="1" ref="K16:K64">TRUNC(J16*G16,2)</f>
        <v>15936.92</v>
      </c>
      <c r="M16" s="47"/>
      <c r="N16" s="48"/>
      <c r="O16" s="84"/>
      <c r="P16" s="25"/>
      <c r="Q16" s="25"/>
    </row>
    <row r="17" spans="1:17" s="17" customFormat="1" ht="30">
      <c r="A17" s="60"/>
      <c r="B17" s="61"/>
      <c r="C17" s="50" t="s">
        <v>22</v>
      </c>
      <c r="D17" s="62" t="s">
        <v>13</v>
      </c>
      <c r="E17" s="101" t="s">
        <v>267</v>
      </c>
      <c r="F17" s="63" t="s">
        <v>76</v>
      </c>
      <c r="G17" s="64">
        <v>1</v>
      </c>
      <c r="H17" s="65">
        <v>166.68</v>
      </c>
      <c r="I17" s="65">
        <v>121.38</v>
      </c>
      <c r="J17" s="65">
        <f aca="true" t="shared" si="2" ref="J17:J22">I17+H17</f>
        <v>288.06</v>
      </c>
      <c r="K17" s="66">
        <f t="shared" si="1"/>
        <v>288.06</v>
      </c>
      <c r="M17" s="87"/>
      <c r="N17" s="88"/>
      <c r="O17" s="89"/>
      <c r="P17" s="25"/>
      <c r="Q17" s="25"/>
    </row>
    <row r="18" spans="1:17" s="17" customFormat="1" ht="15">
      <c r="A18" s="60"/>
      <c r="B18" s="61"/>
      <c r="C18" s="50" t="s">
        <v>22</v>
      </c>
      <c r="D18" s="62" t="s">
        <v>14</v>
      </c>
      <c r="E18" s="101" t="s">
        <v>242</v>
      </c>
      <c r="F18" s="51" t="s">
        <v>76</v>
      </c>
      <c r="G18" s="68">
        <v>1</v>
      </c>
      <c r="H18" s="71">
        <v>74.2</v>
      </c>
      <c r="I18" s="53">
        <v>4.05</v>
      </c>
      <c r="J18" s="65">
        <f t="shared" si="2"/>
        <v>78.25</v>
      </c>
      <c r="K18" s="66">
        <f t="shared" si="1"/>
        <v>78.25</v>
      </c>
      <c r="M18" s="87"/>
      <c r="N18" s="88"/>
      <c r="O18" s="89"/>
      <c r="P18" s="25"/>
      <c r="Q18" s="25"/>
    </row>
    <row r="19" spans="1:17" s="17" customFormat="1" ht="30">
      <c r="A19" s="60"/>
      <c r="B19" s="61">
        <v>20272</v>
      </c>
      <c r="C19" s="50"/>
      <c r="D19" s="62" t="s">
        <v>60</v>
      </c>
      <c r="E19" s="101" t="s">
        <v>268</v>
      </c>
      <c r="F19" s="63" t="s">
        <v>76</v>
      </c>
      <c r="G19" s="64">
        <v>1</v>
      </c>
      <c r="H19" s="65">
        <v>126.31</v>
      </c>
      <c r="I19" s="65">
        <v>62.79</v>
      </c>
      <c r="J19" s="65">
        <f t="shared" si="2"/>
        <v>189.1</v>
      </c>
      <c r="K19" s="66">
        <f t="shared" si="1"/>
        <v>189.1</v>
      </c>
      <c r="L19" s="78"/>
      <c r="M19" s="210"/>
      <c r="N19" s="210"/>
      <c r="O19" s="210"/>
      <c r="P19" s="210"/>
      <c r="Q19" s="210"/>
    </row>
    <row r="20" spans="1:17" s="17" customFormat="1" ht="36" customHeight="1">
      <c r="A20" s="60">
        <v>84402</v>
      </c>
      <c r="B20" s="61"/>
      <c r="C20" s="50"/>
      <c r="D20" s="62" t="s">
        <v>61</v>
      </c>
      <c r="E20" s="101" t="s">
        <v>270</v>
      </c>
      <c r="F20" s="63" t="s">
        <v>76</v>
      </c>
      <c r="G20" s="64">
        <v>1</v>
      </c>
      <c r="H20" s="65">
        <v>13.27</v>
      </c>
      <c r="I20" s="65">
        <v>20.93</v>
      </c>
      <c r="J20" s="65">
        <f t="shared" si="2"/>
        <v>34.2</v>
      </c>
      <c r="K20" s="66">
        <f t="shared" si="1"/>
        <v>34.2</v>
      </c>
      <c r="L20" s="78"/>
      <c r="M20" s="91"/>
      <c r="N20" s="91"/>
      <c r="O20" s="91"/>
      <c r="P20" s="91"/>
      <c r="Q20" s="91"/>
    </row>
    <row r="21" spans="1:17" s="17" customFormat="1" ht="30">
      <c r="A21" s="60"/>
      <c r="B21" s="61">
        <v>4343</v>
      </c>
      <c r="C21" s="14"/>
      <c r="D21" s="70" t="s">
        <v>27</v>
      </c>
      <c r="E21" s="104" t="s">
        <v>185</v>
      </c>
      <c r="F21" s="72" t="s">
        <v>76</v>
      </c>
      <c r="G21" s="73">
        <v>12</v>
      </c>
      <c r="H21" s="77">
        <v>1.95</v>
      </c>
      <c r="I21" s="65">
        <f>H21*$N$15</f>
        <v>0.585</v>
      </c>
      <c r="J21" s="65">
        <f t="shared" si="2"/>
        <v>2.535</v>
      </c>
      <c r="K21" s="66">
        <f t="shared" si="1"/>
        <v>30.42</v>
      </c>
      <c r="L21" s="43"/>
      <c r="M21" s="44"/>
      <c r="N21" s="48"/>
      <c r="P21" s="25"/>
      <c r="Q21" s="25"/>
    </row>
    <row r="22" spans="1:17" s="17" customFormat="1" ht="17.25" customHeight="1">
      <c r="A22" s="61" t="s">
        <v>284</v>
      </c>
      <c r="B22" s="61"/>
      <c r="C22" s="50"/>
      <c r="D22" s="62" t="s">
        <v>62</v>
      </c>
      <c r="E22" s="101" t="s">
        <v>285</v>
      </c>
      <c r="F22" s="79" t="s">
        <v>76</v>
      </c>
      <c r="G22" s="73">
        <v>4</v>
      </c>
      <c r="H22" s="77">
        <v>18.58</v>
      </c>
      <c r="I22" s="65">
        <v>6.17</v>
      </c>
      <c r="J22" s="65">
        <f t="shared" si="2"/>
        <v>24.75</v>
      </c>
      <c r="K22" s="66">
        <f t="shared" si="1"/>
        <v>99</v>
      </c>
      <c r="L22" s="78"/>
      <c r="M22" s="47"/>
      <c r="N22" s="48"/>
      <c r="P22" s="25"/>
      <c r="Q22" s="25"/>
    </row>
    <row r="23" spans="1:11" ht="15">
      <c r="A23" s="61" t="s">
        <v>92</v>
      </c>
      <c r="B23" s="13"/>
      <c r="C23" s="50"/>
      <c r="D23" s="62" t="s">
        <v>28</v>
      </c>
      <c r="E23" s="102" t="s">
        <v>77</v>
      </c>
      <c r="F23" s="51" t="s">
        <v>79</v>
      </c>
      <c r="G23" s="68">
        <v>41</v>
      </c>
      <c r="H23" s="52">
        <v>3.34</v>
      </c>
      <c r="I23" s="65">
        <v>6.28</v>
      </c>
      <c r="J23" s="53">
        <f t="shared" si="0"/>
        <v>9.620000000000001</v>
      </c>
      <c r="K23" s="66">
        <f t="shared" si="1"/>
        <v>394.42</v>
      </c>
    </row>
    <row r="24" spans="1:11" ht="15">
      <c r="A24" s="61">
        <v>83407</v>
      </c>
      <c r="B24" s="13"/>
      <c r="C24" s="50"/>
      <c r="D24" s="62" t="s">
        <v>29</v>
      </c>
      <c r="E24" s="102" t="s">
        <v>119</v>
      </c>
      <c r="F24" s="51" t="s">
        <v>79</v>
      </c>
      <c r="G24" s="68">
        <v>6</v>
      </c>
      <c r="H24" s="52">
        <v>4.95</v>
      </c>
      <c r="I24" s="65">
        <v>9.42</v>
      </c>
      <c r="J24" s="53">
        <f>I24+H24</f>
        <v>14.370000000000001</v>
      </c>
      <c r="K24" s="66">
        <f t="shared" si="1"/>
        <v>86.22</v>
      </c>
    </row>
    <row r="25" spans="1:11" ht="29.25" customHeight="1">
      <c r="A25" s="61"/>
      <c r="B25" s="13">
        <v>1884</v>
      </c>
      <c r="C25" s="50"/>
      <c r="D25" s="62" t="s">
        <v>30</v>
      </c>
      <c r="E25" s="102" t="s">
        <v>131</v>
      </c>
      <c r="F25" s="51" t="s">
        <v>76</v>
      </c>
      <c r="G25" s="68">
        <v>6</v>
      </c>
      <c r="H25" s="52">
        <v>4.51</v>
      </c>
      <c r="I25" s="65">
        <v>2.51</v>
      </c>
      <c r="J25" s="53">
        <f>I25+H25</f>
        <v>7.02</v>
      </c>
      <c r="K25" s="66">
        <f t="shared" si="1"/>
        <v>42.12</v>
      </c>
    </row>
    <row r="26" spans="1:11" ht="15">
      <c r="A26" s="61"/>
      <c r="B26" s="13">
        <v>1892</v>
      </c>
      <c r="C26" s="50"/>
      <c r="D26" s="62" t="s">
        <v>31</v>
      </c>
      <c r="E26" s="102" t="s">
        <v>269</v>
      </c>
      <c r="F26" s="51" t="s">
        <v>76</v>
      </c>
      <c r="G26" s="68">
        <v>12</v>
      </c>
      <c r="H26" s="52">
        <v>2.14</v>
      </c>
      <c r="I26" s="65">
        <v>0.84</v>
      </c>
      <c r="J26" s="53">
        <f>I26+H26</f>
        <v>2.98</v>
      </c>
      <c r="K26" s="66">
        <f t="shared" si="1"/>
        <v>35.76</v>
      </c>
    </row>
    <row r="27" spans="1:11" ht="30">
      <c r="A27" s="61">
        <v>83489</v>
      </c>
      <c r="B27" s="61">
        <v>12340</v>
      </c>
      <c r="C27" s="14"/>
      <c r="D27" s="70" t="s">
        <v>63</v>
      </c>
      <c r="E27" s="102" t="s">
        <v>118</v>
      </c>
      <c r="F27" s="51" t="s">
        <v>76</v>
      </c>
      <c r="G27" s="68">
        <v>1</v>
      </c>
      <c r="H27" s="71">
        <v>1791.19</v>
      </c>
      <c r="I27" s="65">
        <v>73.26</v>
      </c>
      <c r="J27" s="65">
        <f t="shared" si="0"/>
        <v>1864.45</v>
      </c>
      <c r="K27" s="66">
        <f t="shared" si="1"/>
        <v>1864.45</v>
      </c>
    </row>
    <row r="28" spans="1:15" ht="30">
      <c r="A28" s="61"/>
      <c r="B28" s="61"/>
      <c r="C28" s="50" t="s">
        <v>22</v>
      </c>
      <c r="D28" s="62" t="s">
        <v>64</v>
      </c>
      <c r="E28" s="102" t="s">
        <v>263</v>
      </c>
      <c r="F28" s="51" t="s">
        <v>79</v>
      </c>
      <c r="G28" s="68">
        <v>24</v>
      </c>
      <c r="H28" s="71">
        <v>27.56</v>
      </c>
      <c r="I28" s="65">
        <v>9.42</v>
      </c>
      <c r="J28" s="65">
        <f t="shared" si="0"/>
        <v>36.98</v>
      </c>
      <c r="K28" s="66">
        <f t="shared" si="1"/>
        <v>887.52</v>
      </c>
      <c r="L28" s="42"/>
      <c r="M28" s="42"/>
      <c r="N28" s="42"/>
      <c r="O28" s="42"/>
    </row>
    <row r="29" spans="1:15" ht="31.5" customHeight="1">
      <c r="A29" s="61"/>
      <c r="B29" s="13"/>
      <c r="C29" s="50" t="s">
        <v>22</v>
      </c>
      <c r="D29" s="70" t="s">
        <v>65</v>
      </c>
      <c r="E29" s="101" t="s">
        <v>264</v>
      </c>
      <c r="F29" s="79" t="s">
        <v>76</v>
      </c>
      <c r="G29" s="73">
        <v>12</v>
      </c>
      <c r="H29" s="53">
        <v>294.92</v>
      </c>
      <c r="I29" s="65">
        <v>40.46</v>
      </c>
      <c r="J29" s="65">
        <f t="shared" si="0"/>
        <v>335.38</v>
      </c>
      <c r="K29" s="66">
        <f t="shared" si="1"/>
        <v>4024.56</v>
      </c>
      <c r="L29" s="43"/>
      <c r="M29" s="44"/>
      <c r="N29" s="42"/>
      <c r="O29" s="42"/>
    </row>
    <row r="30" spans="1:15" ht="30" customHeight="1">
      <c r="A30" s="61"/>
      <c r="B30" s="61"/>
      <c r="C30" s="50" t="s">
        <v>22</v>
      </c>
      <c r="D30" s="62" t="s">
        <v>32</v>
      </c>
      <c r="E30" s="102" t="s">
        <v>255</v>
      </c>
      <c r="F30" s="51" t="s">
        <v>76</v>
      </c>
      <c r="G30" s="68">
        <v>1</v>
      </c>
      <c r="H30" s="71">
        <v>1285.3</v>
      </c>
      <c r="I30" s="65">
        <v>20.23</v>
      </c>
      <c r="J30" s="65">
        <f t="shared" si="0"/>
        <v>1305.53</v>
      </c>
      <c r="K30" s="66">
        <f t="shared" si="1"/>
        <v>1305.53</v>
      </c>
      <c r="L30" s="42"/>
      <c r="M30" s="42"/>
      <c r="N30" s="42"/>
      <c r="O30" s="42"/>
    </row>
    <row r="31" spans="1:15" ht="34.5" customHeight="1">
      <c r="A31" s="61"/>
      <c r="B31" s="61"/>
      <c r="C31" s="50" t="s">
        <v>22</v>
      </c>
      <c r="D31" s="70" t="s">
        <v>33</v>
      </c>
      <c r="E31" s="102" t="s">
        <v>256</v>
      </c>
      <c r="F31" s="51" t="s">
        <v>76</v>
      </c>
      <c r="G31" s="68">
        <v>3</v>
      </c>
      <c r="H31" s="71">
        <v>1095.73</v>
      </c>
      <c r="I31" s="65">
        <v>20.23</v>
      </c>
      <c r="J31" s="65">
        <f t="shared" si="0"/>
        <v>1115.96</v>
      </c>
      <c r="K31" s="66">
        <f t="shared" si="1"/>
        <v>3347.88</v>
      </c>
      <c r="L31" s="42"/>
      <c r="M31" s="42"/>
      <c r="N31" s="42"/>
      <c r="O31" s="42"/>
    </row>
    <row r="32" spans="1:15" ht="15">
      <c r="A32" s="61"/>
      <c r="B32" s="61"/>
      <c r="C32" s="50" t="s">
        <v>22</v>
      </c>
      <c r="D32" s="62" t="s">
        <v>34</v>
      </c>
      <c r="E32" s="102" t="s">
        <v>272</v>
      </c>
      <c r="F32" s="51" t="s">
        <v>76</v>
      </c>
      <c r="G32" s="68">
        <v>33</v>
      </c>
      <c r="H32" s="71">
        <v>40.85</v>
      </c>
      <c r="I32" s="65">
        <v>4.05</v>
      </c>
      <c r="J32" s="65">
        <f t="shared" si="0"/>
        <v>44.9</v>
      </c>
      <c r="K32" s="66">
        <f t="shared" si="1"/>
        <v>1481.7</v>
      </c>
      <c r="L32" s="42"/>
      <c r="M32" s="42"/>
      <c r="N32" s="45"/>
      <c r="O32" s="42"/>
    </row>
    <row r="33" spans="1:14" ht="30">
      <c r="A33" s="61"/>
      <c r="B33" s="61"/>
      <c r="C33" s="50" t="s">
        <v>22</v>
      </c>
      <c r="D33" s="62" t="s">
        <v>70</v>
      </c>
      <c r="E33" s="102" t="s">
        <v>93</v>
      </c>
      <c r="F33" s="51" t="s">
        <v>76</v>
      </c>
      <c r="G33" s="68">
        <v>6</v>
      </c>
      <c r="H33" s="71">
        <v>38.33</v>
      </c>
      <c r="I33" s="65">
        <v>10.12</v>
      </c>
      <c r="J33" s="65">
        <f t="shared" si="0"/>
        <v>48.449999999999996</v>
      </c>
      <c r="K33" s="66">
        <f t="shared" si="1"/>
        <v>290.7</v>
      </c>
      <c r="N33" s="46"/>
    </row>
    <row r="34" spans="1:11" ht="15">
      <c r="A34" s="61">
        <v>72253</v>
      </c>
      <c r="B34" s="61"/>
      <c r="C34" s="14"/>
      <c r="D34" s="62" t="s">
        <v>35</v>
      </c>
      <c r="E34" s="102" t="s">
        <v>261</v>
      </c>
      <c r="F34" s="51" t="s">
        <v>79</v>
      </c>
      <c r="G34" s="68">
        <v>51</v>
      </c>
      <c r="H34" s="71">
        <v>10.03</v>
      </c>
      <c r="I34" s="65">
        <v>4.4</v>
      </c>
      <c r="J34" s="65">
        <f t="shared" si="0"/>
        <v>14.43</v>
      </c>
      <c r="K34" s="66">
        <f t="shared" si="1"/>
        <v>735.93</v>
      </c>
    </row>
    <row r="35" spans="1:11" ht="15">
      <c r="A35" s="61">
        <v>72252</v>
      </c>
      <c r="B35" s="61"/>
      <c r="C35" s="14"/>
      <c r="D35" s="70" t="s">
        <v>36</v>
      </c>
      <c r="E35" s="102" t="s">
        <v>262</v>
      </c>
      <c r="F35" s="51" t="s">
        <v>79</v>
      </c>
      <c r="G35" s="68">
        <v>20</v>
      </c>
      <c r="H35" s="71">
        <v>7.8</v>
      </c>
      <c r="I35" s="65">
        <v>3.56</v>
      </c>
      <c r="J35" s="65">
        <f t="shared" si="0"/>
        <v>11.36</v>
      </c>
      <c r="K35" s="66">
        <f t="shared" si="1"/>
        <v>227.2</v>
      </c>
    </row>
    <row r="36" spans="1:11" ht="30">
      <c r="A36" s="61"/>
      <c r="B36" s="61"/>
      <c r="C36" s="50" t="s">
        <v>22</v>
      </c>
      <c r="D36" s="62" t="s">
        <v>37</v>
      </c>
      <c r="E36" s="102" t="s">
        <v>278</v>
      </c>
      <c r="F36" s="51" t="s">
        <v>79</v>
      </c>
      <c r="G36" s="68">
        <v>40</v>
      </c>
      <c r="H36" s="71">
        <v>4.88</v>
      </c>
      <c r="I36" s="65">
        <v>2.72</v>
      </c>
      <c r="J36" s="65">
        <f t="shared" si="0"/>
        <v>7.6</v>
      </c>
      <c r="K36" s="66">
        <f t="shared" si="1"/>
        <v>304</v>
      </c>
    </row>
    <row r="37" spans="1:11" ht="32.25" customHeight="1">
      <c r="A37" s="61">
        <v>83417</v>
      </c>
      <c r="B37" s="61"/>
      <c r="C37" s="14"/>
      <c r="D37" s="62" t="s">
        <v>39</v>
      </c>
      <c r="E37" s="102" t="s">
        <v>84</v>
      </c>
      <c r="F37" s="51" t="s">
        <v>79</v>
      </c>
      <c r="G37" s="68">
        <v>65</v>
      </c>
      <c r="H37" s="71">
        <v>1.39</v>
      </c>
      <c r="I37" s="65">
        <v>1.05</v>
      </c>
      <c r="J37" s="65">
        <f t="shared" si="0"/>
        <v>2.44</v>
      </c>
      <c r="K37" s="66">
        <f t="shared" si="1"/>
        <v>158.6</v>
      </c>
    </row>
    <row r="38" spans="1:11" ht="32.25" customHeight="1">
      <c r="A38" s="61">
        <v>83416</v>
      </c>
      <c r="B38" s="61"/>
      <c r="C38" s="14"/>
      <c r="D38" s="62" t="s">
        <v>38</v>
      </c>
      <c r="E38" s="102" t="s">
        <v>120</v>
      </c>
      <c r="F38" s="51" t="s">
        <v>79</v>
      </c>
      <c r="G38" s="68">
        <v>16</v>
      </c>
      <c r="H38" s="71">
        <v>1.08</v>
      </c>
      <c r="I38" s="65">
        <v>0.84</v>
      </c>
      <c r="J38" s="65">
        <f>I38+H38</f>
        <v>1.92</v>
      </c>
      <c r="K38" s="66">
        <f t="shared" si="1"/>
        <v>30.72</v>
      </c>
    </row>
    <row r="39" spans="1:11" ht="32.25" customHeight="1">
      <c r="A39" s="61"/>
      <c r="B39" s="61"/>
      <c r="C39" s="50" t="s">
        <v>22</v>
      </c>
      <c r="D39" s="62" t="s">
        <v>100</v>
      </c>
      <c r="E39" s="103" t="s">
        <v>197</v>
      </c>
      <c r="F39" s="51" t="s">
        <v>79</v>
      </c>
      <c r="G39" s="68">
        <v>38</v>
      </c>
      <c r="H39" s="71">
        <v>12.03</v>
      </c>
      <c r="I39" s="53">
        <v>5.23</v>
      </c>
      <c r="J39" s="65">
        <f>I39+H39</f>
        <v>17.259999999999998</v>
      </c>
      <c r="K39" s="66">
        <f t="shared" si="1"/>
        <v>655.88</v>
      </c>
    </row>
    <row r="40" spans="1:17" s="17" customFormat="1" ht="30">
      <c r="A40" s="61"/>
      <c r="B40" s="13">
        <v>3406</v>
      </c>
      <c r="C40" s="14"/>
      <c r="D40" s="62" t="s">
        <v>101</v>
      </c>
      <c r="E40" s="105" t="s">
        <v>127</v>
      </c>
      <c r="F40" s="57" t="s">
        <v>76</v>
      </c>
      <c r="G40" s="56">
        <v>1</v>
      </c>
      <c r="H40" s="52">
        <v>9</v>
      </c>
      <c r="I40" s="65">
        <v>4.05</v>
      </c>
      <c r="J40" s="53">
        <f t="shared" si="0"/>
        <v>13.05</v>
      </c>
      <c r="K40" s="66">
        <f t="shared" si="1"/>
        <v>13.05</v>
      </c>
      <c r="P40" s="25"/>
      <c r="Q40" s="25"/>
    </row>
    <row r="41" spans="1:11" ht="30">
      <c r="A41" s="61"/>
      <c r="B41" s="61">
        <v>393</v>
      </c>
      <c r="C41" s="14"/>
      <c r="D41" s="70" t="s">
        <v>102</v>
      </c>
      <c r="E41" s="105" t="s">
        <v>96</v>
      </c>
      <c r="F41" s="57" t="s">
        <v>76</v>
      </c>
      <c r="G41" s="56">
        <v>6</v>
      </c>
      <c r="H41" s="52">
        <v>0.63</v>
      </c>
      <c r="I41" s="65">
        <f>H41*$N$15</f>
        <v>0.189</v>
      </c>
      <c r="J41" s="53">
        <f t="shared" si="0"/>
        <v>0.819</v>
      </c>
      <c r="K41" s="66">
        <f t="shared" si="1"/>
        <v>4.91</v>
      </c>
    </row>
    <row r="42" spans="1:11" ht="30">
      <c r="A42" s="61"/>
      <c r="B42" s="61">
        <v>11026</v>
      </c>
      <c r="C42" s="50"/>
      <c r="D42" s="62" t="s">
        <v>103</v>
      </c>
      <c r="E42" s="102" t="s">
        <v>286</v>
      </c>
      <c r="F42" s="51" t="s">
        <v>78</v>
      </c>
      <c r="G42" s="68">
        <v>62.5</v>
      </c>
      <c r="H42" s="71">
        <v>5.35</v>
      </c>
      <c r="I42" s="65">
        <v>30.35</v>
      </c>
      <c r="J42" s="65">
        <f t="shared" si="0"/>
        <v>35.7</v>
      </c>
      <c r="K42" s="66">
        <f t="shared" si="1"/>
        <v>2231.25</v>
      </c>
    </row>
    <row r="43" spans="1:11" ht="30">
      <c r="A43" s="61"/>
      <c r="B43" s="13">
        <v>4276</v>
      </c>
      <c r="C43" s="14"/>
      <c r="D43" s="70" t="s">
        <v>104</v>
      </c>
      <c r="E43" s="105" t="s">
        <v>97</v>
      </c>
      <c r="F43" s="57" t="s">
        <v>76</v>
      </c>
      <c r="G43" s="56">
        <v>6</v>
      </c>
      <c r="H43" s="52">
        <v>179.83</v>
      </c>
      <c r="I43" s="65">
        <v>125.58</v>
      </c>
      <c r="J43" s="53">
        <f t="shared" si="0"/>
        <v>305.41</v>
      </c>
      <c r="K43" s="66">
        <f t="shared" si="1"/>
        <v>1832.46</v>
      </c>
    </row>
    <row r="44" spans="1:11" ht="15">
      <c r="A44" s="61"/>
      <c r="B44" s="13"/>
      <c r="C44" s="50" t="s">
        <v>22</v>
      </c>
      <c r="D44" s="62" t="s">
        <v>105</v>
      </c>
      <c r="E44" s="106" t="s">
        <v>95</v>
      </c>
      <c r="F44" s="51" t="s">
        <v>76</v>
      </c>
      <c r="G44" s="56">
        <v>2</v>
      </c>
      <c r="H44" s="52">
        <v>58.84</v>
      </c>
      <c r="I44" s="65">
        <v>31.4</v>
      </c>
      <c r="J44" s="53">
        <f>I44+H44</f>
        <v>90.24000000000001</v>
      </c>
      <c r="K44" s="66">
        <f t="shared" si="1"/>
        <v>180.48</v>
      </c>
    </row>
    <row r="45" spans="1:11" ht="30">
      <c r="A45" s="61"/>
      <c r="B45" s="13"/>
      <c r="C45" s="50" t="s">
        <v>22</v>
      </c>
      <c r="D45" s="62" t="s">
        <v>106</v>
      </c>
      <c r="E45" s="106" t="s">
        <v>265</v>
      </c>
      <c r="F45" s="51" t="s">
        <v>76</v>
      </c>
      <c r="G45" s="56">
        <v>1</v>
      </c>
      <c r="H45" s="52">
        <v>482.5</v>
      </c>
      <c r="I45" s="65">
        <v>41.86</v>
      </c>
      <c r="J45" s="53">
        <f t="shared" si="0"/>
        <v>524.36</v>
      </c>
      <c r="K45" s="66">
        <f t="shared" si="1"/>
        <v>524.36</v>
      </c>
    </row>
    <row r="46" spans="1:11" ht="30">
      <c r="A46" s="61"/>
      <c r="B46" s="13"/>
      <c r="C46" s="50" t="s">
        <v>22</v>
      </c>
      <c r="D46" s="62" t="s">
        <v>107</v>
      </c>
      <c r="E46" s="102" t="s">
        <v>287</v>
      </c>
      <c r="F46" s="51" t="s">
        <v>76</v>
      </c>
      <c r="G46" s="56">
        <v>6</v>
      </c>
      <c r="H46" s="52">
        <v>6.68</v>
      </c>
      <c r="I46" s="65">
        <v>6.28</v>
      </c>
      <c r="J46" s="53">
        <f t="shared" si="0"/>
        <v>12.96</v>
      </c>
      <c r="K46" s="66">
        <f t="shared" si="1"/>
        <v>77.76</v>
      </c>
    </row>
    <row r="47" spans="1:17" s="17" customFormat="1" ht="15">
      <c r="A47" s="13"/>
      <c r="B47" s="13">
        <v>7581</v>
      </c>
      <c r="C47" s="50"/>
      <c r="D47" s="62" t="s">
        <v>210</v>
      </c>
      <c r="E47" s="106" t="s">
        <v>288</v>
      </c>
      <c r="F47" s="51" t="s">
        <v>76</v>
      </c>
      <c r="G47" s="74">
        <v>6</v>
      </c>
      <c r="H47" s="75">
        <v>1.08</v>
      </c>
      <c r="I47" s="65">
        <f>H47*$N$15</f>
        <v>0.324</v>
      </c>
      <c r="J47" s="53">
        <f t="shared" si="0"/>
        <v>1.4040000000000001</v>
      </c>
      <c r="K47" s="66">
        <f t="shared" si="1"/>
        <v>8.42</v>
      </c>
      <c r="P47" s="25"/>
      <c r="Q47" s="25"/>
    </row>
    <row r="48" spans="1:11" ht="30">
      <c r="A48" s="13"/>
      <c r="B48" s="13">
        <v>11964</v>
      </c>
      <c r="C48" s="50"/>
      <c r="D48" s="62" t="s">
        <v>108</v>
      </c>
      <c r="E48" s="106" t="s">
        <v>290</v>
      </c>
      <c r="F48" s="80" t="s">
        <v>76</v>
      </c>
      <c r="G48" s="74">
        <v>12</v>
      </c>
      <c r="H48" s="75">
        <v>3.51</v>
      </c>
      <c r="I48" s="65">
        <v>4.19</v>
      </c>
      <c r="J48" s="53">
        <f t="shared" si="0"/>
        <v>7.7</v>
      </c>
      <c r="K48" s="66">
        <f t="shared" si="1"/>
        <v>92.4</v>
      </c>
    </row>
    <row r="49" spans="1:11" ht="15">
      <c r="A49" s="61"/>
      <c r="B49" s="13">
        <v>421</v>
      </c>
      <c r="C49" s="14"/>
      <c r="D49" s="70" t="s">
        <v>109</v>
      </c>
      <c r="E49" s="107" t="s">
        <v>128</v>
      </c>
      <c r="F49" s="76" t="s">
        <v>76</v>
      </c>
      <c r="G49" s="74">
        <v>12</v>
      </c>
      <c r="H49" s="75">
        <v>7.75</v>
      </c>
      <c r="I49" s="65">
        <f>H49*$N$15</f>
        <v>2.3249999999999997</v>
      </c>
      <c r="J49" s="53">
        <f t="shared" si="0"/>
        <v>10.075</v>
      </c>
      <c r="K49" s="66">
        <f t="shared" si="1"/>
        <v>120.9</v>
      </c>
    </row>
    <row r="50" spans="1:11" ht="16.5" customHeight="1">
      <c r="A50" s="61"/>
      <c r="B50" s="13">
        <v>379</v>
      </c>
      <c r="C50" s="14"/>
      <c r="D50" s="62" t="s">
        <v>110</v>
      </c>
      <c r="E50" s="107" t="s">
        <v>129</v>
      </c>
      <c r="F50" s="76" t="s">
        <v>76</v>
      </c>
      <c r="G50" s="74">
        <v>12</v>
      </c>
      <c r="H50" s="75">
        <v>1.23</v>
      </c>
      <c r="I50" s="65">
        <f>H50*$N$15</f>
        <v>0.369</v>
      </c>
      <c r="J50" s="53">
        <f>I50+H50</f>
        <v>1.599</v>
      </c>
      <c r="K50" s="66">
        <f t="shared" si="1"/>
        <v>19.18</v>
      </c>
    </row>
    <row r="51" spans="1:11" ht="45">
      <c r="A51" s="61">
        <v>68069</v>
      </c>
      <c r="B51" s="13"/>
      <c r="C51" s="50"/>
      <c r="D51" s="62" t="s">
        <v>259</v>
      </c>
      <c r="E51" s="108" t="s">
        <v>147</v>
      </c>
      <c r="F51" s="51" t="s">
        <v>76</v>
      </c>
      <c r="G51" s="74">
        <v>6</v>
      </c>
      <c r="H51" s="71">
        <v>32.09</v>
      </c>
      <c r="I51" s="53">
        <v>8.37</v>
      </c>
      <c r="J51" s="65">
        <f>I51+H51</f>
        <v>40.46</v>
      </c>
      <c r="K51" s="66">
        <f t="shared" si="1"/>
        <v>242.76</v>
      </c>
    </row>
    <row r="52" spans="1:11" ht="15">
      <c r="A52" s="61"/>
      <c r="B52" s="13">
        <v>12223</v>
      </c>
      <c r="C52" s="50"/>
      <c r="D52" s="62" t="s">
        <v>111</v>
      </c>
      <c r="E52" s="102" t="s">
        <v>157</v>
      </c>
      <c r="F52" s="80" t="s">
        <v>76</v>
      </c>
      <c r="G52" s="56">
        <v>4</v>
      </c>
      <c r="H52" s="52">
        <v>87.78</v>
      </c>
      <c r="I52" s="65">
        <v>10.12</v>
      </c>
      <c r="J52" s="53">
        <f aca="true" t="shared" si="3" ref="J52:J61">I52+H52</f>
        <v>97.9</v>
      </c>
      <c r="K52" s="66">
        <f t="shared" si="1"/>
        <v>391.6</v>
      </c>
    </row>
    <row r="53" spans="1:11" ht="15">
      <c r="A53" s="61"/>
      <c r="B53" s="13"/>
      <c r="C53" s="50" t="s">
        <v>22</v>
      </c>
      <c r="D53" s="62" t="s">
        <v>89</v>
      </c>
      <c r="E53" s="102" t="s">
        <v>98</v>
      </c>
      <c r="F53" s="80" t="s">
        <v>76</v>
      </c>
      <c r="G53" s="56">
        <v>4</v>
      </c>
      <c r="H53" s="52">
        <v>10.09</v>
      </c>
      <c r="I53" s="65">
        <v>0.31</v>
      </c>
      <c r="J53" s="53">
        <f t="shared" si="3"/>
        <v>10.4</v>
      </c>
      <c r="K53" s="66">
        <f t="shared" si="1"/>
        <v>41.6</v>
      </c>
    </row>
    <row r="54" spans="1:11" ht="15">
      <c r="A54" s="61"/>
      <c r="B54" s="13">
        <v>12128</v>
      </c>
      <c r="C54" s="58"/>
      <c r="D54" s="62" t="s">
        <v>117</v>
      </c>
      <c r="E54" s="102" t="s">
        <v>223</v>
      </c>
      <c r="F54" s="80" t="s">
        <v>76</v>
      </c>
      <c r="G54" s="74">
        <v>2</v>
      </c>
      <c r="H54" s="52">
        <v>3.75</v>
      </c>
      <c r="I54" s="52">
        <v>4.32</v>
      </c>
      <c r="J54" s="52">
        <f t="shared" si="3"/>
        <v>8.07</v>
      </c>
      <c r="K54" s="66">
        <f t="shared" si="1"/>
        <v>16.14</v>
      </c>
    </row>
    <row r="55" spans="1:11" ht="15">
      <c r="A55" s="61"/>
      <c r="B55" s="13">
        <v>404</v>
      </c>
      <c r="C55" s="14"/>
      <c r="D55" s="70" t="s">
        <v>121</v>
      </c>
      <c r="E55" s="109" t="s">
        <v>113</v>
      </c>
      <c r="F55" s="76" t="s">
        <v>79</v>
      </c>
      <c r="G55" s="74">
        <v>30</v>
      </c>
      <c r="H55" s="52">
        <v>2.67</v>
      </c>
      <c r="I55" s="52">
        <f>H55*$N$15</f>
        <v>0.8009999999999999</v>
      </c>
      <c r="J55" s="52">
        <f t="shared" si="3"/>
        <v>3.471</v>
      </c>
      <c r="K55" s="66">
        <f t="shared" si="1"/>
        <v>104.13</v>
      </c>
    </row>
    <row r="56" spans="1:11" ht="37.5" customHeight="1">
      <c r="A56" s="61"/>
      <c r="B56" s="13"/>
      <c r="C56" s="50" t="s">
        <v>22</v>
      </c>
      <c r="D56" s="62" t="s">
        <v>122</v>
      </c>
      <c r="E56" s="110" t="s">
        <v>221</v>
      </c>
      <c r="F56" s="80" t="s">
        <v>76</v>
      </c>
      <c r="G56" s="74">
        <v>1</v>
      </c>
      <c r="H56" s="52">
        <v>3472.5</v>
      </c>
      <c r="I56" s="52">
        <v>285.54</v>
      </c>
      <c r="J56" s="52">
        <f t="shared" si="3"/>
        <v>3758.04</v>
      </c>
      <c r="K56" s="66">
        <f t="shared" si="1"/>
        <v>3758.04</v>
      </c>
    </row>
    <row r="57" spans="1:11" ht="30">
      <c r="A57" s="61"/>
      <c r="B57" s="13">
        <v>11275</v>
      </c>
      <c r="C57" s="14"/>
      <c r="D57" s="62" t="s">
        <v>260</v>
      </c>
      <c r="E57" s="111" t="s">
        <v>254</v>
      </c>
      <c r="F57" s="80" t="s">
        <v>76</v>
      </c>
      <c r="G57" s="74">
        <v>6</v>
      </c>
      <c r="H57" s="52">
        <v>1.83</v>
      </c>
      <c r="I57" s="53">
        <f>H57*$N$15</f>
        <v>0.549</v>
      </c>
      <c r="J57" s="53">
        <f t="shared" si="3"/>
        <v>2.379</v>
      </c>
      <c r="K57" s="66">
        <f t="shared" si="1"/>
        <v>14.27</v>
      </c>
    </row>
    <row r="58" spans="1:11" ht="15">
      <c r="A58" s="61"/>
      <c r="B58" s="13">
        <v>11854</v>
      </c>
      <c r="C58" s="58"/>
      <c r="D58" s="62" t="s">
        <v>123</v>
      </c>
      <c r="E58" s="110" t="s">
        <v>133</v>
      </c>
      <c r="F58" s="80" t="s">
        <v>76</v>
      </c>
      <c r="G58" s="74">
        <v>6</v>
      </c>
      <c r="H58" s="52">
        <v>3.31</v>
      </c>
      <c r="I58" s="52">
        <v>4.19</v>
      </c>
      <c r="J58" s="52">
        <f t="shared" si="3"/>
        <v>7.5</v>
      </c>
      <c r="K58" s="66">
        <f t="shared" si="1"/>
        <v>45</v>
      </c>
    </row>
    <row r="59" spans="1:11" ht="30">
      <c r="A59" s="60"/>
      <c r="B59" s="61"/>
      <c r="C59" s="50" t="s">
        <v>22</v>
      </c>
      <c r="D59" s="62" t="s">
        <v>124</v>
      </c>
      <c r="E59" s="101" t="s">
        <v>222</v>
      </c>
      <c r="F59" s="63" t="s">
        <v>76</v>
      </c>
      <c r="G59" s="64">
        <v>4</v>
      </c>
      <c r="H59" s="65">
        <v>4.1</v>
      </c>
      <c r="I59" s="65">
        <v>3.36</v>
      </c>
      <c r="J59" s="65">
        <f t="shared" si="3"/>
        <v>7.459999999999999</v>
      </c>
      <c r="K59" s="66">
        <f t="shared" si="1"/>
        <v>29.84</v>
      </c>
    </row>
    <row r="60" spans="1:11" ht="30">
      <c r="A60" s="60"/>
      <c r="B60" s="61"/>
      <c r="C60" s="50" t="s">
        <v>22</v>
      </c>
      <c r="D60" s="62" t="s">
        <v>125</v>
      </c>
      <c r="E60" s="101" t="s">
        <v>273</v>
      </c>
      <c r="F60" s="63" t="s">
        <v>76</v>
      </c>
      <c r="G60" s="64">
        <v>1</v>
      </c>
      <c r="H60" s="65">
        <v>12.79</v>
      </c>
      <c r="I60" s="65">
        <v>3.36</v>
      </c>
      <c r="J60" s="65">
        <f t="shared" si="3"/>
        <v>16.15</v>
      </c>
      <c r="K60" s="66">
        <f t="shared" si="1"/>
        <v>16.15</v>
      </c>
    </row>
    <row r="61" spans="1:11" ht="30">
      <c r="A61" s="60"/>
      <c r="B61" s="61">
        <v>12142</v>
      </c>
      <c r="C61" s="50"/>
      <c r="D61" s="62" t="s">
        <v>126</v>
      </c>
      <c r="E61" s="110" t="s">
        <v>186</v>
      </c>
      <c r="F61" s="63" t="s">
        <v>76</v>
      </c>
      <c r="G61" s="64">
        <v>1</v>
      </c>
      <c r="H61" s="65">
        <v>6.96</v>
      </c>
      <c r="I61" s="65">
        <v>5.23</v>
      </c>
      <c r="J61" s="65">
        <f t="shared" si="3"/>
        <v>12.190000000000001</v>
      </c>
      <c r="K61" s="66">
        <f t="shared" si="1"/>
        <v>12.19</v>
      </c>
    </row>
    <row r="62" spans="1:11" ht="30">
      <c r="A62" s="60"/>
      <c r="B62" s="61">
        <v>12004</v>
      </c>
      <c r="C62" s="50"/>
      <c r="D62" s="62" t="s">
        <v>134</v>
      </c>
      <c r="E62" s="110" t="s">
        <v>209</v>
      </c>
      <c r="F62" s="63" t="s">
        <v>76</v>
      </c>
      <c r="G62" s="64">
        <v>1</v>
      </c>
      <c r="H62" s="65">
        <v>20.44</v>
      </c>
      <c r="I62" s="65">
        <v>4.19</v>
      </c>
      <c r="J62" s="65">
        <f>I62+H62</f>
        <v>24.630000000000003</v>
      </c>
      <c r="K62" s="66">
        <f t="shared" si="1"/>
        <v>24.63</v>
      </c>
    </row>
    <row r="63" spans="1:11" ht="30">
      <c r="A63" s="60"/>
      <c r="B63" s="61"/>
      <c r="C63" s="50" t="s">
        <v>22</v>
      </c>
      <c r="D63" s="70" t="s">
        <v>135</v>
      </c>
      <c r="E63" s="110" t="s">
        <v>289</v>
      </c>
      <c r="F63" s="63" t="s">
        <v>76</v>
      </c>
      <c r="G63" s="64">
        <v>1</v>
      </c>
      <c r="H63" s="65">
        <v>61.63</v>
      </c>
      <c r="I63" s="65">
        <v>20.93</v>
      </c>
      <c r="J63" s="65">
        <f>I63+H63</f>
        <v>82.56</v>
      </c>
      <c r="K63" s="66">
        <f t="shared" si="1"/>
        <v>82.56</v>
      </c>
    </row>
    <row r="64" spans="1:11" ht="30">
      <c r="A64" s="60"/>
      <c r="B64" s="61"/>
      <c r="C64" s="50" t="s">
        <v>22</v>
      </c>
      <c r="D64" s="62" t="s">
        <v>283</v>
      </c>
      <c r="E64" s="110" t="s">
        <v>253</v>
      </c>
      <c r="F64" s="63" t="s">
        <v>76</v>
      </c>
      <c r="G64" s="64">
        <v>1</v>
      </c>
      <c r="H64" s="65">
        <v>56.09</v>
      </c>
      <c r="I64" s="65">
        <v>31.4</v>
      </c>
      <c r="J64" s="65">
        <f>I64+H64</f>
        <v>87.49000000000001</v>
      </c>
      <c r="K64" s="66">
        <f t="shared" si="1"/>
        <v>87.49</v>
      </c>
    </row>
    <row r="65" spans="1:11" ht="30">
      <c r="A65" s="60"/>
      <c r="B65" s="61"/>
      <c r="C65" s="50" t="s">
        <v>22</v>
      </c>
      <c r="D65" s="62" t="s">
        <v>298</v>
      </c>
      <c r="E65" s="110" t="s">
        <v>301</v>
      </c>
      <c r="F65" s="63" t="s">
        <v>76</v>
      </c>
      <c r="G65" s="64">
        <v>15</v>
      </c>
      <c r="H65" s="65">
        <v>10.34</v>
      </c>
      <c r="I65" s="65">
        <v>6.28</v>
      </c>
      <c r="J65" s="65">
        <f>I65+H65</f>
        <v>16.62</v>
      </c>
      <c r="K65" s="66">
        <f>TRUNC(J65*G65,2)</f>
        <v>249.3</v>
      </c>
    </row>
    <row r="66" spans="1:11" ht="15">
      <c r="A66" s="60"/>
      <c r="B66" s="61"/>
      <c r="C66" s="50" t="s">
        <v>22</v>
      </c>
      <c r="D66" s="62" t="s">
        <v>299</v>
      </c>
      <c r="E66" s="110" t="s">
        <v>300</v>
      </c>
      <c r="F66" s="63" t="s">
        <v>76</v>
      </c>
      <c r="G66" s="64">
        <v>6</v>
      </c>
      <c r="H66" s="65">
        <v>8.84</v>
      </c>
      <c r="I66" s="65">
        <v>6.28</v>
      </c>
      <c r="J66" s="65">
        <f>I66+H66</f>
        <v>15.120000000000001</v>
      </c>
      <c r="K66" s="66">
        <f>TRUNC(J66*G66,2)</f>
        <v>90.72</v>
      </c>
    </row>
    <row r="67" spans="1:11" ht="31.5">
      <c r="A67" s="93"/>
      <c r="B67" s="94"/>
      <c r="C67" s="95"/>
      <c r="D67" s="96">
        <v>2</v>
      </c>
      <c r="E67" s="97" t="s">
        <v>238</v>
      </c>
      <c r="F67" s="207"/>
      <c r="G67" s="208"/>
      <c r="H67" s="208"/>
      <c r="I67" s="208"/>
      <c r="J67" s="209"/>
      <c r="K67" s="98">
        <f>SUM(K68:K132)</f>
        <v>155709.84000000003</v>
      </c>
    </row>
    <row r="68" spans="1:17" s="17" customFormat="1" ht="16.5" customHeight="1">
      <c r="A68" s="61">
        <v>72289</v>
      </c>
      <c r="B68" s="61"/>
      <c r="C68" s="50"/>
      <c r="D68" s="62" t="s">
        <v>85</v>
      </c>
      <c r="E68" s="102" t="s">
        <v>200</v>
      </c>
      <c r="F68" s="51" t="s">
        <v>76</v>
      </c>
      <c r="G68" s="68">
        <v>10</v>
      </c>
      <c r="H68" s="52">
        <v>101.51</v>
      </c>
      <c r="I68" s="53">
        <v>135.27</v>
      </c>
      <c r="J68" s="53">
        <f aca="true" t="shared" si="4" ref="J68:J87">I68+H68</f>
        <v>236.78000000000003</v>
      </c>
      <c r="K68" s="54">
        <f>TRUNC(J68*G68,2)</f>
        <v>2367.8</v>
      </c>
      <c r="P68" s="25"/>
      <c r="Q68" s="25"/>
    </row>
    <row r="69" spans="1:17" s="17" customFormat="1" ht="15">
      <c r="A69" s="61">
        <v>83446</v>
      </c>
      <c r="B69" s="61"/>
      <c r="C69" s="50"/>
      <c r="D69" s="62" t="s">
        <v>40</v>
      </c>
      <c r="E69" s="102" t="s">
        <v>199</v>
      </c>
      <c r="F69" s="51" t="s">
        <v>76</v>
      </c>
      <c r="G69" s="68">
        <v>7</v>
      </c>
      <c r="H69" s="65">
        <v>62.14</v>
      </c>
      <c r="I69" s="65">
        <v>57.49</v>
      </c>
      <c r="J69" s="53">
        <f t="shared" si="4"/>
        <v>119.63</v>
      </c>
      <c r="K69" s="54">
        <f aca="true" t="shared" si="5" ref="K69:K132">TRUNC(J69*G69,2)</f>
        <v>837.41</v>
      </c>
      <c r="P69" s="25"/>
      <c r="Q69" s="25"/>
    </row>
    <row r="70" spans="1:17" s="17" customFormat="1" ht="30">
      <c r="A70" s="61"/>
      <c r="B70" s="13">
        <v>12373</v>
      </c>
      <c r="C70" s="50"/>
      <c r="D70" s="62" t="s">
        <v>15</v>
      </c>
      <c r="E70" s="103" t="s">
        <v>251</v>
      </c>
      <c r="F70" s="51" t="s">
        <v>76</v>
      </c>
      <c r="G70" s="68">
        <v>3</v>
      </c>
      <c r="H70" s="52">
        <v>1134.92</v>
      </c>
      <c r="I70" s="53">
        <v>115.67</v>
      </c>
      <c r="J70" s="53">
        <f t="shared" si="4"/>
        <v>1250.5900000000001</v>
      </c>
      <c r="K70" s="54">
        <f t="shared" si="5"/>
        <v>3751.77</v>
      </c>
      <c r="P70" s="25"/>
      <c r="Q70" s="25"/>
    </row>
    <row r="71" spans="1:17" s="17" customFormat="1" ht="30">
      <c r="A71" s="61"/>
      <c r="B71" s="13">
        <v>12372</v>
      </c>
      <c r="C71" s="50"/>
      <c r="D71" s="62" t="s">
        <v>141</v>
      </c>
      <c r="E71" s="103" t="s">
        <v>250</v>
      </c>
      <c r="F71" s="51" t="s">
        <v>76</v>
      </c>
      <c r="G71" s="68">
        <v>2</v>
      </c>
      <c r="H71" s="52">
        <v>719.11</v>
      </c>
      <c r="I71" s="53">
        <v>115.67</v>
      </c>
      <c r="J71" s="53">
        <f t="shared" si="4"/>
        <v>834.78</v>
      </c>
      <c r="K71" s="54">
        <f t="shared" si="5"/>
        <v>1669.56</v>
      </c>
      <c r="P71" s="25"/>
      <c r="Q71" s="25"/>
    </row>
    <row r="72" spans="1:17" s="17" customFormat="1" ht="30">
      <c r="A72" s="61"/>
      <c r="B72" s="13">
        <v>5045</v>
      </c>
      <c r="C72" s="50"/>
      <c r="D72" s="62" t="s">
        <v>142</v>
      </c>
      <c r="E72" s="103" t="s">
        <v>317</v>
      </c>
      <c r="F72" s="51" t="s">
        <v>76</v>
      </c>
      <c r="G72" s="68">
        <v>14</v>
      </c>
      <c r="H72" s="52">
        <v>910.01</v>
      </c>
      <c r="I72" s="53">
        <v>115.67</v>
      </c>
      <c r="J72" s="53">
        <f>I72+H72</f>
        <v>1025.68</v>
      </c>
      <c r="K72" s="54">
        <f t="shared" si="5"/>
        <v>14359.52</v>
      </c>
      <c r="P72" s="25"/>
      <c r="Q72" s="25"/>
    </row>
    <row r="73" spans="1:17" s="17" customFormat="1" ht="19.5" customHeight="1">
      <c r="A73" s="61"/>
      <c r="B73" s="13"/>
      <c r="C73" s="50" t="s">
        <v>22</v>
      </c>
      <c r="D73" s="70" t="s">
        <v>143</v>
      </c>
      <c r="E73" s="103" t="s">
        <v>315</v>
      </c>
      <c r="F73" s="51" t="s">
        <v>76</v>
      </c>
      <c r="G73" s="68">
        <v>39</v>
      </c>
      <c r="H73" s="71">
        <v>29.25</v>
      </c>
      <c r="I73" s="53">
        <v>4.05</v>
      </c>
      <c r="J73" s="65">
        <f t="shared" si="4"/>
        <v>33.3</v>
      </c>
      <c r="K73" s="54">
        <f t="shared" si="5"/>
        <v>1298.7</v>
      </c>
      <c r="P73" s="25"/>
      <c r="Q73" s="25"/>
    </row>
    <row r="74" spans="1:17" s="17" customFormat="1" ht="30">
      <c r="A74" s="61"/>
      <c r="B74" s="13">
        <v>3405</v>
      </c>
      <c r="C74" s="58"/>
      <c r="D74" s="62" t="s">
        <v>86</v>
      </c>
      <c r="E74" s="103" t="s">
        <v>239</v>
      </c>
      <c r="F74" s="51" t="s">
        <v>76</v>
      </c>
      <c r="G74" s="68">
        <v>27</v>
      </c>
      <c r="H74" s="71">
        <v>58.33</v>
      </c>
      <c r="I74" s="53">
        <v>10.12</v>
      </c>
      <c r="J74" s="65">
        <f>I74+H74</f>
        <v>68.45</v>
      </c>
      <c r="K74" s="54">
        <f t="shared" si="5"/>
        <v>1848.15</v>
      </c>
      <c r="P74" s="25"/>
      <c r="Q74" s="25"/>
    </row>
    <row r="75" spans="1:17" s="17" customFormat="1" ht="30">
      <c r="A75" s="61">
        <v>72253</v>
      </c>
      <c r="B75" s="13"/>
      <c r="C75" s="50"/>
      <c r="D75" s="62" t="s">
        <v>87</v>
      </c>
      <c r="E75" s="103" t="s">
        <v>112</v>
      </c>
      <c r="F75" s="51" t="s">
        <v>79</v>
      </c>
      <c r="G75" s="68">
        <v>60</v>
      </c>
      <c r="H75" s="71">
        <v>10.03</v>
      </c>
      <c r="I75" s="53">
        <v>4.4</v>
      </c>
      <c r="J75" s="65">
        <f>I75+H75</f>
        <v>14.43</v>
      </c>
      <c r="K75" s="54">
        <f t="shared" si="5"/>
        <v>865.8</v>
      </c>
      <c r="P75" s="25"/>
      <c r="Q75" s="25"/>
    </row>
    <row r="76" spans="1:17" s="17" customFormat="1" ht="30">
      <c r="A76" s="61"/>
      <c r="B76" s="13"/>
      <c r="C76" s="50" t="s">
        <v>22</v>
      </c>
      <c r="D76" s="62" t="s">
        <v>41</v>
      </c>
      <c r="E76" s="103" t="s">
        <v>197</v>
      </c>
      <c r="F76" s="51" t="s">
        <v>79</v>
      </c>
      <c r="G76" s="68">
        <v>20</v>
      </c>
      <c r="H76" s="71">
        <v>12.03</v>
      </c>
      <c r="I76" s="53">
        <v>5.23</v>
      </c>
      <c r="J76" s="65">
        <f t="shared" si="4"/>
        <v>17.259999999999998</v>
      </c>
      <c r="K76" s="54">
        <f t="shared" si="5"/>
        <v>345.2</v>
      </c>
      <c r="P76" s="25"/>
      <c r="Q76" s="25"/>
    </row>
    <row r="77" spans="1:17" s="17" customFormat="1" ht="30">
      <c r="A77" s="61" t="s">
        <v>291</v>
      </c>
      <c r="B77" s="13"/>
      <c r="C77" s="50"/>
      <c r="D77" s="62" t="s">
        <v>42</v>
      </c>
      <c r="E77" s="103" t="s">
        <v>257</v>
      </c>
      <c r="F77" s="51" t="s">
        <v>76</v>
      </c>
      <c r="G77" s="68">
        <v>2</v>
      </c>
      <c r="H77" s="71">
        <v>20160.91</v>
      </c>
      <c r="I77" s="53">
        <v>80.92</v>
      </c>
      <c r="J77" s="65">
        <f t="shared" si="4"/>
        <v>20241.829999999998</v>
      </c>
      <c r="K77" s="54">
        <f t="shared" si="5"/>
        <v>40483.66</v>
      </c>
      <c r="P77" s="25"/>
      <c r="Q77" s="25"/>
    </row>
    <row r="78" spans="1:17" s="17" customFormat="1" ht="30">
      <c r="A78" s="61" t="s">
        <v>292</v>
      </c>
      <c r="B78" s="13">
        <v>7611</v>
      </c>
      <c r="C78" s="50"/>
      <c r="D78" s="62" t="s">
        <v>144</v>
      </c>
      <c r="E78" s="103" t="s">
        <v>258</v>
      </c>
      <c r="F78" s="51" t="s">
        <v>76</v>
      </c>
      <c r="G78" s="68">
        <v>1</v>
      </c>
      <c r="H78" s="71">
        <v>7594.96</v>
      </c>
      <c r="I78" s="53">
        <v>40.46</v>
      </c>
      <c r="J78" s="65">
        <f t="shared" si="4"/>
        <v>7635.42</v>
      </c>
      <c r="K78" s="54">
        <f t="shared" si="5"/>
        <v>7635.42</v>
      </c>
      <c r="P78" s="25"/>
      <c r="Q78" s="25"/>
    </row>
    <row r="79" spans="1:17" s="17" customFormat="1" ht="15">
      <c r="A79" s="61"/>
      <c r="B79" s="13">
        <v>404</v>
      </c>
      <c r="C79" s="50"/>
      <c r="D79" s="70" t="s">
        <v>145</v>
      </c>
      <c r="E79" s="103" t="s">
        <v>113</v>
      </c>
      <c r="F79" s="51" t="s">
        <v>79</v>
      </c>
      <c r="G79" s="68">
        <v>65</v>
      </c>
      <c r="H79" s="71">
        <v>2.67</v>
      </c>
      <c r="I79" s="53">
        <f>H79*$N$15</f>
        <v>0.8009999999999999</v>
      </c>
      <c r="J79" s="65">
        <f t="shared" si="4"/>
        <v>3.471</v>
      </c>
      <c r="K79" s="54">
        <f t="shared" si="5"/>
        <v>225.61</v>
      </c>
      <c r="P79" s="25"/>
      <c r="Q79" s="25"/>
    </row>
    <row r="80" spans="1:17" s="17" customFormat="1" ht="30">
      <c r="A80" s="61"/>
      <c r="B80" s="13">
        <v>2394</v>
      </c>
      <c r="C80" s="50"/>
      <c r="D80" s="62" t="s">
        <v>146</v>
      </c>
      <c r="E80" s="103" t="s">
        <v>235</v>
      </c>
      <c r="F80" s="51" t="s">
        <v>76</v>
      </c>
      <c r="G80" s="68">
        <v>2</v>
      </c>
      <c r="H80" s="71">
        <v>3070.34</v>
      </c>
      <c r="I80" s="53">
        <v>240.08</v>
      </c>
      <c r="J80" s="65">
        <f t="shared" si="4"/>
        <v>3310.42</v>
      </c>
      <c r="K80" s="54">
        <f t="shared" si="5"/>
        <v>6620.84</v>
      </c>
      <c r="P80" s="25"/>
      <c r="Q80" s="25"/>
    </row>
    <row r="81" spans="1:17" s="17" customFormat="1" ht="30">
      <c r="A81" s="61"/>
      <c r="B81" s="61">
        <v>2377</v>
      </c>
      <c r="C81" s="50"/>
      <c r="D81" s="62" t="s">
        <v>148</v>
      </c>
      <c r="E81" s="103" t="s">
        <v>293</v>
      </c>
      <c r="F81" s="51" t="s">
        <v>76</v>
      </c>
      <c r="G81" s="68">
        <v>1</v>
      </c>
      <c r="H81" s="71">
        <v>379.08</v>
      </c>
      <c r="I81" s="53">
        <v>8.37</v>
      </c>
      <c r="J81" s="65">
        <f>I81+H81</f>
        <v>387.45</v>
      </c>
      <c r="K81" s="54">
        <f t="shared" si="5"/>
        <v>387.45</v>
      </c>
      <c r="O81" s="25"/>
      <c r="P81" s="25"/>
      <c r="Q81" s="25"/>
    </row>
    <row r="82" spans="1:17" s="17" customFormat="1" ht="30">
      <c r="A82" s="61"/>
      <c r="B82" s="61">
        <v>4276</v>
      </c>
      <c r="C82" s="50"/>
      <c r="D82" s="62" t="s">
        <v>43</v>
      </c>
      <c r="E82" s="103" t="s">
        <v>97</v>
      </c>
      <c r="F82" s="51" t="s">
        <v>76</v>
      </c>
      <c r="G82" s="68">
        <v>12</v>
      </c>
      <c r="H82" s="71">
        <v>179.83</v>
      </c>
      <c r="I82" s="53">
        <v>125.58</v>
      </c>
      <c r="J82" s="65">
        <f>I82+H82</f>
        <v>305.41</v>
      </c>
      <c r="K82" s="54">
        <f t="shared" si="5"/>
        <v>3664.92</v>
      </c>
      <c r="O82" s="25"/>
      <c r="P82" s="25"/>
      <c r="Q82" s="25"/>
    </row>
    <row r="83" spans="1:17" s="17" customFormat="1" ht="30">
      <c r="A83" s="61"/>
      <c r="B83" s="69"/>
      <c r="C83" s="50" t="s">
        <v>22</v>
      </c>
      <c r="D83" s="62" t="s">
        <v>44</v>
      </c>
      <c r="E83" s="103" t="s">
        <v>266</v>
      </c>
      <c r="F83" s="51" t="s">
        <v>76</v>
      </c>
      <c r="G83" s="68">
        <v>2</v>
      </c>
      <c r="H83" s="71">
        <v>2140.35</v>
      </c>
      <c r="I83" s="53">
        <v>125.58</v>
      </c>
      <c r="J83" s="65">
        <f>I83+H83</f>
        <v>2265.93</v>
      </c>
      <c r="K83" s="54">
        <f t="shared" si="5"/>
        <v>4531.86</v>
      </c>
      <c r="O83" s="25"/>
      <c r="P83" s="25"/>
      <c r="Q83" s="25"/>
    </row>
    <row r="84" spans="1:17" s="17" customFormat="1" ht="30">
      <c r="A84" s="61"/>
      <c r="B84" s="61"/>
      <c r="C84" s="50" t="s">
        <v>22</v>
      </c>
      <c r="D84" s="62" t="s">
        <v>45</v>
      </c>
      <c r="E84" s="103" t="s">
        <v>241</v>
      </c>
      <c r="F84" s="51" t="s">
        <v>76</v>
      </c>
      <c r="G84" s="68">
        <v>1</v>
      </c>
      <c r="H84" s="71">
        <v>166.68</v>
      </c>
      <c r="I84" s="53">
        <v>27.11</v>
      </c>
      <c r="J84" s="65">
        <f>I84+H84</f>
        <v>193.79000000000002</v>
      </c>
      <c r="K84" s="54">
        <f t="shared" si="5"/>
        <v>193.79</v>
      </c>
      <c r="O84" s="25"/>
      <c r="P84" s="25"/>
      <c r="Q84" s="25"/>
    </row>
    <row r="85" spans="1:17" s="17" customFormat="1" ht="45">
      <c r="A85" s="61">
        <v>68069</v>
      </c>
      <c r="B85" s="13"/>
      <c r="C85" s="50"/>
      <c r="D85" s="70" t="s">
        <v>46</v>
      </c>
      <c r="E85" s="108" t="s">
        <v>147</v>
      </c>
      <c r="F85" s="51" t="s">
        <v>76</v>
      </c>
      <c r="G85" s="68">
        <v>8</v>
      </c>
      <c r="H85" s="71">
        <v>32.09</v>
      </c>
      <c r="I85" s="53">
        <v>8.37</v>
      </c>
      <c r="J85" s="65">
        <f t="shared" si="4"/>
        <v>40.46</v>
      </c>
      <c r="K85" s="54">
        <f t="shared" si="5"/>
        <v>323.68</v>
      </c>
      <c r="O85" s="25"/>
      <c r="P85" s="25"/>
      <c r="Q85" s="25"/>
    </row>
    <row r="86" spans="1:17" s="17" customFormat="1" ht="15">
      <c r="A86" s="61"/>
      <c r="B86" s="13"/>
      <c r="C86" s="50" t="s">
        <v>22</v>
      </c>
      <c r="D86" s="62" t="s">
        <v>47</v>
      </c>
      <c r="E86" s="103" t="s">
        <v>149</v>
      </c>
      <c r="F86" s="51" t="s">
        <v>76</v>
      </c>
      <c r="G86" s="56">
        <v>14</v>
      </c>
      <c r="H86" s="52">
        <v>55.33</v>
      </c>
      <c r="I86" s="53">
        <v>30.02</v>
      </c>
      <c r="J86" s="53">
        <f t="shared" si="4"/>
        <v>85.35</v>
      </c>
      <c r="K86" s="54">
        <f t="shared" si="5"/>
        <v>1194.9</v>
      </c>
      <c r="P86" s="25"/>
      <c r="Q86" s="25"/>
    </row>
    <row r="87" spans="1:17" s="17" customFormat="1" ht="15">
      <c r="A87" s="61"/>
      <c r="B87" s="13"/>
      <c r="C87" s="50" t="s">
        <v>22</v>
      </c>
      <c r="D87" s="62" t="s">
        <v>240</v>
      </c>
      <c r="E87" s="112" t="s">
        <v>150</v>
      </c>
      <c r="F87" s="51" t="s">
        <v>76</v>
      </c>
      <c r="G87" s="68">
        <v>28</v>
      </c>
      <c r="H87" s="52">
        <v>10.87</v>
      </c>
      <c r="I87" s="53">
        <v>3.55</v>
      </c>
      <c r="J87" s="53">
        <f t="shared" si="4"/>
        <v>14.419999999999998</v>
      </c>
      <c r="K87" s="54">
        <f t="shared" si="5"/>
        <v>403.76</v>
      </c>
      <c r="P87" s="25"/>
      <c r="Q87" s="25"/>
    </row>
    <row r="88" spans="1:17" s="17" customFormat="1" ht="15">
      <c r="A88" s="61"/>
      <c r="B88" s="13">
        <v>11854</v>
      </c>
      <c r="C88" s="50"/>
      <c r="D88" s="62" t="s">
        <v>66</v>
      </c>
      <c r="E88" s="103" t="s">
        <v>275</v>
      </c>
      <c r="F88" s="51" t="s">
        <v>76</v>
      </c>
      <c r="G88" s="56">
        <v>15</v>
      </c>
      <c r="H88" s="52">
        <v>3.31</v>
      </c>
      <c r="I88" s="53">
        <v>4.19</v>
      </c>
      <c r="J88" s="53">
        <f aca="true" t="shared" si="6" ref="J88:J102">I88+H88</f>
        <v>7.5</v>
      </c>
      <c r="K88" s="54">
        <f t="shared" si="5"/>
        <v>112.5</v>
      </c>
      <c r="P88" s="25"/>
      <c r="Q88" s="25"/>
    </row>
    <row r="89" spans="1:17" s="17" customFormat="1" ht="15">
      <c r="A89" s="61"/>
      <c r="B89" s="13">
        <v>7576</v>
      </c>
      <c r="C89" s="14"/>
      <c r="D89" s="62" t="s">
        <v>154</v>
      </c>
      <c r="E89" s="103" t="s">
        <v>294</v>
      </c>
      <c r="F89" s="51" t="s">
        <v>76</v>
      </c>
      <c r="G89" s="56">
        <v>6</v>
      </c>
      <c r="H89" s="52">
        <v>44.72</v>
      </c>
      <c r="I89" s="53">
        <v>31.4</v>
      </c>
      <c r="J89" s="53">
        <f>I89+H89</f>
        <v>76.12</v>
      </c>
      <c r="K89" s="54">
        <f t="shared" si="5"/>
        <v>456.72</v>
      </c>
      <c r="P89" s="25"/>
      <c r="Q89" s="25"/>
    </row>
    <row r="90" spans="1:11" ht="15">
      <c r="A90" s="61"/>
      <c r="B90" s="13"/>
      <c r="C90" s="50" t="s">
        <v>22</v>
      </c>
      <c r="D90" s="62" t="s">
        <v>67</v>
      </c>
      <c r="E90" s="103" t="s">
        <v>151</v>
      </c>
      <c r="F90" s="51" t="s">
        <v>76</v>
      </c>
      <c r="G90" s="56">
        <v>12</v>
      </c>
      <c r="H90" s="52">
        <v>165.33</v>
      </c>
      <c r="I90" s="53">
        <v>20.23</v>
      </c>
      <c r="J90" s="53">
        <f t="shared" si="6"/>
        <v>185.56</v>
      </c>
      <c r="K90" s="54">
        <f t="shared" si="5"/>
        <v>2226.72</v>
      </c>
    </row>
    <row r="91" spans="1:11" ht="15">
      <c r="A91" s="61"/>
      <c r="B91" s="13"/>
      <c r="C91" s="50" t="s">
        <v>22</v>
      </c>
      <c r="D91" s="70" t="s">
        <v>48</v>
      </c>
      <c r="E91" s="103" t="s">
        <v>152</v>
      </c>
      <c r="F91" s="51" t="s">
        <v>76</v>
      </c>
      <c r="G91" s="56">
        <v>3</v>
      </c>
      <c r="H91" s="52">
        <v>1.87</v>
      </c>
      <c r="I91" s="53">
        <v>2.37</v>
      </c>
      <c r="J91" s="53">
        <f t="shared" si="6"/>
        <v>4.24</v>
      </c>
      <c r="K91" s="54">
        <f t="shared" si="5"/>
        <v>12.72</v>
      </c>
    </row>
    <row r="92" spans="1:11" ht="13.5" customHeight="1">
      <c r="A92" s="61"/>
      <c r="B92" s="13"/>
      <c r="C92" s="50" t="s">
        <v>22</v>
      </c>
      <c r="D92" s="62" t="s">
        <v>68</v>
      </c>
      <c r="E92" s="103" t="s">
        <v>153</v>
      </c>
      <c r="F92" s="51" t="s">
        <v>76</v>
      </c>
      <c r="G92" s="56">
        <v>6</v>
      </c>
      <c r="H92" s="52">
        <v>2.41</v>
      </c>
      <c r="I92" s="53">
        <v>2.37</v>
      </c>
      <c r="J92" s="53">
        <f t="shared" si="6"/>
        <v>4.78</v>
      </c>
      <c r="K92" s="54">
        <f t="shared" si="5"/>
        <v>28.68</v>
      </c>
    </row>
    <row r="93" spans="1:11" ht="15">
      <c r="A93" s="61"/>
      <c r="B93" s="13"/>
      <c r="C93" s="50" t="s">
        <v>22</v>
      </c>
      <c r="D93" s="62" t="s">
        <v>69</v>
      </c>
      <c r="E93" s="103" t="s">
        <v>155</v>
      </c>
      <c r="F93" s="51" t="s">
        <v>76</v>
      </c>
      <c r="G93" s="56">
        <v>3</v>
      </c>
      <c r="H93" s="52">
        <v>22.22</v>
      </c>
      <c r="I93" s="53">
        <v>2.37</v>
      </c>
      <c r="J93" s="53">
        <f t="shared" si="6"/>
        <v>24.59</v>
      </c>
      <c r="K93" s="54">
        <f t="shared" si="5"/>
        <v>73.77</v>
      </c>
    </row>
    <row r="94" spans="1:11" ht="30">
      <c r="A94" s="61"/>
      <c r="B94" s="13">
        <v>406</v>
      </c>
      <c r="C94" s="58"/>
      <c r="D94" s="62" t="s">
        <v>49</v>
      </c>
      <c r="E94" s="103" t="s">
        <v>187</v>
      </c>
      <c r="F94" s="51" t="s">
        <v>76</v>
      </c>
      <c r="G94" s="56">
        <v>4</v>
      </c>
      <c r="H94" s="52">
        <v>27.7</v>
      </c>
      <c r="I94" s="53">
        <f>H94*$N$15</f>
        <v>8.309999999999999</v>
      </c>
      <c r="J94" s="53">
        <f t="shared" si="6"/>
        <v>36.01</v>
      </c>
      <c r="K94" s="54">
        <f t="shared" si="5"/>
        <v>144.04</v>
      </c>
    </row>
    <row r="95" spans="1:11" ht="30">
      <c r="A95" s="61"/>
      <c r="B95" s="13"/>
      <c r="C95" s="50" t="s">
        <v>22</v>
      </c>
      <c r="D95" s="62" t="s">
        <v>50</v>
      </c>
      <c r="E95" s="103" t="s">
        <v>196</v>
      </c>
      <c r="F95" s="51" t="s">
        <v>76</v>
      </c>
      <c r="G95" s="56">
        <v>21</v>
      </c>
      <c r="H95" s="52">
        <v>6.68</v>
      </c>
      <c r="I95" s="53">
        <v>4.19</v>
      </c>
      <c r="J95" s="53">
        <f>I95+H95</f>
        <v>10.870000000000001</v>
      </c>
      <c r="K95" s="54">
        <f t="shared" si="5"/>
        <v>228.27</v>
      </c>
    </row>
    <row r="96" spans="1:11" ht="30">
      <c r="A96" s="61">
        <v>83431</v>
      </c>
      <c r="B96" s="13"/>
      <c r="C96" s="50"/>
      <c r="D96" s="62" t="s">
        <v>181</v>
      </c>
      <c r="E96" s="103" t="s">
        <v>236</v>
      </c>
      <c r="F96" s="51" t="s">
        <v>79</v>
      </c>
      <c r="G96" s="68">
        <v>470</v>
      </c>
      <c r="H96" s="71">
        <v>35.7</v>
      </c>
      <c r="I96" s="53">
        <v>6.28</v>
      </c>
      <c r="J96" s="65">
        <f>I96+H96</f>
        <v>41.980000000000004</v>
      </c>
      <c r="K96" s="54">
        <f t="shared" si="5"/>
        <v>19730.6</v>
      </c>
    </row>
    <row r="97" spans="1:11" ht="30">
      <c r="A97" s="61"/>
      <c r="B97" s="13">
        <v>1595</v>
      </c>
      <c r="C97" s="14"/>
      <c r="D97" s="70" t="s">
        <v>182</v>
      </c>
      <c r="E97" s="103" t="s">
        <v>198</v>
      </c>
      <c r="F97" s="51" t="s">
        <v>76</v>
      </c>
      <c r="G97" s="68">
        <v>9</v>
      </c>
      <c r="H97" s="52">
        <v>14.01</v>
      </c>
      <c r="I97" s="53">
        <v>4.19</v>
      </c>
      <c r="J97" s="53">
        <f t="shared" si="6"/>
        <v>18.2</v>
      </c>
      <c r="K97" s="54">
        <f t="shared" si="5"/>
        <v>163.8</v>
      </c>
    </row>
    <row r="98" spans="1:11" ht="30">
      <c r="A98" s="61"/>
      <c r="B98" s="13">
        <v>432</v>
      </c>
      <c r="C98" s="14"/>
      <c r="D98" s="62" t="s">
        <v>183</v>
      </c>
      <c r="E98" s="103" t="s">
        <v>202</v>
      </c>
      <c r="F98" s="51" t="s">
        <v>76</v>
      </c>
      <c r="G98" s="68">
        <v>72</v>
      </c>
      <c r="H98" s="52">
        <v>4.74</v>
      </c>
      <c r="I98" s="53">
        <f>H98*$N$15</f>
        <v>1.422</v>
      </c>
      <c r="J98" s="53">
        <f t="shared" si="6"/>
        <v>6.162</v>
      </c>
      <c r="K98" s="54">
        <f t="shared" si="5"/>
        <v>443.66</v>
      </c>
    </row>
    <row r="99" spans="1:11" ht="30">
      <c r="A99" s="61"/>
      <c r="B99" s="13">
        <v>439</v>
      </c>
      <c r="C99" s="14"/>
      <c r="D99" s="62" t="s">
        <v>51</v>
      </c>
      <c r="E99" s="103" t="s">
        <v>201</v>
      </c>
      <c r="F99" s="51" t="s">
        <v>76</v>
      </c>
      <c r="G99" s="68">
        <v>72</v>
      </c>
      <c r="H99" s="52">
        <v>4.74</v>
      </c>
      <c r="I99" s="53">
        <f>H99*$N$15</f>
        <v>1.422</v>
      </c>
      <c r="J99" s="53">
        <f t="shared" si="6"/>
        <v>6.162</v>
      </c>
      <c r="K99" s="54">
        <f t="shared" si="5"/>
        <v>443.66</v>
      </c>
    </row>
    <row r="100" spans="1:11" ht="24" customHeight="1">
      <c r="A100" s="61"/>
      <c r="B100" s="13">
        <v>379</v>
      </c>
      <c r="C100" s="14"/>
      <c r="D100" s="62" t="s">
        <v>52</v>
      </c>
      <c r="E100" s="103" t="s">
        <v>189</v>
      </c>
      <c r="F100" s="51" t="s">
        <v>76</v>
      </c>
      <c r="G100" s="68">
        <v>144</v>
      </c>
      <c r="H100" s="52">
        <v>1.23</v>
      </c>
      <c r="I100" s="53">
        <f aca="true" t="shared" si="7" ref="I100:I106">H100*$N$15</f>
        <v>0.369</v>
      </c>
      <c r="J100" s="53">
        <f t="shared" si="6"/>
        <v>1.599</v>
      </c>
      <c r="K100" s="54">
        <f t="shared" si="5"/>
        <v>230.25</v>
      </c>
    </row>
    <row r="101" spans="1:11" ht="15">
      <c r="A101" s="61"/>
      <c r="B101" s="13">
        <v>4337</v>
      </c>
      <c r="C101" s="14"/>
      <c r="D101" s="62" t="s">
        <v>88</v>
      </c>
      <c r="E101" s="103" t="s">
        <v>190</v>
      </c>
      <c r="F101" s="51" t="s">
        <v>76</v>
      </c>
      <c r="G101" s="68">
        <v>144</v>
      </c>
      <c r="H101" s="52">
        <v>0.55</v>
      </c>
      <c r="I101" s="53">
        <f t="shared" si="7"/>
        <v>0.165</v>
      </c>
      <c r="J101" s="53">
        <f t="shared" si="6"/>
        <v>0.7150000000000001</v>
      </c>
      <c r="K101" s="54">
        <f t="shared" si="5"/>
        <v>102.96</v>
      </c>
    </row>
    <row r="102" spans="1:11" ht="30">
      <c r="A102" s="61"/>
      <c r="B102" s="13">
        <v>402</v>
      </c>
      <c r="C102" s="14"/>
      <c r="D102" s="62" t="s">
        <v>234</v>
      </c>
      <c r="E102" s="103" t="s">
        <v>94</v>
      </c>
      <c r="F102" s="51" t="s">
        <v>76</v>
      </c>
      <c r="G102" s="68">
        <v>36</v>
      </c>
      <c r="H102" s="52">
        <v>6.13</v>
      </c>
      <c r="I102" s="53">
        <f t="shared" si="7"/>
        <v>1.839</v>
      </c>
      <c r="J102" s="53">
        <f t="shared" si="6"/>
        <v>7.968999999999999</v>
      </c>
      <c r="K102" s="54">
        <f t="shared" si="5"/>
        <v>286.88</v>
      </c>
    </row>
    <row r="103" spans="1:11" ht="30">
      <c r="A103" s="61"/>
      <c r="B103" s="13">
        <v>12045</v>
      </c>
      <c r="C103" s="14"/>
      <c r="D103" s="62" t="s">
        <v>184</v>
      </c>
      <c r="E103" s="103" t="s">
        <v>276</v>
      </c>
      <c r="F103" s="57" t="s">
        <v>76</v>
      </c>
      <c r="G103" s="56">
        <v>3</v>
      </c>
      <c r="H103" s="52">
        <v>462.64</v>
      </c>
      <c r="I103" s="53">
        <v>167.44</v>
      </c>
      <c r="J103" s="53">
        <f>I103+H103</f>
        <v>630.0799999999999</v>
      </c>
      <c r="K103" s="54">
        <f t="shared" si="5"/>
        <v>1890.24</v>
      </c>
    </row>
    <row r="104" spans="1:11" ht="15">
      <c r="A104" s="61"/>
      <c r="B104" s="13">
        <v>12329</v>
      </c>
      <c r="C104" s="14"/>
      <c r="D104" s="62" t="s">
        <v>71</v>
      </c>
      <c r="E104" s="103" t="s">
        <v>114</v>
      </c>
      <c r="F104" s="57" t="s">
        <v>78</v>
      </c>
      <c r="G104" s="56">
        <v>30</v>
      </c>
      <c r="H104" s="52">
        <v>63.79</v>
      </c>
      <c r="I104" s="53">
        <f t="shared" si="7"/>
        <v>19.137</v>
      </c>
      <c r="J104" s="53">
        <f>I104+H104</f>
        <v>82.92699999999999</v>
      </c>
      <c r="K104" s="54">
        <f t="shared" si="5"/>
        <v>2487.81</v>
      </c>
    </row>
    <row r="105" spans="1:11" ht="15">
      <c r="A105" s="60"/>
      <c r="B105" s="13">
        <v>400</v>
      </c>
      <c r="C105" s="59"/>
      <c r="D105" s="62" t="s">
        <v>72</v>
      </c>
      <c r="E105" s="103" t="s">
        <v>80</v>
      </c>
      <c r="F105" s="51" t="s">
        <v>76</v>
      </c>
      <c r="G105" s="56">
        <v>12</v>
      </c>
      <c r="H105" s="52">
        <v>0.47</v>
      </c>
      <c r="I105" s="53">
        <f t="shared" si="7"/>
        <v>0.141</v>
      </c>
      <c r="J105" s="53">
        <f>I105+H105</f>
        <v>0.611</v>
      </c>
      <c r="K105" s="54">
        <f t="shared" si="5"/>
        <v>7.33</v>
      </c>
    </row>
    <row r="106" spans="1:11" ht="15">
      <c r="A106" s="61"/>
      <c r="B106" s="13"/>
      <c r="C106" s="50" t="s">
        <v>22</v>
      </c>
      <c r="D106" s="70" t="s">
        <v>53</v>
      </c>
      <c r="E106" s="103" t="s">
        <v>194</v>
      </c>
      <c r="F106" s="51" t="s">
        <v>76</v>
      </c>
      <c r="G106" s="56">
        <v>50</v>
      </c>
      <c r="H106" s="52">
        <v>0.75</v>
      </c>
      <c r="I106" s="53">
        <f t="shared" si="7"/>
        <v>0.22499999999999998</v>
      </c>
      <c r="J106" s="53">
        <f>I106+H106</f>
        <v>0.975</v>
      </c>
      <c r="K106" s="54">
        <f t="shared" si="5"/>
        <v>48.75</v>
      </c>
    </row>
    <row r="107" spans="1:11" ht="15">
      <c r="A107" s="61">
        <v>55866</v>
      </c>
      <c r="B107" s="13"/>
      <c r="C107" s="50"/>
      <c r="D107" s="62" t="s">
        <v>73</v>
      </c>
      <c r="E107" s="103" t="s">
        <v>246</v>
      </c>
      <c r="F107" s="51" t="s">
        <v>79</v>
      </c>
      <c r="G107" s="56">
        <v>3</v>
      </c>
      <c r="H107" s="52">
        <v>7.95</v>
      </c>
      <c r="I107" s="53">
        <v>9.42</v>
      </c>
      <c r="J107" s="53">
        <f>I107+H107</f>
        <v>17.37</v>
      </c>
      <c r="K107" s="54">
        <f t="shared" si="5"/>
        <v>52.11</v>
      </c>
    </row>
    <row r="108" spans="1:11" ht="15">
      <c r="A108" s="61">
        <v>55868</v>
      </c>
      <c r="B108" s="13"/>
      <c r="C108" s="14"/>
      <c r="D108" s="62" t="s">
        <v>54</v>
      </c>
      <c r="E108" s="103" t="s">
        <v>225</v>
      </c>
      <c r="F108" s="51" t="s">
        <v>79</v>
      </c>
      <c r="G108" s="56">
        <v>100</v>
      </c>
      <c r="H108" s="52">
        <v>30.66</v>
      </c>
      <c r="I108" s="53">
        <v>12.56</v>
      </c>
      <c r="J108" s="53">
        <f aca="true" t="shared" si="8" ref="J108:J120">I108+H108</f>
        <v>43.22</v>
      </c>
      <c r="K108" s="54">
        <f t="shared" si="5"/>
        <v>4322</v>
      </c>
    </row>
    <row r="109" spans="1:11" ht="30">
      <c r="A109" s="61">
        <v>83432</v>
      </c>
      <c r="B109" s="13"/>
      <c r="C109" s="14"/>
      <c r="D109" s="62" t="s">
        <v>74</v>
      </c>
      <c r="E109" s="103" t="s">
        <v>115</v>
      </c>
      <c r="F109" s="57" t="s">
        <v>79</v>
      </c>
      <c r="G109" s="56">
        <v>22</v>
      </c>
      <c r="H109" s="52">
        <v>41.25</v>
      </c>
      <c r="I109" s="53">
        <v>7.33</v>
      </c>
      <c r="J109" s="53">
        <f t="shared" si="8"/>
        <v>48.58</v>
      </c>
      <c r="K109" s="54">
        <f t="shared" si="5"/>
        <v>1068.76</v>
      </c>
    </row>
    <row r="110" spans="1:11" ht="30">
      <c r="A110" s="61">
        <v>83424</v>
      </c>
      <c r="B110" s="13"/>
      <c r="C110" s="14"/>
      <c r="D110" s="62" t="s">
        <v>55</v>
      </c>
      <c r="E110" s="103" t="s">
        <v>116</v>
      </c>
      <c r="F110" s="57" t="s">
        <v>79</v>
      </c>
      <c r="G110" s="56">
        <v>11</v>
      </c>
      <c r="H110" s="52">
        <v>18.23</v>
      </c>
      <c r="I110" s="53">
        <v>4.19</v>
      </c>
      <c r="J110" s="53">
        <f t="shared" si="8"/>
        <v>22.42</v>
      </c>
      <c r="K110" s="54">
        <f t="shared" si="5"/>
        <v>246.62</v>
      </c>
    </row>
    <row r="111" spans="1:11" ht="15">
      <c r="A111" s="61"/>
      <c r="B111" s="13">
        <v>1878</v>
      </c>
      <c r="C111" s="14"/>
      <c r="D111" s="62" t="s">
        <v>90</v>
      </c>
      <c r="E111" s="103" t="s">
        <v>227</v>
      </c>
      <c r="F111" s="51" t="s">
        <v>76</v>
      </c>
      <c r="G111" s="56">
        <v>18</v>
      </c>
      <c r="H111" s="52">
        <v>57.18</v>
      </c>
      <c r="I111" s="53">
        <v>5.02</v>
      </c>
      <c r="J111" s="53">
        <f t="shared" si="8"/>
        <v>62.2</v>
      </c>
      <c r="K111" s="54">
        <f t="shared" si="5"/>
        <v>1119.6</v>
      </c>
    </row>
    <row r="112" spans="1:11" ht="15">
      <c r="A112" s="61"/>
      <c r="B112" s="13">
        <v>1895</v>
      </c>
      <c r="C112" s="14"/>
      <c r="D112" s="62" t="s">
        <v>56</v>
      </c>
      <c r="E112" s="103" t="s">
        <v>228</v>
      </c>
      <c r="F112" s="51" t="s">
        <v>76</v>
      </c>
      <c r="G112" s="56">
        <v>36</v>
      </c>
      <c r="H112" s="52">
        <v>46.81</v>
      </c>
      <c r="I112" s="53">
        <v>1.67</v>
      </c>
      <c r="J112" s="53">
        <f t="shared" si="8"/>
        <v>48.480000000000004</v>
      </c>
      <c r="K112" s="54">
        <f t="shared" si="5"/>
        <v>1745.28</v>
      </c>
    </row>
    <row r="113" spans="1:11" ht="15">
      <c r="A113" s="61" t="s">
        <v>295</v>
      </c>
      <c r="B113" s="13"/>
      <c r="C113" s="14"/>
      <c r="D113" s="62" t="s">
        <v>75</v>
      </c>
      <c r="E113" s="103" t="s">
        <v>233</v>
      </c>
      <c r="F113" s="57" t="s">
        <v>79</v>
      </c>
      <c r="G113" s="56">
        <v>5</v>
      </c>
      <c r="H113" s="52">
        <v>3.34</v>
      </c>
      <c r="I113" s="53">
        <v>6.28</v>
      </c>
      <c r="J113" s="53">
        <f t="shared" si="8"/>
        <v>9.620000000000001</v>
      </c>
      <c r="K113" s="54">
        <f t="shared" si="5"/>
        <v>48.1</v>
      </c>
    </row>
    <row r="114" spans="1:11" ht="15">
      <c r="A114" s="61"/>
      <c r="B114" s="13">
        <v>1884</v>
      </c>
      <c r="C114" s="14"/>
      <c r="D114" s="62" t="s">
        <v>57</v>
      </c>
      <c r="E114" s="103" t="s">
        <v>131</v>
      </c>
      <c r="F114" s="51" t="s">
        <v>76</v>
      </c>
      <c r="G114" s="56">
        <v>3</v>
      </c>
      <c r="H114" s="52">
        <v>4.51</v>
      </c>
      <c r="I114" s="53">
        <v>2.51</v>
      </c>
      <c r="J114" s="53">
        <f>I114+H114</f>
        <v>7.02</v>
      </c>
      <c r="K114" s="54">
        <f t="shared" si="5"/>
        <v>21.06</v>
      </c>
    </row>
    <row r="115" spans="1:11" ht="15">
      <c r="A115" s="61"/>
      <c r="B115" s="13">
        <v>1892</v>
      </c>
      <c r="C115" s="14"/>
      <c r="D115" s="70" t="s">
        <v>58</v>
      </c>
      <c r="E115" s="103" t="s">
        <v>224</v>
      </c>
      <c r="F115" s="57" t="s">
        <v>76</v>
      </c>
      <c r="G115" s="56">
        <v>6</v>
      </c>
      <c r="H115" s="52">
        <v>2.14</v>
      </c>
      <c r="I115" s="53">
        <v>0.84</v>
      </c>
      <c r="J115" s="53">
        <f t="shared" si="8"/>
        <v>2.98</v>
      </c>
      <c r="K115" s="54">
        <f t="shared" si="5"/>
        <v>17.88</v>
      </c>
    </row>
    <row r="116" spans="1:11" ht="15">
      <c r="A116" s="61"/>
      <c r="B116" s="13">
        <v>855</v>
      </c>
      <c r="C116" s="14"/>
      <c r="D116" s="62" t="s">
        <v>81</v>
      </c>
      <c r="E116" s="103" t="s">
        <v>226</v>
      </c>
      <c r="F116" s="51" t="s">
        <v>192</v>
      </c>
      <c r="G116" s="56">
        <v>4</v>
      </c>
      <c r="H116" s="52">
        <v>0.75</v>
      </c>
      <c r="I116" s="53">
        <v>0.21</v>
      </c>
      <c r="J116" s="53">
        <f>I116+H116</f>
        <v>0.96</v>
      </c>
      <c r="K116" s="54">
        <f t="shared" si="5"/>
        <v>3.84</v>
      </c>
    </row>
    <row r="117" spans="1:11" ht="15">
      <c r="A117" s="61"/>
      <c r="B117" s="13">
        <v>845</v>
      </c>
      <c r="C117" s="14"/>
      <c r="D117" s="62" t="s">
        <v>205</v>
      </c>
      <c r="E117" s="103" t="s">
        <v>244</v>
      </c>
      <c r="F117" s="51" t="s">
        <v>192</v>
      </c>
      <c r="G117" s="56">
        <v>14</v>
      </c>
      <c r="H117" s="52">
        <v>6.12</v>
      </c>
      <c r="I117" s="53">
        <v>4.19</v>
      </c>
      <c r="J117" s="53">
        <f>I117+H117</f>
        <v>10.31</v>
      </c>
      <c r="K117" s="54">
        <f>TRUNC(J117*G117,2)</f>
        <v>144.34</v>
      </c>
    </row>
    <row r="118" spans="1:11" ht="15">
      <c r="A118" s="61"/>
      <c r="B118" s="13">
        <v>1876</v>
      </c>
      <c r="C118" s="14"/>
      <c r="D118" s="62" t="s">
        <v>206</v>
      </c>
      <c r="E118" s="103" t="s">
        <v>247</v>
      </c>
      <c r="F118" s="51" t="s">
        <v>192</v>
      </c>
      <c r="G118" s="56">
        <v>3</v>
      </c>
      <c r="H118" s="52">
        <v>10.48</v>
      </c>
      <c r="I118" s="53">
        <v>3.77</v>
      </c>
      <c r="J118" s="53">
        <f>I118+H118</f>
        <v>14.25</v>
      </c>
      <c r="K118" s="54">
        <f t="shared" si="5"/>
        <v>42.75</v>
      </c>
    </row>
    <row r="119" spans="1:11" ht="15">
      <c r="A119" s="61"/>
      <c r="B119" s="13">
        <v>1894</v>
      </c>
      <c r="C119" s="14"/>
      <c r="D119" s="62" t="s">
        <v>207</v>
      </c>
      <c r="E119" s="103" t="s">
        <v>249</v>
      </c>
      <c r="F119" s="57" t="s">
        <v>76</v>
      </c>
      <c r="G119" s="56">
        <v>6</v>
      </c>
      <c r="H119" s="52">
        <v>7.27</v>
      </c>
      <c r="I119" s="53">
        <v>1.26</v>
      </c>
      <c r="J119" s="53">
        <f>I119+H119</f>
        <v>8.53</v>
      </c>
      <c r="K119" s="54">
        <f t="shared" si="5"/>
        <v>51.18</v>
      </c>
    </row>
    <row r="120" spans="1:11" ht="15">
      <c r="A120" s="61"/>
      <c r="B120" s="61">
        <v>3402</v>
      </c>
      <c r="C120" s="50"/>
      <c r="D120" s="62" t="s">
        <v>208</v>
      </c>
      <c r="E120" s="103" t="s">
        <v>191</v>
      </c>
      <c r="F120" s="51" t="s">
        <v>76</v>
      </c>
      <c r="G120" s="56">
        <v>9</v>
      </c>
      <c r="H120" s="52">
        <v>5.14</v>
      </c>
      <c r="I120" s="53">
        <f>H120*$N$15</f>
        <v>1.5419999999999998</v>
      </c>
      <c r="J120" s="53">
        <f t="shared" si="8"/>
        <v>6.6819999999999995</v>
      </c>
      <c r="K120" s="54">
        <f t="shared" si="5"/>
        <v>60.13</v>
      </c>
    </row>
    <row r="121" spans="1:11" ht="30">
      <c r="A121" s="61"/>
      <c r="B121" s="13">
        <v>11790</v>
      </c>
      <c r="C121" s="14"/>
      <c r="D121" s="62" t="s">
        <v>211</v>
      </c>
      <c r="E121" s="103" t="s">
        <v>204</v>
      </c>
      <c r="F121" s="51" t="s">
        <v>76</v>
      </c>
      <c r="G121" s="56">
        <v>12</v>
      </c>
      <c r="H121" s="52">
        <v>8.9</v>
      </c>
      <c r="I121" s="53">
        <f>H121*$N$15</f>
        <v>2.67</v>
      </c>
      <c r="J121" s="53">
        <f aca="true" t="shared" si="9" ref="J121:J132">I121+H121</f>
        <v>11.57</v>
      </c>
      <c r="K121" s="54">
        <f t="shared" si="5"/>
        <v>138.84</v>
      </c>
    </row>
    <row r="122" spans="1:11" ht="30">
      <c r="A122" s="61"/>
      <c r="B122" s="13">
        <v>4358</v>
      </c>
      <c r="C122" s="14"/>
      <c r="D122" s="62" t="s">
        <v>59</v>
      </c>
      <c r="E122" s="103" t="s">
        <v>193</v>
      </c>
      <c r="F122" s="51" t="s">
        <v>76</v>
      </c>
      <c r="G122" s="56">
        <v>36</v>
      </c>
      <c r="H122" s="52">
        <v>1.27</v>
      </c>
      <c r="I122" s="53">
        <f>H122*$N$15</f>
        <v>0.381</v>
      </c>
      <c r="J122" s="53">
        <f t="shared" si="9"/>
        <v>1.651</v>
      </c>
      <c r="K122" s="54">
        <f t="shared" si="5"/>
        <v>59.43</v>
      </c>
    </row>
    <row r="123" spans="1:11" ht="34.5" customHeight="1">
      <c r="A123" s="61"/>
      <c r="B123" s="13">
        <v>11441</v>
      </c>
      <c r="C123" s="14"/>
      <c r="D123" s="62" t="s">
        <v>215</v>
      </c>
      <c r="E123" s="103" t="s">
        <v>245</v>
      </c>
      <c r="F123" s="51" t="s">
        <v>76</v>
      </c>
      <c r="G123" s="56">
        <v>6</v>
      </c>
      <c r="H123" s="52">
        <v>4.74</v>
      </c>
      <c r="I123" s="53">
        <v>6.17</v>
      </c>
      <c r="J123" s="53">
        <f t="shared" si="9"/>
        <v>10.91</v>
      </c>
      <c r="K123" s="54">
        <f t="shared" si="5"/>
        <v>65.46</v>
      </c>
    </row>
    <row r="124" spans="1:11" ht="19.5" customHeight="1">
      <c r="A124" s="61"/>
      <c r="B124" s="13"/>
      <c r="C124" s="50" t="s">
        <v>22</v>
      </c>
      <c r="D124" s="62" t="s">
        <v>216</v>
      </c>
      <c r="E124" s="103" t="s">
        <v>279</v>
      </c>
      <c r="F124" s="51" t="s">
        <v>76</v>
      </c>
      <c r="G124" s="68">
        <v>18</v>
      </c>
      <c r="H124" s="52">
        <v>17.24</v>
      </c>
      <c r="I124" s="53">
        <f>H124*$N$15</f>
        <v>5.172</v>
      </c>
      <c r="J124" s="53">
        <f t="shared" si="9"/>
        <v>22.412</v>
      </c>
      <c r="K124" s="54">
        <f t="shared" si="5"/>
        <v>403.41</v>
      </c>
    </row>
    <row r="125" spans="1:11" ht="30">
      <c r="A125" s="61"/>
      <c r="B125" s="13">
        <v>11275</v>
      </c>
      <c r="C125" s="14"/>
      <c r="D125" s="62" t="s">
        <v>217</v>
      </c>
      <c r="E125" s="103" t="s">
        <v>254</v>
      </c>
      <c r="F125" s="51" t="s">
        <v>76</v>
      </c>
      <c r="G125" s="56">
        <v>60</v>
      </c>
      <c r="H125" s="52">
        <v>1.83</v>
      </c>
      <c r="I125" s="53">
        <v>1.66</v>
      </c>
      <c r="J125" s="53">
        <f t="shared" si="9"/>
        <v>3.49</v>
      </c>
      <c r="K125" s="54">
        <f t="shared" si="5"/>
        <v>209.4</v>
      </c>
    </row>
    <row r="126" spans="1:11" ht="30">
      <c r="A126" s="61"/>
      <c r="B126" s="13"/>
      <c r="C126" s="50" t="s">
        <v>22</v>
      </c>
      <c r="D126" s="62" t="s">
        <v>219</v>
      </c>
      <c r="E126" s="103" t="s">
        <v>280</v>
      </c>
      <c r="F126" s="51" t="s">
        <v>76</v>
      </c>
      <c r="G126" s="68">
        <v>72</v>
      </c>
      <c r="H126" s="52">
        <v>21.56</v>
      </c>
      <c r="I126" s="53">
        <f aca="true" t="shared" si="10" ref="I126:I131">H126*$N$15</f>
        <v>6.467999999999999</v>
      </c>
      <c r="J126" s="53">
        <f aca="true" t="shared" si="11" ref="J126:J131">I126+H126</f>
        <v>28.028</v>
      </c>
      <c r="K126" s="54">
        <f t="shared" si="5"/>
        <v>2018.01</v>
      </c>
    </row>
    <row r="127" spans="1:11" ht="15.75" customHeight="1">
      <c r="A127" s="61"/>
      <c r="B127" s="13"/>
      <c r="C127" s="50" t="s">
        <v>22</v>
      </c>
      <c r="D127" s="70" t="s">
        <v>220</v>
      </c>
      <c r="E127" s="103" t="s">
        <v>218</v>
      </c>
      <c r="F127" s="51" t="s">
        <v>79</v>
      </c>
      <c r="G127" s="68">
        <v>475</v>
      </c>
      <c r="H127" s="52">
        <v>4.77</v>
      </c>
      <c r="I127" s="53">
        <v>1.67</v>
      </c>
      <c r="J127" s="53">
        <f t="shared" si="11"/>
        <v>6.4399999999999995</v>
      </c>
      <c r="K127" s="54">
        <f t="shared" si="5"/>
        <v>3059</v>
      </c>
    </row>
    <row r="128" spans="1:11" ht="30">
      <c r="A128" s="61"/>
      <c r="B128" s="61"/>
      <c r="C128" s="50" t="s">
        <v>22</v>
      </c>
      <c r="D128" s="62" t="s">
        <v>231</v>
      </c>
      <c r="E128" s="103" t="s">
        <v>180</v>
      </c>
      <c r="F128" s="51" t="s">
        <v>79</v>
      </c>
      <c r="G128" s="68">
        <v>1430</v>
      </c>
      <c r="H128" s="71">
        <v>5.43</v>
      </c>
      <c r="I128" s="65">
        <v>4.19</v>
      </c>
      <c r="J128" s="65">
        <f t="shared" si="11"/>
        <v>9.620000000000001</v>
      </c>
      <c r="K128" s="54">
        <f t="shared" si="5"/>
        <v>13756.6</v>
      </c>
    </row>
    <row r="129" spans="1:11" ht="22.5" customHeight="1">
      <c r="A129" s="61"/>
      <c r="B129" s="13">
        <v>13343</v>
      </c>
      <c r="C129" s="58"/>
      <c r="D129" s="62" t="s">
        <v>243</v>
      </c>
      <c r="E129" s="103" t="s">
        <v>282</v>
      </c>
      <c r="F129" s="51" t="s">
        <v>76</v>
      </c>
      <c r="G129" s="68">
        <v>46</v>
      </c>
      <c r="H129" s="71">
        <v>31.73</v>
      </c>
      <c r="I129" s="65">
        <f t="shared" si="10"/>
        <v>9.519</v>
      </c>
      <c r="J129" s="65">
        <f t="shared" si="11"/>
        <v>41.249</v>
      </c>
      <c r="K129" s="54">
        <f t="shared" si="5"/>
        <v>1897.45</v>
      </c>
    </row>
    <row r="130" spans="1:11" ht="15">
      <c r="A130" s="61"/>
      <c r="B130" s="13"/>
      <c r="C130" s="50" t="s">
        <v>22</v>
      </c>
      <c r="D130" s="62" t="s">
        <v>248</v>
      </c>
      <c r="E130" s="103" t="s">
        <v>229</v>
      </c>
      <c r="F130" s="51" t="s">
        <v>76</v>
      </c>
      <c r="G130" s="68">
        <v>13</v>
      </c>
      <c r="H130" s="71">
        <v>69.01</v>
      </c>
      <c r="I130" s="65">
        <f t="shared" si="10"/>
        <v>20.703</v>
      </c>
      <c r="J130" s="65">
        <f t="shared" si="11"/>
        <v>89.71300000000001</v>
      </c>
      <c r="K130" s="54">
        <f t="shared" si="5"/>
        <v>1166.26</v>
      </c>
    </row>
    <row r="131" spans="1:11" ht="30">
      <c r="A131" s="61"/>
      <c r="B131" s="13"/>
      <c r="C131" s="14" t="s">
        <v>22</v>
      </c>
      <c r="D131" s="62" t="s">
        <v>252</v>
      </c>
      <c r="E131" s="103" t="s">
        <v>230</v>
      </c>
      <c r="F131" s="51" t="s">
        <v>76</v>
      </c>
      <c r="G131" s="68">
        <v>13</v>
      </c>
      <c r="H131" s="71">
        <v>94.49</v>
      </c>
      <c r="I131" s="65">
        <f t="shared" si="10"/>
        <v>28.346999999999998</v>
      </c>
      <c r="J131" s="65">
        <f t="shared" si="11"/>
        <v>122.83699999999999</v>
      </c>
      <c r="K131" s="54">
        <f t="shared" si="5"/>
        <v>1596.88</v>
      </c>
    </row>
    <row r="132" spans="1:11" ht="15">
      <c r="A132" s="61"/>
      <c r="B132" s="13"/>
      <c r="C132" s="14" t="s">
        <v>22</v>
      </c>
      <c r="D132" s="62" t="s">
        <v>274</v>
      </c>
      <c r="E132" s="103" t="s">
        <v>195</v>
      </c>
      <c r="F132" s="51" t="s">
        <v>76</v>
      </c>
      <c r="G132" s="56">
        <v>12</v>
      </c>
      <c r="H132" s="52">
        <v>17.07</v>
      </c>
      <c r="I132" s="53">
        <f>H132*$N$15</f>
        <v>5.1209999999999996</v>
      </c>
      <c r="J132" s="53">
        <f t="shared" si="9"/>
        <v>22.191</v>
      </c>
      <c r="K132" s="54">
        <f t="shared" si="5"/>
        <v>266.29</v>
      </c>
    </row>
    <row r="133" spans="1:15" s="24" customFormat="1" ht="15.75">
      <c r="A133" s="90"/>
      <c r="B133" s="38"/>
      <c r="C133" s="39"/>
      <c r="D133" s="40">
        <v>3</v>
      </c>
      <c r="E133" s="49" t="s">
        <v>136</v>
      </c>
      <c r="F133" s="201"/>
      <c r="G133" s="202"/>
      <c r="H133" s="202"/>
      <c r="I133" s="202"/>
      <c r="J133" s="203"/>
      <c r="K133" s="41">
        <f>SUM(K134:K153)</f>
        <v>75889.62999999999</v>
      </c>
      <c r="L133"/>
      <c r="M133"/>
      <c r="N133"/>
      <c r="O133"/>
    </row>
    <row r="134" spans="1:15" s="24" customFormat="1" ht="15">
      <c r="A134" s="61">
        <v>83446</v>
      </c>
      <c r="B134" s="61"/>
      <c r="C134" s="50"/>
      <c r="D134" s="62" t="s">
        <v>137</v>
      </c>
      <c r="E134" s="102" t="s">
        <v>199</v>
      </c>
      <c r="F134" s="51" t="s">
        <v>76</v>
      </c>
      <c r="G134" s="68">
        <v>14</v>
      </c>
      <c r="H134" s="65">
        <v>62.14</v>
      </c>
      <c r="I134" s="65">
        <v>57.49</v>
      </c>
      <c r="J134" s="53">
        <f aca="true" t="shared" si="12" ref="J134:J139">I134+H134</f>
        <v>119.63</v>
      </c>
      <c r="K134" s="54">
        <f>TRUNC(J134*G134,2)</f>
        <v>1674.82</v>
      </c>
      <c r="L134"/>
      <c r="M134"/>
      <c r="N134"/>
      <c r="O134"/>
    </row>
    <row r="135" spans="1:15" s="24" customFormat="1" ht="44.25" customHeight="1">
      <c r="A135" s="61">
        <v>68069</v>
      </c>
      <c r="B135" s="61">
        <v>3380</v>
      </c>
      <c r="C135" s="50"/>
      <c r="D135" s="70" t="s">
        <v>138</v>
      </c>
      <c r="E135" s="102" t="s">
        <v>277</v>
      </c>
      <c r="F135" s="51" t="s">
        <v>76</v>
      </c>
      <c r="G135" s="56">
        <v>2</v>
      </c>
      <c r="H135" s="52">
        <v>32.09</v>
      </c>
      <c r="I135" s="53">
        <v>8.37</v>
      </c>
      <c r="J135" s="53">
        <f t="shared" si="12"/>
        <v>40.46</v>
      </c>
      <c r="K135" s="54">
        <f aca="true" t="shared" si="13" ref="K135:K152">TRUNC(J135*G135,2)</f>
        <v>80.92</v>
      </c>
      <c r="L135"/>
      <c r="M135"/>
      <c r="N135"/>
      <c r="O135"/>
    </row>
    <row r="136" spans="1:15" s="24" customFormat="1" ht="30">
      <c r="A136" s="61"/>
      <c r="B136" s="13"/>
      <c r="C136" s="50" t="s">
        <v>22</v>
      </c>
      <c r="D136" s="62" t="s">
        <v>139</v>
      </c>
      <c r="E136" s="103" t="s">
        <v>316</v>
      </c>
      <c r="F136" s="51" t="s">
        <v>76</v>
      </c>
      <c r="G136" s="56">
        <v>4</v>
      </c>
      <c r="H136" s="52">
        <v>1525</v>
      </c>
      <c r="I136" s="53">
        <v>125.58</v>
      </c>
      <c r="J136" s="53">
        <f t="shared" si="12"/>
        <v>1650.58</v>
      </c>
      <c r="K136" s="54">
        <f t="shared" si="13"/>
        <v>6602.32</v>
      </c>
      <c r="L136"/>
      <c r="M136"/>
      <c r="N136"/>
      <c r="O136"/>
    </row>
    <row r="137" spans="1:15" s="24" customFormat="1" ht="15">
      <c r="A137" s="61" t="s">
        <v>303</v>
      </c>
      <c r="B137" s="13"/>
      <c r="C137" s="58"/>
      <c r="D137" s="62" t="s">
        <v>140</v>
      </c>
      <c r="E137" s="103" t="s">
        <v>213</v>
      </c>
      <c r="F137" s="51" t="s">
        <v>79</v>
      </c>
      <c r="G137" s="56">
        <v>140</v>
      </c>
      <c r="H137" s="52">
        <v>7.31</v>
      </c>
      <c r="I137" s="53">
        <v>10.47</v>
      </c>
      <c r="J137" s="53">
        <f t="shared" si="12"/>
        <v>17.78</v>
      </c>
      <c r="K137" s="54">
        <f t="shared" si="13"/>
        <v>2489.2</v>
      </c>
      <c r="L137"/>
      <c r="M137"/>
      <c r="N137"/>
      <c r="O137"/>
    </row>
    <row r="138" spans="1:15" s="24" customFormat="1" ht="15">
      <c r="A138" s="61"/>
      <c r="B138" s="13"/>
      <c r="C138" s="50" t="s">
        <v>22</v>
      </c>
      <c r="D138" s="70" t="s">
        <v>160</v>
      </c>
      <c r="E138" s="103" t="s">
        <v>314</v>
      </c>
      <c r="F138" s="51" t="s">
        <v>79</v>
      </c>
      <c r="G138" s="56">
        <v>795</v>
      </c>
      <c r="H138" s="52">
        <v>3.38</v>
      </c>
      <c r="I138" s="53">
        <v>9.42</v>
      </c>
      <c r="J138" s="53">
        <f t="shared" si="12"/>
        <v>12.8</v>
      </c>
      <c r="K138" s="54">
        <f t="shared" si="13"/>
        <v>10176</v>
      </c>
      <c r="L138"/>
      <c r="M138"/>
      <c r="N138"/>
      <c r="O138"/>
    </row>
    <row r="139" spans="1:15" s="24" customFormat="1" ht="30">
      <c r="A139" s="61">
        <v>83431</v>
      </c>
      <c r="B139" s="13"/>
      <c r="C139" s="58"/>
      <c r="D139" s="70" t="s">
        <v>161</v>
      </c>
      <c r="E139" s="103" t="s">
        <v>304</v>
      </c>
      <c r="F139" s="51" t="s">
        <v>79</v>
      </c>
      <c r="G139" s="56">
        <v>440</v>
      </c>
      <c r="H139" s="52">
        <v>35.7</v>
      </c>
      <c r="I139" s="53">
        <v>6.28</v>
      </c>
      <c r="J139" s="53">
        <f t="shared" si="12"/>
        <v>41.980000000000004</v>
      </c>
      <c r="K139" s="54">
        <f>TRUNC(J139*G139,2)</f>
        <v>18471.2</v>
      </c>
      <c r="L139"/>
      <c r="M139"/>
      <c r="N139"/>
      <c r="O139"/>
    </row>
    <row r="140" spans="1:15" s="24" customFormat="1" ht="30">
      <c r="A140" s="61">
        <v>83422</v>
      </c>
      <c r="B140" s="13"/>
      <c r="C140" s="58"/>
      <c r="D140" s="70" t="s">
        <v>162</v>
      </c>
      <c r="E140" s="103" t="s">
        <v>158</v>
      </c>
      <c r="F140" s="51" t="s">
        <v>79</v>
      </c>
      <c r="G140" s="56">
        <v>1990</v>
      </c>
      <c r="H140" s="52">
        <v>10.22</v>
      </c>
      <c r="I140" s="53">
        <v>2.09</v>
      </c>
      <c r="J140" s="53">
        <f aca="true" t="shared" si="14" ref="J140:J152">I140+H140</f>
        <v>12.31</v>
      </c>
      <c r="K140" s="54">
        <f t="shared" si="13"/>
        <v>24496.9</v>
      </c>
      <c r="L140"/>
      <c r="M140"/>
      <c r="N140"/>
      <c r="O140"/>
    </row>
    <row r="141" spans="1:11" ht="30">
      <c r="A141" s="61">
        <v>83423</v>
      </c>
      <c r="B141" s="13"/>
      <c r="C141" s="58"/>
      <c r="D141" s="70" t="s">
        <v>163</v>
      </c>
      <c r="E141" s="103" t="s">
        <v>159</v>
      </c>
      <c r="F141" s="51" t="s">
        <v>79</v>
      </c>
      <c r="G141" s="56">
        <v>515</v>
      </c>
      <c r="H141" s="52">
        <v>13.46</v>
      </c>
      <c r="I141" s="53">
        <v>3.14</v>
      </c>
      <c r="J141" s="53">
        <f t="shared" si="14"/>
        <v>16.6</v>
      </c>
      <c r="K141" s="54">
        <f t="shared" si="13"/>
        <v>8549</v>
      </c>
    </row>
    <row r="142" spans="1:11" ht="30">
      <c r="A142" s="61"/>
      <c r="B142" s="83">
        <v>995</v>
      </c>
      <c r="C142" s="58"/>
      <c r="D142" s="70" t="s">
        <v>165</v>
      </c>
      <c r="E142" s="103" t="s">
        <v>164</v>
      </c>
      <c r="F142" s="51" t="s">
        <v>79</v>
      </c>
      <c r="G142" s="56">
        <v>160</v>
      </c>
      <c r="H142" s="52">
        <v>6.63</v>
      </c>
      <c r="I142" s="53">
        <v>1.88</v>
      </c>
      <c r="J142" s="53">
        <f t="shared" si="14"/>
        <v>8.51</v>
      </c>
      <c r="K142" s="54">
        <f t="shared" si="13"/>
        <v>1361.6</v>
      </c>
    </row>
    <row r="143" spans="1:11" ht="15">
      <c r="A143" s="61">
        <v>72260</v>
      </c>
      <c r="B143" s="83"/>
      <c r="C143" s="58"/>
      <c r="D143" s="70" t="s">
        <v>166</v>
      </c>
      <c r="E143" s="103" t="s">
        <v>169</v>
      </c>
      <c r="F143" s="51" t="s">
        <v>76</v>
      </c>
      <c r="G143" s="56">
        <v>6</v>
      </c>
      <c r="H143" s="52">
        <v>2.85</v>
      </c>
      <c r="I143" s="53">
        <v>6.28</v>
      </c>
      <c r="J143" s="53">
        <f t="shared" si="14"/>
        <v>9.13</v>
      </c>
      <c r="K143" s="54">
        <f t="shared" si="13"/>
        <v>54.78</v>
      </c>
    </row>
    <row r="144" spans="1:11" ht="15">
      <c r="A144" s="61">
        <v>72261</v>
      </c>
      <c r="B144" s="83"/>
      <c r="C144" s="58"/>
      <c r="D144" s="70" t="s">
        <v>167</v>
      </c>
      <c r="E144" s="103" t="s">
        <v>174</v>
      </c>
      <c r="F144" s="51" t="s">
        <v>76</v>
      </c>
      <c r="G144" s="56">
        <v>12</v>
      </c>
      <c r="H144" s="52">
        <v>3.81</v>
      </c>
      <c r="I144" s="53">
        <v>6.28</v>
      </c>
      <c r="J144" s="53">
        <f t="shared" si="14"/>
        <v>10.09</v>
      </c>
      <c r="K144" s="54">
        <f t="shared" si="13"/>
        <v>121.08</v>
      </c>
    </row>
    <row r="145" spans="1:11" ht="15">
      <c r="A145" s="61">
        <v>72261</v>
      </c>
      <c r="B145" s="83"/>
      <c r="C145" s="58"/>
      <c r="D145" s="70" t="s">
        <v>168</v>
      </c>
      <c r="E145" s="103" t="s">
        <v>91</v>
      </c>
      <c r="F145" s="51" t="s">
        <v>76</v>
      </c>
      <c r="G145" s="56">
        <v>6</v>
      </c>
      <c r="H145" s="52">
        <v>3.81</v>
      </c>
      <c r="I145" s="53">
        <v>6.28</v>
      </c>
      <c r="J145" s="53">
        <f t="shared" si="14"/>
        <v>10.09</v>
      </c>
      <c r="K145" s="54">
        <f t="shared" si="13"/>
        <v>60.54</v>
      </c>
    </row>
    <row r="146" spans="1:11" ht="15">
      <c r="A146" s="61">
        <v>72265</v>
      </c>
      <c r="B146" s="83"/>
      <c r="C146" s="58"/>
      <c r="D146" s="99" t="s">
        <v>170</v>
      </c>
      <c r="E146" s="103" t="s">
        <v>175</v>
      </c>
      <c r="F146" s="51" t="s">
        <v>76</v>
      </c>
      <c r="G146" s="56">
        <v>6</v>
      </c>
      <c r="H146" s="52">
        <v>6.85</v>
      </c>
      <c r="I146" s="53">
        <v>8.37</v>
      </c>
      <c r="J146" s="53">
        <f t="shared" si="14"/>
        <v>15.219999999999999</v>
      </c>
      <c r="K146" s="54">
        <f t="shared" si="13"/>
        <v>91.32</v>
      </c>
    </row>
    <row r="147" spans="1:11" ht="30">
      <c r="A147" s="61"/>
      <c r="B147" s="13">
        <v>2377</v>
      </c>
      <c r="C147" s="58"/>
      <c r="D147" s="70" t="s">
        <v>171</v>
      </c>
      <c r="E147" s="103" t="s">
        <v>232</v>
      </c>
      <c r="F147" s="51" t="s">
        <v>76</v>
      </c>
      <c r="G147" s="56">
        <v>2</v>
      </c>
      <c r="H147" s="52">
        <v>379.08</v>
      </c>
      <c r="I147" s="53">
        <v>8.37</v>
      </c>
      <c r="J147" s="53">
        <f t="shared" si="14"/>
        <v>387.45</v>
      </c>
      <c r="K147" s="54">
        <f t="shared" si="13"/>
        <v>774.9</v>
      </c>
    </row>
    <row r="148" spans="1:11" ht="15">
      <c r="A148" s="61"/>
      <c r="B148" s="83">
        <v>12329</v>
      </c>
      <c r="C148" s="58"/>
      <c r="D148" s="70" t="s">
        <v>172</v>
      </c>
      <c r="E148" s="103" t="s">
        <v>214</v>
      </c>
      <c r="F148" s="51" t="s">
        <v>78</v>
      </c>
      <c r="G148" s="56">
        <v>3</v>
      </c>
      <c r="H148" s="52">
        <v>63.79</v>
      </c>
      <c r="I148" s="53">
        <f>H148*$N$15</f>
        <v>19.137</v>
      </c>
      <c r="J148" s="53">
        <f t="shared" si="14"/>
        <v>82.92699999999999</v>
      </c>
      <c r="K148" s="54">
        <f t="shared" si="13"/>
        <v>248.78</v>
      </c>
    </row>
    <row r="149" spans="1:11" ht="15">
      <c r="A149" s="61">
        <v>72254</v>
      </c>
      <c r="B149" s="13"/>
      <c r="C149" s="58"/>
      <c r="D149" s="70" t="s">
        <v>173</v>
      </c>
      <c r="E149" s="103" t="s">
        <v>83</v>
      </c>
      <c r="F149" s="51" t="s">
        <v>79</v>
      </c>
      <c r="G149" s="56">
        <v>4</v>
      </c>
      <c r="H149" s="52">
        <v>13.07</v>
      </c>
      <c r="I149" s="53">
        <v>6.49</v>
      </c>
      <c r="J149" s="53">
        <f>I149+H149</f>
        <v>19.560000000000002</v>
      </c>
      <c r="K149" s="54">
        <f t="shared" si="13"/>
        <v>78.24</v>
      </c>
    </row>
    <row r="150" spans="1:11" ht="30">
      <c r="A150" s="61"/>
      <c r="B150" s="13">
        <v>13393</v>
      </c>
      <c r="C150" s="58"/>
      <c r="D150" s="70" t="s">
        <v>177</v>
      </c>
      <c r="E150" s="103" t="s">
        <v>178</v>
      </c>
      <c r="F150" s="51" t="s">
        <v>76</v>
      </c>
      <c r="G150" s="68">
        <v>1</v>
      </c>
      <c r="H150" s="52">
        <v>90.76</v>
      </c>
      <c r="I150" s="53">
        <v>41.86</v>
      </c>
      <c r="J150" s="53">
        <f>I150+H150</f>
        <v>132.62</v>
      </c>
      <c r="K150" s="54">
        <f t="shared" si="13"/>
        <v>132.62</v>
      </c>
    </row>
    <row r="151" spans="1:11" ht="30">
      <c r="A151" s="61"/>
      <c r="B151" s="13"/>
      <c r="C151" s="50" t="s">
        <v>22</v>
      </c>
      <c r="D151" s="70" t="s">
        <v>179</v>
      </c>
      <c r="E151" s="103" t="s">
        <v>176</v>
      </c>
      <c r="F151" s="51" t="s">
        <v>76</v>
      </c>
      <c r="G151" s="68">
        <v>1</v>
      </c>
      <c r="H151" s="52">
        <v>166.68</v>
      </c>
      <c r="I151" s="53">
        <v>27.11</v>
      </c>
      <c r="J151" s="53">
        <f t="shared" si="14"/>
        <v>193.79000000000002</v>
      </c>
      <c r="K151" s="54">
        <f t="shared" si="13"/>
        <v>193.79</v>
      </c>
    </row>
    <row r="152" spans="1:11" ht="15">
      <c r="A152" s="61"/>
      <c r="B152" s="13">
        <v>11447</v>
      </c>
      <c r="C152" s="58"/>
      <c r="D152" s="70" t="s">
        <v>212</v>
      </c>
      <c r="E152" s="113" t="s">
        <v>313</v>
      </c>
      <c r="F152" s="51" t="s">
        <v>76</v>
      </c>
      <c r="G152" s="68">
        <v>4</v>
      </c>
      <c r="H152" s="52">
        <v>18.58</v>
      </c>
      <c r="I152" s="53">
        <v>6.17</v>
      </c>
      <c r="J152" s="53">
        <f t="shared" si="14"/>
        <v>24.75</v>
      </c>
      <c r="K152" s="54">
        <f t="shared" si="13"/>
        <v>99</v>
      </c>
    </row>
    <row r="153" spans="1:11" ht="30">
      <c r="A153" s="61"/>
      <c r="B153" s="13">
        <v>13393</v>
      </c>
      <c r="C153" s="58"/>
      <c r="D153" s="100" t="s">
        <v>302</v>
      </c>
      <c r="E153" s="113" t="s">
        <v>178</v>
      </c>
      <c r="F153" s="51" t="s">
        <v>76</v>
      </c>
      <c r="G153" s="68">
        <v>1</v>
      </c>
      <c r="H153" s="52">
        <v>90.76</v>
      </c>
      <c r="I153" s="53">
        <v>41.86</v>
      </c>
      <c r="J153" s="53">
        <f>I153+H153</f>
        <v>132.62</v>
      </c>
      <c r="K153" s="54">
        <f>TRUNC(J153*G153,2)</f>
        <v>132.62</v>
      </c>
    </row>
    <row r="154" spans="1:11" ht="15.75">
      <c r="A154" s="90"/>
      <c r="B154" s="38"/>
      <c r="C154" s="39"/>
      <c r="D154" s="40">
        <v>4</v>
      </c>
      <c r="E154" s="49" t="s">
        <v>330</v>
      </c>
      <c r="F154" s="201"/>
      <c r="G154" s="202"/>
      <c r="H154" s="202"/>
      <c r="I154" s="202"/>
      <c r="J154" s="203"/>
      <c r="K154" s="41">
        <f>SUM(K155:K171)</f>
        <v>47531.33</v>
      </c>
    </row>
    <row r="155" spans="1:11" ht="30">
      <c r="A155" s="61" t="s">
        <v>303</v>
      </c>
      <c r="B155" s="13"/>
      <c r="C155" s="58"/>
      <c r="D155" s="62" t="s">
        <v>306</v>
      </c>
      <c r="E155" s="103" t="s">
        <v>318</v>
      </c>
      <c r="F155" s="51" t="s">
        <v>79</v>
      </c>
      <c r="G155" s="56">
        <v>650</v>
      </c>
      <c r="H155" s="52">
        <v>11.81</v>
      </c>
      <c r="I155" s="53">
        <v>16.74</v>
      </c>
      <c r="J155" s="53">
        <f aca="true" t="shared" si="15" ref="J155:J171">I155+H155</f>
        <v>28.549999999999997</v>
      </c>
      <c r="K155" s="54">
        <f aca="true" t="shared" si="16" ref="K155:K171">TRUNC(J155*G155,2)</f>
        <v>18557.5</v>
      </c>
    </row>
    <row r="156" spans="1:11" ht="30">
      <c r="A156" s="61" t="s">
        <v>296</v>
      </c>
      <c r="B156" s="13"/>
      <c r="C156" s="58"/>
      <c r="D156" s="62" t="s">
        <v>307</v>
      </c>
      <c r="E156" s="113" t="s">
        <v>293</v>
      </c>
      <c r="F156" s="51" t="s">
        <v>76</v>
      </c>
      <c r="G156" s="56">
        <v>2</v>
      </c>
      <c r="H156" s="52">
        <v>379.08</v>
      </c>
      <c r="I156" s="53">
        <v>8.37</v>
      </c>
      <c r="J156" s="53">
        <f t="shared" si="15"/>
        <v>387.45</v>
      </c>
      <c r="K156" s="54">
        <f t="shared" si="16"/>
        <v>774.9</v>
      </c>
    </row>
    <row r="157" spans="1:11" ht="45">
      <c r="A157" s="61"/>
      <c r="B157" s="13">
        <v>13396</v>
      </c>
      <c r="C157" s="58"/>
      <c r="D157" s="62" t="s">
        <v>308</v>
      </c>
      <c r="E157" s="113" t="s">
        <v>334</v>
      </c>
      <c r="F157" s="51" t="s">
        <v>76</v>
      </c>
      <c r="G157" s="56">
        <v>1</v>
      </c>
      <c r="H157" s="52">
        <v>151.1</v>
      </c>
      <c r="I157" s="53">
        <v>73.26</v>
      </c>
      <c r="J157" s="53">
        <f t="shared" si="15"/>
        <v>224.36</v>
      </c>
      <c r="K157" s="54">
        <f t="shared" si="16"/>
        <v>224.36</v>
      </c>
    </row>
    <row r="158" spans="1:11" ht="45">
      <c r="A158" s="61">
        <v>83431</v>
      </c>
      <c r="B158" s="13"/>
      <c r="C158" s="50"/>
      <c r="D158" s="62" t="s">
        <v>309</v>
      </c>
      <c r="E158" s="103" t="s">
        <v>331</v>
      </c>
      <c r="F158" s="51" t="s">
        <v>79</v>
      </c>
      <c r="G158" s="68">
        <v>290</v>
      </c>
      <c r="H158" s="71">
        <v>35.7</v>
      </c>
      <c r="I158" s="53">
        <v>6.28</v>
      </c>
      <c r="J158" s="65">
        <f t="shared" si="15"/>
        <v>41.980000000000004</v>
      </c>
      <c r="K158" s="54">
        <f t="shared" si="16"/>
        <v>12174.2</v>
      </c>
    </row>
    <row r="159" spans="1:11" ht="45">
      <c r="A159" s="61">
        <v>83423</v>
      </c>
      <c r="B159" s="13"/>
      <c r="C159" s="50"/>
      <c r="D159" s="62" t="s">
        <v>310</v>
      </c>
      <c r="E159" s="103" t="s">
        <v>332</v>
      </c>
      <c r="F159" s="51" t="s">
        <v>79</v>
      </c>
      <c r="G159" s="68">
        <v>235</v>
      </c>
      <c r="H159" s="71">
        <v>13.46</v>
      </c>
      <c r="I159" s="53">
        <v>3.14</v>
      </c>
      <c r="J159" s="65">
        <f t="shared" si="15"/>
        <v>16.6</v>
      </c>
      <c r="K159" s="54">
        <f t="shared" si="16"/>
        <v>3901</v>
      </c>
    </row>
    <row r="160" spans="1:11" ht="45">
      <c r="A160" s="61" t="s">
        <v>319</v>
      </c>
      <c r="B160" s="13"/>
      <c r="C160" s="50"/>
      <c r="D160" s="62" t="s">
        <v>311</v>
      </c>
      <c r="E160" s="103" t="s">
        <v>333</v>
      </c>
      <c r="F160" s="51" t="s">
        <v>79</v>
      </c>
      <c r="G160" s="68">
        <v>715</v>
      </c>
      <c r="H160" s="71">
        <v>5.65</v>
      </c>
      <c r="I160" s="53">
        <v>1.88</v>
      </c>
      <c r="J160" s="65">
        <f t="shared" si="15"/>
        <v>7.53</v>
      </c>
      <c r="K160" s="54">
        <f t="shared" si="16"/>
        <v>5383.95</v>
      </c>
    </row>
    <row r="161" spans="1:11" ht="30">
      <c r="A161" s="61" t="s">
        <v>296</v>
      </c>
      <c r="B161" s="13"/>
      <c r="C161" s="58"/>
      <c r="D161" s="62" t="s">
        <v>312</v>
      </c>
      <c r="E161" s="113" t="s">
        <v>320</v>
      </c>
      <c r="F161" s="51" t="s">
        <v>76</v>
      </c>
      <c r="G161" s="56">
        <v>1</v>
      </c>
      <c r="H161" s="52">
        <v>1436.2</v>
      </c>
      <c r="I161" s="53">
        <v>8.37</v>
      </c>
      <c r="J161" s="53">
        <f t="shared" si="15"/>
        <v>1444.57</v>
      </c>
      <c r="K161" s="54">
        <f t="shared" si="16"/>
        <v>1444.57</v>
      </c>
    </row>
    <row r="162" spans="1:11" ht="30">
      <c r="A162" s="61"/>
      <c r="B162" s="13">
        <v>34729</v>
      </c>
      <c r="C162" s="58"/>
      <c r="D162" s="62" t="s">
        <v>322</v>
      </c>
      <c r="E162" s="113" t="s">
        <v>321</v>
      </c>
      <c r="F162" s="51" t="s">
        <v>76</v>
      </c>
      <c r="G162" s="56">
        <v>1</v>
      </c>
      <c r="H162" s="52">
        <v>809.29</v>
      </c>
      <c r="I162" s="53">
        <v>8.37</v>
      </c>
      <c r="J162" s="53">
        <f t="shared" si="15"/>
        <v>817.66</v>
      </c>
      <c r="K162" s="54">
        <f t="shared" si="16"/>
        <v>817.66</v>
      </c>
    </row>
    <row r="163" spans="1:11" ht="15">
      <c r="A163" s="61"/>
      <c r="B163" s="13">
        <v>34714</v>
      </c>
      <c r="C163" s="58"/>
      <c r="D163" s="100" t="s">
        <v>323</v>
      </c>
      <c r="E163" s="113" t="s">
        <v>326</v>
      </c>
      <c r="F163" s="51" t="s">
        <v>76</v>
      </c>
      <c r="G163" s="56">
        <v>2</v>
      </c>
      <c r="H163" s="52">
        <v>52.14</v>
      </c>
      <c r="I163" s="53">
        <v>8.37</v>
      </c>
      <c r="J163" s="53">
        <f t="shared" si="15"/>
        <v>60.51</v>
      </c>
      <c r="K163" s="54">
        <f t="shared" si="16"/>
        <v>121.02</v>
      </c>
    </row>
    <row r="164" spans="1:11" ht="15">
      <c r="A164" s="61"/>
      <c r="B164" s="13"/>
      <c r="C164" s="50" t="s">
        <v>22</v>
      </c>
      <c r="D164" s="100" t="s">
        <v>324</v>
      </c>
      <c r="E164" s="113" t="s">
        <v>325</v>
      </c>
      <c r="F164" s="51" t="s">
        <v>76</v>
      </c>
      <c r="G164" s="56">
        <v>2</v>
      </c>
      <c r="H164" s="52">
        <v>89.77</v>
      </c>
      <c r="I164" s="53">
        <v>8.37</v>
      </c>
      <c r="J164" s="53">
        <f t="shared" si="15"/>
        <v>98.14</v>
      </c>
      <c r="K164" s="54">
        <f t="shared" si="16"/>
        <v>196.28</v>
      </c>
    </row>
    <row r="165" spans="1:11" ht="15">
      <c r="A165" s="61">
        <v>72260</v>
      </c>
      <c r="B165" s="83"/>
      <c r="C165" s="58"/>
      <c r="D165" s="70" t="s">
        <v>327</v>
      </c>
      <c r="E165" s="103" t="s">
        <v>169</v>
      </c>
      <c r="F165" s="51" t="s">
        <v>76</v>
      </c>
      <c r="G165" s="56">
        <v>10</v>
      </c>
      <c r="H165" s="52">
        <v>2.85</v>
      </c>
      <c r="I165" s="53">
        <v>6.28</v>
      </c>
      <c r="J165" s="53">
        <f t="shared" si="15"/>
        <v>9.13</v>
      </c>
      <c r="K165" s="54">
        <f t="shared" si="16"/>
        <v>91.3</v>
      </c>
    </row>
    <row r="166" spans="1:11" ht="15">
      <c r="A166" s="61">
        <v>72261</v>
      </c>
      <c r="B166" s="83"/>
      <c r="C166" s="58"/>
      <c r="D166" s="70" t="s">
        <v>328</v>
      </c>
      <c r="E166" s="103" t="s">
        <v>91</v>
      </c>
      <c r="F166" s="51" t="s">
        <v>76</v>
      </c>
      <c r="G166" s="56">
        <v>10</v>
      </c>
      <c r="H166" s="52">
        <v>3.81</v>
      </c>
      <c r="I166" s="53">
        <v>6.28</v>
      </c>
      <c r="J166" s="53">
        <f t="shared" si="15"/>
        <v>10.09</v>
      </c>
      <c r="K166" s="54">
        <f t="shared" si="16"/>
        <v>100.9</v>
      </c>
    </row>
    <row r="167" spans="1:11" ht="15">
      <c r="A167" s="61">
        <v>72265</v>
      </c>
      <c r="B167" s="83"/>
      <c r="C167" s="58"/>
      <c r="D167" s="99" t="s">
        <v>329</v>
      </c>
      <c r="E167" s="103" t="s">
        <v>175</v>
      </c>
      <c r="F167" s="51" t="s">
        <v>76</v>
      </c>
      <c r="G167" s="56">
        <v>10</v>
      </c>
      <c r="H167" s="52">
        <v>6.85</v>
      </c>
      <c r="I167" s="53">
        <v>8.37</v>
      </c>
      <c r="J167" s="53">
        <f t="shared" si="15"/>
        <v>15.219999999999999</v>
      </c>
      <c r="K167" s="54">
        <f t="shared" si="16"/>
        <v>152.2</v>
      </c>
    </row>
    <row r="168" spans="1:11" ht="30">
      <c r="A168" s="61"/>
      <c r="B168" s="13">
        <v>11447</v>
      </c>
      <c r="C168" s="58"/>
      <c r="D168" s="70" t="s">
        <v>335</v>
      </c>
      <c r="E168" s="113" t="s">
        <v>336</v>
      </c>
      <c r="F168" s="51" t="s">
        <v>76</v>
      </c>
      <c r="G168" s="68">
        <v>2</v>
      </c>
      <c r="H168" s="52">
        <v>18.58</v>
      </c>
      <c r="I168" s="53">
        <v>6.17</v>
      </c>
      <c r="J168" s="53">
        <f t="shared" si="15"/>
        <v>24.75</v>
      </c>
      <c r="K168" s="54">
        <f t="shared" si="16"/>
        <v>49.5</v>
      </c>
    </row>
    <row r="169" spans="1:11" ht="30">
      <c r="A169" s="61" t="s">
        <v>303</v>
      </c>
      <c r="B169" s="13"/>
      <c r="C169" s="58"/>
      <c r="D169" s="62" t="s">
        <v>337</v>
      </c>
      <c r="E169" s="103" t="s">
        <v>338</v>
      </c>
      <c r="F169" s="51" t="s">
        <v>79</v>
      </c>
      <c r="G169" s="56">
        <v>80</v>
      </c>
      <c r="H169" s="52">
        <v>7.31</v>
      </c>
      <c r="I169" s="53">
        <v>10.47</v>
      </c>
      <c r="J169" s="53">
        <f t="shared" si="15"/>
        <v>17.78</v>
      </c>
      <c r="K169" s="54">
        <f t="shared" si="16"/>
        <v>1422.4</v>
      </c>
    </row>
    <row r="170" spans="1:11" ht="15">
      <c r="A170" s="61"/>
      <c r="B170" s="13"/>
      <c r="C170" s="50" t="s">
        <v>22</v>
      </c>
      <c r="D170" s="85" t="s">
        <v>339</v>
      </c>
      <c r="E170" s="113" t="s">
        <v>341</v>
      </c>
      <c r="F170" s="51" t="s">
        <v>76</v>
      </c>
      <c r="G170" s="68">
        <v>1</v>
      </c>
      <c r="H170" s="52">
        <v>864.44</v>
      </c>
      <c r="I170" s="53">
        <v>8.37</v>
      </c>
      <c r="J170" s="53">
        <f t="shared" si="15"/>
        <v>872.8100000000001</v>
      </c>
      <c r="K170" s="54">
        <f t="shared" si="16"/>
        <v>872.81</v>
      </c>
    </row>
    <row r="171" spans="1:11" ht="15">
      <c r="A171" s="61"/>
      <c r="B171" s="13"/>
      <c r="C171" s="50" t="s">
        <v>22</v>
      </c>
      <c r="D171" s="85" t="s">
        <v>340</v>
      </c>
      <c r="E171" s="113" t="s">
        <v>342</v>
      </c>
      <c r="F171" s="51" t="s">
        <v>76</v>
      </c>
      <c r="G171" s="68">
        <v>1</v>
      </c>
      <c r="H171" s="52">
        <v>1238.41</v>
      </c>
      <c r="I171" s="53">
        <v>8.37</v>
      </c>
      <c r="J171" s="53">
        <f t="shared" si="15"/>
        <v>1246.78</v>
      </c>
      <c r="K171" s="54">
        <f t="shared" si="16"/>
        <v>1246.78</v>
      </c>
    </row>
    <row r="172" spans="1:11" ht="15.75">
      <c r="A172" s="38"/>
      <c r="B172" s="38"/>
      <c r="C172" s="39"/>
      <c r="D172" s="40"/>
      <c r="E172" s="49"/>
      <c r="F172" s="198" t="s">
        <v>203</v>
      </c>
      <c r="G172" s="199"/>
      <c r="H172" s="199"/>
      <c r="I172" s="199"/>
      <c r="J172" s="200"/>
      <c r="K172" s="41">
        <f>SUM(K133+K67+K14+K154)</f>
        <v>322689.31000000006</v>
      </c>
    </row>
  </sheetData>
  <sheetProtection/>
  <mergeCells count="23">
    <mergeCell ref="M19:Q19"/>
    <mergeCell ref="D6:I6"/>
    <mergeCell ref="H8:I8"/>
    <mergeCell ref="D8:D10"/>
    <mergeCell ref="D4:I4"/>
    <mergeCell ref="F9:G9"/>
    <mergeCell ref="F172:J172"/>
    <mergeCell ref="F133:J133"/>
    <mergeCell ref="F10:G10"/>
    <mergeCell ref="H10:I10"/>
    <mergeCell ref="F14:J14"/>
    <mergeCell ref="D7:K7"/>
    <mergeCell ref="F8:G8"/>
    <mergeCell ref="J8:K10"/>
    <mergeCell ref="F67:J67"/>
    <mergeCell ref="F154:J154"/>
    <mergeCell ref="D1:D3"/>
    <mergeCell ref="E1:I1"/>
    <mergeCell ref="J1:K6"/>
    <mergeCell ref="E2:I2"/>
    <mergeCell ref="E3:I3"/>
    <mergeCell ref="H9:I9"/>
    <mergeCell ref="D5:I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2" r:id="rId2"/>
  <headerFooter>
    <oddFooter>&amp;L&amp;F&amp;C&amp;D&amp;R&amp;P</oddFooter>
  </headerFooter>
  <rowBreaks count="1" manualBreakCount="1">
    <brk id="14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5.7109375" style="0" customWidth="1"/>
    <col min="2" max="2" width="81.57421875" style="0" customWidth="1"/>
    <col min="3" max="3" width="15.00390625" style="0" customWidth="1"/>
    <col min="4" max="4" width="17.140625" style="0" customWidth="1"/>
    <col min="5" max="5" width="15.421875" style="0" customWidth="1"/>
    <col min="6" max="6" width="13.57421875" style="0" customWidth="1"/>
    <col min="7" max="7" width="15.7109375" style="0" customWidth="1"/>
    <col min="8" max="8" width="17.7109375" style="0" customWidth="1"/>
    <col min="9" max="9" width="19.7109375" style="0" customWidth="1"/>
    <col min="10" max="10" width="17.7109375" style="0" customWidth="1"/>
    <col min="11" max="11" width="19.7109375" style="0" customWidth="1"/>
    <col min="12" max="12" width="17.7109375" style="0" customWidth="1"/>
    <col min="13" max="13" width="19.7109375" style="0" customWidth="1"/>
    <col min="14" max="14" width="17.7109375" style="0" customWidth="1"/>
    <col min="15" max="15" width="19.7109375" style="0" bestFit="1" customWidth="1"/>
    <col min="16" max="16" width="17.7109375" style="0" customWidth="1"/>
    <col min="17" max="17" width="19.7109375" style="0" customWidth="1"/>
    <col min="18" max="18" width="17.7109375" style="0" customWidth="1"/>
    <col min="19" max="19" width="19.7109375" style="0" customWidth="1"/>
    <col min="20" max="20" width="17.7109375" style="0" customWidth="1"/>
  </cols>
  <sheetData>
    <row r="1" spans="1:22" ht="18.75" customHeight="1" thickBot="1">
      <c r="A1" s="217" t="s">
        <v>346</v>
      </c>
      <c r="B1" s="218"/>
      <c r="C1" s="218"/>
      <c r="D1" s="218"/>
      <c r="E1" s="218"/>
      <c r="F1" s="218"/>
      <c r="G1" s="218"/>
      <c r="H1" s="218"/>
      <c r="I1" s="218"/>
      <c r="J1" s="219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3"/>
      <c r="V1" s="133"/>
    </row>
    <row r="2" spans="1:22" ht="19.5" customHeight="1" thickBot="1">
      <c r="A2" s="217" t="s">
        <v>347</v>
      </c>
      <c r="B2" s="218"/>
      <c r="C2" s="218"/>
      <c r="D2" s="218"/>
      <c r="E2" s="218"/>
      <c r="F2" s="218"/>
      <c r="G2" s="218"/>
      <c r="H2" s="218"/>
      <c r="I2" s="218"/>
      <c r="J2" s="219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133"/>
    </row>
    <row r="3" spans="1:22" ht="15.75" customHeight="1" thickBot="1">
      <c r="A3" s="229" t="s">
        <v>3</v>
      </c>
      <c r="B3" s="231" t="s">
        <v>357</v>
      </c>
      <c r="C3" s="232"/>
      <c r="D3" s="129" t="s">
        <v>21</v>
      </c>
      <c r="E3" s="130">
        <f>D19</f>
        <v>0</v>
      </c>
      <c r="F3" s="129" t="s">
        <v>4</v>
      </c>
      <c r="G3" s="131"/>
      <c r="H3" s="211"/>
      <c r="I3" s="212"/>
      <c r="J3" s="213"/>
      <c r="K3" s="134"/>
      <c r="L3" s="134"/>
      <c r="M3" s="134"/>
      <c r="N3" s="134"/>
      <c r="O3" s="134"/>
      <c r="P3" s="134"/>
      <c r="Q3" s="134"/>
      <c r="R3" s="134"/>
      <c r="S3" s="233"/>
      <c r="T3" s="233"/>
      <c r="U3" s="133"/>
      <c r="V3" s="133"/>
    </row>
    <row r="4" spans="1:22" ht="24.75" customHeight="1" thickBot="1">
      <c r="A4" s="230"/>
      <c r="B4" s="234" t="s">
        <v>358</v>
      </c>
      <c r="C4" s="235"/>
      <c r="D4" s="129" t="s">
        <v>5</v>
      </c>
      <c r="E4" s="130" t="e">
        <f>E3/G3</f>
        <v>#DIV/0!</v>
      </c>
      <c r="F4" s="236" t="s">
        <v>359</v>
      </c>
      <c r="G4" s="237"/>
      <c r="H4" s="214"/>
      <c r="I4" s="215"/>
      <c r="J4" s="216"/>
      <c r="K4" s="134"/>
      <c r="L4" s="134"/>
      <c r="M4" s="134"/>
      <c r="N4" s="134"/>
      <c r="O4" s="134"/>
      <c r="P4" s="134"/>
      <c r="Q4" s="134"/>
      <c r="R4" s="134"/>
      <c r="S4" s="233"/>
      <c r="T4" s="233"/>
      <c r="U4" s="133"/>
      <c r="V4" s="133"/>
    </row>
    <row r="5" spans="1:22" ht="15.75" thickBot="1">
      <c r="A5" s="224" t="s">
        <v>7</v>
      </c>
      <c r="B5" s="238" t="s">
        <v>8</v>
      </c>
      <c r="C5" s="239"/>
      <c r="D5" s="224" t="s">
        <v>20</v>
      </c>
      <c r="E5" s="226" t="s">
        <v>348</v>
      </c>
      <c r="F5" s="227"/>
      <c r="G5" s="226" t="s">
        <v>349</v>
      </c>
      <c r="H5" s="227"/>
      <c r="I5" s="226" t="s">
        <v>350</v>
      </c>
      <c r="J5" s="227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133"/>
      <c r="V5" s="133"/>
    </row>
    <row r="6" spans="1:22" ht="26.25" thickBot="1">
      <c r="A6" s="225"/>
      <c r="B6" s="240"/>
      <c r="C6" s="241"/>
      <c r="D6" s="225"/>
      <c r="E6" s="117" t="s">
        <v>351</v>
      </c>
      <c r="F6" s="117" t="s">
        <v>352</v>
      </c>
      <c r="G6" s="117" t="s">
        <v>351</v>
      </c>
      <c r="H6" s="117" t="s">
        <v>352</v>
      </c>
      <c r="I6" s="117" t="s">
        <v>351</v>
      </c>
      <c r="J6" s="117" t="s">
        <v>352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3"/>
      <c r="V6" s="133"/>
    </row>
    <row r="7" spans="1:22" ht="15">
      <c r="A7" s="118">
        <v>1</v>
      </c>
      <c r="B7" s="119"/>
      <c r="C7" s="120"/>
      <c r="D7" s="121"/>
      <c r="E7" s="146"/>
      <c r="F7" s="147"/>
      <c r="G7" s="146"/>
      <c r="H7" s="147"/>
      <c r="I7" s="146"/>
      <c r="J7" s="147"/>
      <c r="K7" s="136"/>
      <c r="L7" s="137"/>
      <c r="M7" s="136"/>
      <c r="N7" s="137"/>
      <c r="O7" s="136"/>
      <c r="P7" s="137"/>
      <c r="Q7" s="136"/>
      <c r="R7" s="137"/>
      <c r="S7" s="136"/>
      <c r="T7" s="138"/>
      <c r="U7" s="133"/>
      <c r="V7" s="133"/>
    </row>
    <row r="8" spans="1:22" ht="15.75" customHeight="1">
      <c r="A8" s="118">
        <v>2</v>
      </c>
      <c r="B8" s="119"/>
      <c r="C8" s="120"/>
      <c r="D8" s="121"/>
      <c r="E8" s="146"/>
      <c r="F8" s="147"/>
      <c r="G8" s="146"/>
      <c r="H8" s="147"/>
      <c r="I8" s="146"/>
      <c r="J8" s="147"/>
      <c r="K8" s="136"/>
      <c r="L8" s="137"/>
      <c r="M8" s="136"/>
      <c r="N8" s="137"/>
      <c r="O8" s="136"/>
      <c r="P8" s="137"/>
      <c r="Q8" s="136"/>
      <c r="R8" s="137"/>
      <c r="S8" s="136"/>
      <c r="T8" s="138"/>
      <c r="U8" s="133"/>
      <c r="V8" s="133"/>
    </row>
    <row r="9" spans="1:22" ht="15" customHeight="1">
      <c r="A9" s="118">
        <v>3</v>
      </c>
      <c r="B9" s="119"/>
      <c r="C9" s="120"/>
      <c r="D9" s="121"/>
      <c r="E9" s="146"/>
      <c r="F9" s="147"/>
      <c r="G9" s="146"/>
      <c r="H9" s="147"/>
      <c r="I9" s="146"/>
      <c r="J9" s="147"/>
      <c r="K9" s="136"/>
      <c r="L9" s="137"/>
      <c r="M9" s="136"/>
      <c r="N9" s="137"/>
      <c r="O9" s="136"/>
      <c r="P9" s="137"/>
      <c r="Q9" s="136"/>
      <c r="R9" s="137"/>
      <c r="S9" s="136"/>
      <c r="T9" s="138"/>
      <c r="U9" s="133"/>
      <c r="V9" s="133"/>
    </row>
    <row r="10" spans="1:22" ht="15" customHeight="1">
      <c r="A10" s="118">
        <v>4</v>
      </c>
      <c r="B10" s="119"/>
      <c r="C10" s="120"/>
      <c r="D10" s="121"/>
      <c r="E10" s="146"/>
      <c r="F10" s="147"/>
      <c r="G10" s="146"/>
      <c r="H10" s="147"/>
      <c r="I10" s="146"/>
      <c r="J10" s="147"/>
      <c r="K10" s="136"/>
      <c r="L10" s="137"/>
      <c r="M10" s="136"/>
      <c r="N10" s="137"/>
      <c r="O10" s="136"/>
      <c r="P10" s="137"/>
      <c r="Q10" s="136"/>
      <c r="R10" s="137"/>
      <c r="S10" s="136"/>
      <c r="T10" s="138"/>
      <c r="U10" s="133"/>
      <c r="V10" s="133"/>
    </row>
    <row r="11" spans="1:22" ht="15.75" customHeight="1">
      <c r="A11" s="118">
        <v>5</v>
      </c>
      <c r="B11" s="119"/>
      <c r="C11" s="120"/>
      <c r="D11" s="121"/>
      <c r="E11" s="146"/>
      <c r="F11" s="147"/>
      <c r="G11" s="146"/>
      <c r="H11" s="147"/>
      <c r="I11" s="146"/>
      <c r="J11" s="147"/>
      <c r="K11" s="136"/>
      <c r="L11" s="137"/>
      <c r="M11" s="136"/>
      <c r="N11" s="137"/>
      <c r="O11" s="136"/>
      <c r="P11" s="137"/>
      <c r="Q11" s="136"/>
      <c r="R11" s="137"/>
      <c r="S11" s="136"/>
      <c r="T11" s="138"/>
      <c r="U11" s="133"/>
      <c r="V11" s="133"/>
    </row>
    <row r="12" spans="1:22" ht="15" customHeight="1">
      <c r="A12" s="118">
        <v>6</v>
      </c>
      <c r="B12" s="119"/>
      <c r="C12" s="120"/>
      <c r="D12" s="121"/>
      <c r="E12" s="146"/>
      <c r="F12" s="147"/>
      <c r="G12" s="146"/>
      <c r="H12" s="147"/>
      <c r="I12" s="146"/>
      <c r="J12" s="147"/>
      <c r="K12" s="136"/>
      <c r="L12" s="137"/>
      <c r="M12" s="136"/>
      <c r="N12" s="137"/>
      <c r="O12" s="136"/>
      <c r="P12" s="137"/>
      <c r="Q12" s="136"/>
      <c r="R12" s="137"/>
      <c r="S12" s="136"/>
      <c r="T12" s="138"/>
      <c r="U12" s="133"/>
      <c r="V12" s="133"/>
    </row>
    <row r="13" spans="1:22" ht="15" customHeight="1">
      <c r="A13" s="118">
        <v>7</v>
      </c>
      <c r="B13" s="119"/>
      <c r="C13" s="120"/>
      <c r="D13" s="121"/>
      <c r="E13" s="146"/>
      <c r="F13" s="147"/>
      <c r="G13" s="146"/>
      <c r="H13" s="147"/>
      <c r="I13" s="146"/>
      <c r="J13" s="147"/>
      <c r="K13" s="136"/>
      <c r="L13" s="137"/>
      <c r="M13" s="136"/>
      <c r="N13" s="137"/>
      <c r="O13" s="136"/>
      <c r="P13" s="137"/>
      <c r="Q13" s="136"/>
      <c r="R13" s="137"/>
      <c r="S13" s="136"/>
      <c r="T13" s="138"/>
      <c r="U13" s="133"/>
      <c r="V13" s="133"/>
    </row>
    <row r="14" spans="1:22" ht="15.75" customHeight="1">
      <c r="A14" s="118">
        <v>8</v>
      </c>
      <c r="B14" s="119"/>
      <c r="C14" s="120"/>
      <c r="D14" s="121"/>
      <c r="E14" s="146"/>
      <c r="F14" s="147"/>
      <c r="G14" s="146"/>
      <c r="H14" s="147"/>
      <c r="I14" s="146"/>
      <c r="J14" s="147"/>
      <c r="K14" s="136"/>
      <c r="L14" s="137"/>
      <c r="M14" s="136"/>
      <c r="N14" s="137"/>
      <c r="O14" s="136"/>
      <c r="P14" s="137"/>
      <c r="Q14" s="136"/>
      <c r="R14" s="137"/>
      <c r="S14" s="136"/>
      <c r="T14" s="138"/>
      <c r="U14" s="133"/>
      <c r="V14" s="133"/>
    </row>
    <row r="15" spans="1:22" ht="15.75" customHeight="1">
      <c r="A15" s="118">
        <v>9</v>
      </c>
      <c r="B15" s="119"/>
      <c r="C15" s="120"/>
      <c r="D15" s="121"/>
      <c r="E15" s="146"/>
      <c r="F15" s="147"/>
      <c r="G15" s="146"/>
      <c r="H15" s="147"/>
      <c r="I15" s="146"/>
      <c r="J15" s="147"/>
      <c r="K15" s="136"/>
      <c r="L15" s="137"/>
      <c r="M15" s="136"/>
      <c r="N15" s="137"/>
      <c r="O15" s="136"/>
      <c r="P15" s="137"/>
      <c r="Q15" s="136"/>
      <c r="R15" s="137"/>
      <c r="S15" s="136"/>
      <c r="T15" s="138"/>
      <c r="U15" s="133"/>
      <c r="V15" s="133"/>
    </row>
    <row r="16" spans="1:22" ht="15.75" thickBot="1">
      <c r="A16" s="118">
        <v>10</v>
      </c>
      <c r="B16" s="119"/>
      <c r="C16" s="120"/>
      <c r="D16" s="121"/>
      <c r="E16" s="146"/>
      <c r="F16" s="147"/>
      <c r="G16" s="146"/>
      <c r="H16" s="147"/>
      <c r="I16" s="146"/>
      <c r="J16" s="147"/>
      <c r="K16" s="136"/>
      <c r="L16" s="137"/>
      <c r="M16" s="136"/>
      <c r="N16" s="137"/>
      <c r="O16" s="136"/>
      <c r="P16" s="137"/>
      <c r="Q16" s="136"/>
      <c r="R16" s="137"/>
      <c r="S16" s="136"/>
      <c r="T16" s="138"/>
      <c r="U16" s="133"/>
      <c r="V16" s="133"/>
    </row>
    <row r="17" spans="1:22" ht="15.75" thickBot="1">
      <c r="A17" s="220" t="s">
        <v>353</v>
      </c>
      <c r="B17" s="221"/>
      <c r="C17" s="122"/>
      <c r="D17" s="123">
        <f>SUM(D7:D16)</f>
        <v>0</v>
      </c>
      <c r="E17" s="143">
        <f>SUM(E7:E16)</f>
        <v>0</v>
      </c>
      <c r="F17" s="144"/>
      <c r="G17" s="143">
        <f>SUM(G7:G16)</f>
        <v>0</v>
      </c>
      <c r="H17" s="144"/>
      <c r="I17" s="143">
        <f>SUM(I7:I16)</f>
        <v>0</v>
      </c>
      <c r="J17" s="145"/>
      <c r="K17" s="139"/>
      <c r="L17" s="140"/>
      <c r="M17" s="139"/>
      <c r="N17" s="140"/>
      <c r="O17" s="139"/>
      <c r="P17" s="140"/>
      <c r="Q17" s="139"/>
      <c r="R17" s="140"/>
      <c r="S17" s="139"/>
      <c r="T17" s="140"/>
      <c r="U17" s="133"/>
      <c r="V17" s="133"/>
    </row>
    <row r="18" spans="1:22" ht="15.75" thickBot="1">
      <c r="A18" s="220" t="s">
        <v>354</v>
      </c>
      <c r="B18" s="221"/>
      <c r="C18" s="125"/>
      <c r="D18" s="126"/>
      <c r="E18" s="126">
        <f>E17</f>
        <v>0</v>
      </c>
      <c r="F18" s="124"/>
      <c r="G18" s="126">
        <f>G17+E18</f>
        <v>0</v>
      </c>
      <c r="H18" s="124"/>
      <c r="I18" s="126">
        <f>I17+G18</f>
        <v>0</v>
      </c>
      <c r="J18" s="142"/>
      <c r="K18" s="141"/>
      <c r="L18" s="140"/>
      <c r="M18" s="141"/>
      <c r="N18" s="140"/>
      <c r="O18" s="141"/>
      <c r="P18" s="140"/>
      <c r="Q18" s="141"/>
      <c r="R18" s="140"/>
      <c r="S18" s="141"/>
      <c r="T18" s="140"/>
      <c r="U18" s="133"/>
      <c r="V18" s="133"/>
    </row>
    <row r="19" spans="1:22" ht="15.75" thickBot="1">
      <c r="A19" s="222" t="s">
        <v>355</v>
      </c>
      <c r="B19" s="223"/>
      <c r="C19" s="127"/>
      <c r="D19" s="126">
        <f>ROUNDDOWN(D17*(1+$C$19),2)</f>
        <v>0</v>
      </c>
      <c r="E19" s="126">
        <f>ROUNDDOWN(E17*(1+$C$19),2)</f>
        <v>0</v>
      </c>
      <c r="F19" s="124"/>
      <c r="G19" s="126">
        <f>G17*(1+$C$19)</f>
        <v>0</v>
      </c>
      <c r="H19" s="124"/>
      <c r="I19" s="126">
        <f>I17*(1+$C$19)</f>
        <v>0</v>
      </c>
      <c r="J19" s="142"/>
      <c r="K19" s="141"/>
      <c r="L19" s="140"/>
      <c r="M19" s="141"/>
      <c r="N19" s="140"/>
      <c r="O19" s="141"/>
      <c r="P19" s="140"/>
      <c r="Q19" s="141"/>
      <c r="R19" s="140"/>
      <c r="S19" s="141"/>
      <c r="T19" s="140"/>
      <c r="U19" s="133"/>
      <c r="V19" s="133"/>
    </row>
    <row r="20" spans="1:22" ht="15.75" thickBot="1">
      <c r="A20" s="222" t="s">
        <v>356</v>
      </c>
      <c r="B20" s="223"/>
      <c r="C20" s="128"/>
      <c r="D20" s="126"/>
      <c r="E20" s="126">
        <f>E19</f>
        <v>0</v>
      </c>
      <c r="F20" s="124"/>
      <c r="G20" s="126">
        <f>G19+E20</f>
        <v>0</v>
      </c>
      <c r="H20" s="124"/>
      <c r="I20" s="126">
        <f>I19+G20</f>
        <v>0</v>
      </c>
      <c r="J20" s="142"/>
      <c r="K20" s="141"/>
      <c r="L20" s="140"/>
      <c r="M20" s="141"/>
      <c r="N20" s="140"/>
      <c r="O20" s="141"/>
      <c r="P20" s="140"/>
      <c r="Q20" s="141"/>
      <c r="R20" s="140"/>
      <c r="S20" s="141"/>
      <c r="T20" s="140"/>
      <c r="U20" s="133"/>
      <c r="V20" s="133"/>
    </row>
    <row r="21" spans="11:22" ht="15"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  <row r="22" spans="11:22" ht="15"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</row>
    <row r="23" spans="11:22" ht="15"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</row>
    <row r="24" spans="11:22" ht="15"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</row>
    <row r="25" spans="11:22" ht="15"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</row>
    <row r="26" spans="4:22" ht="15">
      <c r="D26" s="148"/>
      <c r="G26" s="148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</row>
    <row r="27" spans="4:7" ht="15">
      <c r="D27" s="148"/>
      <c r="G27" s="148"/>
    </row>
  </sheetData>
  <sheetProtection/>
  <mergeCells count="23">
    <mergeCell ref="S3:T4"/>
    <mergeCell ref="B4:C4"/>
    <mergeCell ref="F4:G4"/>
    <mergeCell ref="Q5:R5"/>
    <mergeCell ref="S5:T5"/>
    <mergeCell ref="A5:A6"/>
    <mergeCell ref="B5:C6"/>
    <mergeCell ref="I5:J5"/>
    <mergeCell ref="K5:L5"/>
    <mergeCell ref="M5:N5"/>
    <mergeCell ref="O5:P5"/>
    <mergeCell ref="A3:A4"/>
    <mergeCell ref="B3:C3"/>
    <mergeCell ref="H3:J4"/>
    <mergeCell ref="A1:J1"/>
    <mergeCell ref="A2:J2"/>
    <mergeCell ref="A18:B18"/>
    <mergeCell ref="A19:B19"/>
    <mergeCell ref="A20:B20"/>
    <mergeCell ref="A17:B17"/>
    <mergeCell ref="D5:D6"/>
    <mergeCell ref="E5:F5"/>
    <mergeCell ref="G5:H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IFET-PR</dc:creator>
  <cp:keywords/>
  <dc:description/>
  <cp:lastModifiedBy>IFPR-FOZ</cp:lastModifiedBy>
  <cp:lastPrinted>2014-10-09T19:08:35Z</cp:lastPrinted>
  <dcterms:created xsi:type="dcterms:W3CDTF">2011-04-14T17:03:49Z</dcterms:created>
  <dcterms:modified xsi:type="dcterms:W3CDTF">2014-10-13T13:49:48Z</dcterms:modified>
  <cp:category/>
  <cp:version/>
  <cp:contentType/>
  <cp:contentStatus/>
</cp:coreProperties>
</file>