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comments2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20" windowWidth="16380" windowHeight="7770" tabRatio="500" firstSheet="12" activeTab="22"/>
  </bookViews>
  <sheets>
    <sheet name="GRÁFICOS" sheetId="17" r:id="rId1"/>
    <sheet name="ASSIS CHATEAUBRIAND" sheetId="18" r:id="rId2"/>
    <sheet name="ASTORGA" sheetId="1" r:id="rId3"/>
    <sheet name="BARRACÃO" sheetId="3" r:id="rId4"/>
    <sheet name="CAMPO LARGO" sheetId="4" r:id="rId5"/>
    <sheet name="CAPANEMA" sheetId="19" r:id="rId6"/>
    <sheet name="CASCAVEL" sheetId="5" r:id="rId7"/>
    <sheet name="CORONEL VIVIDA" sheetId="29" r:id="rId8"/>
    <sheet name="COLOMBO" sheetId="20" r:id="rId9"/>
    <sheet name="CURITIBA" sheetId="6" r:id="rId10"/>
    <sheet name="EAD" sheetId="7" r:id="rId11"/>
    <sheet name="FOZ DO IGUAÇU" sheetId="30" r:id="rId12"/>
    <sheet name="GOIERÊ" sheetId="8" r:id="rId13"/>
    <sheet name="IRATI" sheetId="9" r:id="rId14"/>
    <sheet name="IVAIPORÃ" sheetId="10" r:id="rId15"/>
    <sheet name="JACAREZINHO" sheetId="21" r:id="rId16"/>
    <sheet name="JAGUARIAÍVA" sheetId="11" r:id="rId17"/>
    <sheet name="LONDRINA" sheetId="22" r:id="rId18"/>
    <sheet name="PALMAS" sheetId="23" r:id="rId19"/>
    <sheet name="PARANAVAÍ" sheetId="25" r:id="rId20"/>
    <sheet name="PARANAGUÁ" sheetId="24" r:id="rId21"/>
    <sheet name="PINHAIS" sheetId="26" r:id="rId22"/>
    <sheet name="PITANGA" sheetId="12" r:id="rId23"/>
    <sheet name="QUEDAS DO IGUAÇU" sheetId="13" r:id="rId24"/>
    <sheet name="REITORIA" sheetId="28" r:id="rId25"/>
    <sheet name="TELÊMACO BORBA" sheetId="27" r:id="rId26"/>
    <sheet name="UMUARAMA" sheetId="31" r:id="rId27"/>
    <sheet name="UNIÃO DA VITÓRIA" sheetId="15" r:id="rId28"/>
  </sheets>
  <externalReferences>
    <externalReference r:id="rId29"/>
    <externalReference r:id="rId30"/>
    <externalReference r:id="rId31"/>
  </externalReferenc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91" i="17" l="1"/>
  <c r="C281" i="17" l="1"/>
  <c r="C83" i="17"/>
  <c r="C30" i="17"/>
  <c r="C35" i="31"/>
  <c r="D35" i="31" s="1"/>
  <c r="L32" i="31"/>
  <c r="K32" i="31"/>
  <c r="C32" i="31"/>
  <c r="D32" i="31" s="1"/>
  <c r="N29" i="31"/>
  <c r="O29" i="31" s="1"/>
  <c r="N26" i="31"/>
  <c r="O26" i="31" s="1"/>
  <c r="N25" i="31"/>
  <c r="O25" i="31" s="1"/>
  <c r="N24" i="31"/>
  <c r="O24" i="31" s="1"/>
  <c r="N23" i="31"/>
  <c r="O23" i="31" s="1"/>
  <c r="M20" i="31"/>
  <c r="L20" i="31"/>
  <c r="K20" i="31"/>
  <c r="I20" i="31"/>
  <c r="H20" i="31"/>
  <c r="G20" i="31"/>
  <c r="F20" i="31"/>
  <c r="E20" i="31"/>
  <c r="D20" i="31"/>
  <c r="C20" i="31"/>
  <c r="B20" i="31"/>
  <c r="N20" i="31" s="1"/>
  <c r="O20" i="31" s="1"/>
  <c r="N19" i="31"/>
  <c r="O19" i="31" s="1"/>
  <c r="M18" i="31"/>
  <c r="L18" i="31"/>
  <c r="K18" i="31"/>
  <c r="J18" i="31"/>
  <c r="I18" i="31"/>
  <c r="H18" i="31"/>
  <c r="G18" i="31"/>
  <c r="F18" i="31"/>
  <c r="E18" i="31"/>
  <c r="D18" i="31"/>
  <c r="C18" i="31"/>
  <c r="B18" i="31"/>
  <c r="N18" i="31" s="1"/>
  <c r="O18" i="31" s="1"/>
  <c r="O17" i="31"/>
  <c r="N17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4" i="31" s="1"/>
  <c r="O14" i="31" s="1"/>
  <c r="N13" i="31"/>
  <c r="O13" i="31" s="1"/>
  <c r="M12" i="31"/>
  <c r="L12" i="31"/>
  <c r="K12" i="31"/>
  <c r="J12" i="31"/>
  <c r="I12" i="31"/>
  <c r="H12" i="31"/>
  <c r="G12" i="31"/>
  <c r="F12" i="31"/>
  <c r="E12" i="31"/>
  <c r="D12" i="31"/>
  <c r="C12" i="31"/>
  <c r="B12" i="31"/>
  <c r="N12" i="31" s="1"/>
  <c r="O12" i="31" s="1"/>
  <c r="O11" i="31"/>
  <c r="N11" i="31"/>
  <c r="G7" i="31"/>
  <c r="P13" i="31" s="1"/>
  <c r="E35" i="31" l="1"/>
  <c r="B308" i="17" s="1"/>
  <c r="P29" i="31"/>
  <c r="B233" i="17" s="1"/>
  <c r="P25" i="31"/>
  <c r="B150" i="17" s="1"/>
  <c r="P23" i="31"/>
  <c r="P17" i="31"/>
  <c r="B83" i="17" s="1"/>
  <c r="E32" i="31"/>
  <c r="C276" i="17" s="1"/>
  <c r="M32" i="31"/>
  <c r="B276" i="17" s="1"/>
  <c r="P11" i="31"/>
  <c r="B30" i="17" s="1"/>
  <c r="P26" i="31"/>
  <c r="C150" i="17" s="1"/>
  <c r="P24" i="31"/>
  <c r="D150" i="17" s="1"/>
  <c r="P19" i="31"/>
  <c r="P17" i="28"/>
  <c r="P18" i="28"/>
  <c r="P19" i="28"/>
  <c r="P20" i="28"/>
  <c r="P23" i="28"/>
  <c r="P24" i="28"/>
  <c r="P25" i="28"/>
  <c r="P26" i="28"/>
  <c r="P29" i="28"/>
  <c r="B311" i="17" l="1"/>
  <c r="B281" i="17"/>
  <c r="B248" i="17"/>
  <c r="C71" i="17"/>
  <c r="C69" i="17"/>
  <c r="C16" i="17"/>
  <c r="C14" i="17"/>
  <c r="C35" i="30"/>
  <c r="D35" i="30" s="1"/>
  <c r="L32" i="30"/>
  <c r="K32" i="30"/>
  <c r="C32" i="30"/>
  <c r="D32" i="30" s="1"/>
  <c r="N29" i="30"/>
  <c r="O29" i="30" s="1"/>
  <c r="N26" i="30"/>
  <c r="O26" i="30" s="1"/>
  <c r="N25" i="30"/>
  <c r="O25" i="30" s="1"/>
  <c r="N24" i="30"/>
  <c r="O24" i="30" s="1"/>
  <c r="N23" i="30"/>
  <c r="O23" i="30" s="1"/>
  <c r="M20" i="30"/>
  <c r="L20" i="30"/>
  <c r="K20" i="30"/>
  <c r="J20" i="30"/>
  <c r="I20" i="30"/>
  <c r="H20" i="30"/>
  <c r="G20" i="30"/>
  <c r="F20" i="30"/>
  <c r="E20" i="30"/>
  <c r="D20" i="30"/>
  <c r="C20" i="30"/>
  <c r="B20" i="30"/>
  <c r="N20" i="30" s="1"/>
  <c r="O20" i="30" s="1"/>
  <c r="O19" i="30"/>
  <c r="N19" i="30"/>
  <c r="M18" i="30"/>
  <c r="L18" i="30"/>
  <c r="K18" i="30"/>
  <c r="J18" i="30"/>
  <c r="I18" i="30"/>
  <c r="H18" i="30"/>
  <c r="G18" i="30"/>
  <c r="F18" i="30"/>
  <c r="E18" i="30"/>
  <c r="D18" i="30"/>
  <c r="C18" i="30"/>
  <c r="B18" i="30"/>
  <c r="N18" i="30" s="1"/>
  <c r="O18" i="30" s="1"/>
  <c r="N17" i="30"/>
  <c r="O17" i="30" s="1"/>
  <c r="M14" i="30"/>
  <c r="L14" i="30"/>
  <c r="K14" i="30"/>
  <c r="J14" i="30"/>
  <c r="I14" i="30"/>
  <c r="H14" i="30"/>
  <c r="G14" i="30"/>
  <c r="F14" i="30"/>
  <c r="E14" i="30"/>
  <c r="D14" i="30"/>
  <c r="C14" i="30"/>
  <c r="B14" i="30"/>
  <c r="N14" i="30" s="1"/>
  <c r="O14" i="30" s="1"/>
  <c r="O13" i="30"/>
  <c r="N13" i="30"/>
  <c r="M12" i="30"/>
  <c r="L12" i="30"/>
  <c r="K12" i="30"/>
  <c r="J12" i="30"/>
  <c r="I12" i="30"/>
  <c r="H12" i="30"/>
  <c r="G12" i="30"/>
  <c r="F12" i="30"/>
  <c r="E12" i="30"/>
  <c r="D12" i="30"/>
  <c r="C12" i="30"/>
  <c r="B12" i="30"/>
  <c r="N12" i="30" s="1"/>
  <c r="O12" i="30" s="1"/>
  <c r="N11" i="30"/>
  <c r="O11" i="30" s="1"/>
  <c r="G7" i="30"/>
  <c r="E32" i="30" l="1"/>
  <c r="C262" i="17" s="1"/>
  <c r="E35" i="30"/>
  <c r="B294" i="17" s="1"/>
  <c r="P13" i="30"/>
  <c r="P17" i="30"/>
  <c r="B71" i="17" s="1"/>
  <c r="P19" i="30"/>
  <c r="P23" i="30"/>
  <c r="P25" i="30"/>
  <c r="B136" i="17" s="1"/>
  <c r="P29" i="30"/>
  <c r="B223" i="17" s="1"/>
  <c r="P12" i="30"/>
  <c r="P14" i="30"/>
  <c r="P18" i="30"/>
  <c r="P20" i="30"/>
  <c r="P24" i="30"/>
  <c r="D136" i="17" s="1"/>
  <c r="P26" i="30"/>
  <c r="C136" i="17" s="1"/>
  <c r="P11" i="30"/>
  <c r="B16" i="17" s="1"/>
  <c r="M32" i="30"/>
  <c r="B262" i="17" s="1"/>
  <c r="C35" i="29"/>
  <c r="D35" i="29" s="1"/>
  <c r="E35" i="29" s="1"/>
  <c r="B292" i="17" s="1"/>
  <c r="L32" i="29"/>
  <c r="K32" i="29"/>
  <c r="C32" i="29"/>
  <c r="D32" i="29" s="1"/>
  <c r="N29" i="29"/>
  <c r="O29" i="29" s="1"/>
  <c r="N26" i="29"/>
  <c r="O26" i="29" s="1"/>
  <c r="N25" i="29"/>
  <c r="O25" i="29" s="1"/>
  <c r="N24" i="29"/>
  <c r="O24" i="29" s="1"/>
  <c r="N23" i="29"/>
  <c r="O23" i="29" s="1"/>
  <c r="M20" i="29"/>
  <c r="L20" i="29"/>
  <c r="K20" i="29"/>
  <c r="J20" i="29"/>
  <c r="I20" i="29"/>
  <c r="H20" i="29"/>
  <c r="G20" i="29"/>
  <c r="F20" i="29"/>
  <c r="E20" i="29"/>
  <c r="D20" i="29"/>
  <c r="C20" i="29"/>
  <c r="B20" i="29"/>
  <c r="N20" i="29" s="1"/>
  <c r="O20" i="29" s="1"/>
  <c r="O19" i="29"/>
  <c r="N19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N18" i="29" s="1"/>
  <c r="O18" i="29" s="1"/>
  <c r="N17" i="29"/>
  <c r="O17" i="29" s="1"/>
  <c r="M14" i="29"/>
  <c r="L14" i="29"/>
  <c r="K14" i="29"/>
  <c r="J14" i="29"/>
  <c r="I14" i="29"/>
  <c r="H14" i="29"/>
  <c r="G14" i="29"/>
  <c r="F14" i="29"/>
  <c r="E14" i="29"/>
  <c r="D14" i="29"/>
  <c r="C14" i="29"/>
  <c r="B14" i="29"/>
  <c r="N14" i="29" s="1"/>
  <c r="O14" i="29" s="1"/>
  <c r="O13" i="29"/>
  <c r="N13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N12" i="29" s="1"/>
  <c r="O12" i="29" s="1"/>
  <c r="N11" i="29"/>
  <c r="O11" i="29" s="1"/>
  <c r="G7" i="29"/>
  <c r="P13" i="29" l="1"/>
  <c r="P17" i="29"/>
  <c r="B69" i="17" s="1"/>
  <c r="P19" i="29"/>
  <c r="P23" i="29"/>
  <c r="P25" i="29"/>
  <c r="B134" i="17" s="1"/>
  <c r="P29" i="29"/>
  <c r="P12" i="29"/>
  <c r="P14" i="29"/>
  <c r="P18" i="29"/>
  <c r="P20" i="29"/>
  <c r="P24" i="29"/>
  <c r="D134" i="17" s="1"/>
  <c r="P26" i="29"/>
  <c r="C134" i="17" s="1"/>
  <c r="P11" i="29"/>
  <c r="B14" i="17" s="1"/>
  <c r="E32" i="29"/>
  <c r="C260" i="17" s="1"/>
  <c r="M32" i="29"/>
  <c r="B260" i="17" s="1"/>
  <c r="D154" i="17"/>
  <c r="C154" i="17"/>
  <c r="B154" i="17"/>
  <c r="C35" i="28"/>
  <c r="D35" i="28" s="1"/>
  <c r="E35" i="28" s="1"/>
  <c r="J32" i="28"/>
  <c r="K32" i="28" s="1"/>
  <c r="L32" i="28" s="1"/>
  <c r="M32" i="28" s="1"/>
  <c r="B32" i="28"/>
  <c r="C32" i="28" s="1"/>
  <c r="D32" i="28" s="1"/>
  <c r="E32" i="28" s="1"/>
  <c r="O29" i="28"/>
  <c r="N29" i="28"/>
  <c r="N26" i="28"/>
  <c r="O26" i="28" s="1"/>
  <c r="O25" i="28"/>
  <c r="N25" i="28"/>
  <c r="N24" i="28"/>
  <c r="O24" i="28" s="1"/>
  <c r="O23" i="28"/>
  <c r="N23" i="28"/>
  <c r="N19" i="28"/>
  <c r="O19" i="28" s="1"/>
  <c r="O17" i="28"/>
  <c r="N17" i="28"/>
  <c r="M13" i="28"/>
  <c r="M14" i="28" s="1"/>
  <c r="L13" i="28"/>
  <c r="L14" i="28" s="1"/>
  <c r="K13" i="28"/>
  <c r="K14" i="28" s="1"/>
  <c r="J13" i="28"/>
  <c r="J14" i="28" s="1"/>
  <c r="I13" i="28"/>
  <c r="I14" i="28" s="1"/>
  <c r="H13" i="28"/>
  <c r="H14" i="28" s="1"/>
  <c r="G13" i="28"/>
  <c r="M11" i="28"/>
  <c r="M12" i="28" s="1"/>
  <c r="L11" i="28"/>
  <c r="L12" i="28" s="1"/>
  <c r="K11" i="28"/>
  <c r="K12" i="28" s="1"/>
  <c r="J11" i="28"/>
  <c r="J12" i="28" s="1"/>
  <c r="I11" i="28"/>
  <c r="I12" i="28" s="1"/>
  <c r="H11" i="28"/>
  <c r="H12" i="28" s="1"/>
  <c r="G11" i="28"/>
  <c r="K7" i="28"/>
  <c r="M20" i="28" s="1"/>
  <c r="G7" i="28"/>
  <c r="G14" i="28" l="1"/>
  <c r="P14" i="28" s="1"/>
  <c r="P13" i="28"/>
  <c r="G12" i="28"/>
  <c r="P12" i="28" s="1"/>
  <c r="P11" i="28"/>
  <c r="B33" i="17" s="1"/>
  <c r="B12" i="28"/>
  <c r="D12" i="28"/>
  <c r="F12" i="28"/>
  <c r="B14" i="28"/>
  <c r="D14" i="28"/>
  <c r="F14" i="28"/>
  <c r="C18" i="28"/>
  <c r="E18" i="28"/>
  <c r="G18" i="28"/>
  <c r="I18" i="28"/>
  <c r="K18" i="28"/>
  <c r="M18" i="28"/>
  <c r="B20" i="28"/>
  <c r="D20" i="28"/>
  <c r="F20" i="28"/>
  <c r="H20" i="28"/>
  <c r="J20" i="28"/>
  <c r="L20" i="28"/>
  <c r="N11" i="28"/>
  <c r="O11" i="28" s="1"/>
  <c r="C12" i="28"/>
  <c r="E12" i="28"/>
  <c r="N13" i="28"/>
  <c r="O13" i="28" s="1"/>
  <c r="C14" i="28"/>
  <c r="E14" i="28"/>
  <c r="B18" i="28"/>
  <c r="D18" i="28"/>
  <c r="F18" i="28"/>
  <c r="H18" i="28"/>
  <c r="J18" i="28"/>
  <c r="L18" i="28"/>
  <c r="C20" i="28"/>
  <c r="E20" i="28"/>
  <c r="G20" i="28"/>
  <c r="I20" i="28"/>
  <c r="K20" i="28"/>
  <c r="N20" i="28" l="1"/>
  <c r="O20" i="28" s="1"/>
  <c r="N14" i="28"/>
  <c r="O14" i="28" s="1"/>
  <c r="N18" i="28"/>
  <c r="O18" i="28" s="1"/>
  <c r="N12" i="28"/>
  <c r="O12" i="28" s="1"/>
  <c r="C33" i="17" s="1"/>
  <c r="C82" i="17" l="1"/>
  <c r="C29" i="17"/>
  <c r="C35" i="27"/>
  <c r="D35" i="27" s="1"/>
  <c r="L32" i="27"/>
  <c r="K32" i="27"/>
  <c r="C32" i="27"/>
  <c r="D32" i="27" s="1"/>
  <c r="O29" i="27"/>
  <c r="N29" i="27"/>
  <c r="N26" i="27"/>
  <c r="O26" i="27" s="1"/>
  <c r="O25" i="27"/>
  <c r="N25" i="27"/>
  <c r="N24" i="27"/>
  <c r="O24" i="27" s="1"/>
  <c r="O23" i="27"/>
  <c r="N23" i="27"/>
  <c r="N19" i="27"/>
  <c r="O19" i="27" s="1"/>
  <c r="O17" i="27"/>
  <c r="N17" i="27"/>
  <c r="N13" i="27"/>
  <c r="O13" i="27" s="1"/>
  <c r="M11" i="27"/>
  <c r="M12" i="27" s="1"/>
  <c r="L11" i="27"/>
  <c r="L12" i="27" s="1"/>
  <c r="K11" i="27"/>
  <c r="K12" i="27" s="1"/>
  <c r="J11" i="27"/>
  <c r="J12" i="27" s="1"/>
  <c r="I11" i="27"/>
  <c r="I12" i="27" s="1"/>
  <c r="H11" i="27"/>
  <c r="H12" i="27" s="1"/>
  <c r="G11" i="27"/>
  <c r="G12" i="27" s="1"/>
  <c r="F11" i="27"/>
  <c r="F12" i="27" s="1"/>
  <c r="E11" i="27"/>
  <c r="E12" i="27" s="1"/>
  <c r="D11" i="27"/>
  <c r="D12" i="27" s="1"/>
  <c r="C11" i="27"/>
  <c r="C12" i="27" s="1"/>
  <c r="B11" i="27"/>
  <c r="B12" i="27" s="1"/>
  <c r="K7" i="27"/>
  <c r="M20" i="27" s="1"/>
  <c r="G7" i="27"/>
  <c r="P13" i="27" l="1"/>
  <c r="P17" i="27"/>
  <c r="B82" i="17" s="1"/>
  <c r="P19" i="27"/>
  <c r="P23" i="27"/>
  <c r="P25" i="27"/>
  <c r="B149" i="17" s="1"/>
  <c r="P29" i="27"/>
  <c r="B232" i="17" s="1"/>
  <c r="P12" i="27"/>
  <c r="P14" i="27"/>
  <c r="P18" i="27"/>
  <c r="P20" i="27"/>
  <c r="P24" i="27"/>
  <c r="D149" i="17" s="1"/>
  <c r="P26" i="27"/>
  <c r="C149" i="17" s="1"/>
  <c r="P11" i="27"/>
  <c r="B29" i="17" s="1"/>
  <c r="E35" i="27"/>
  <c r="B307" i="17" s="1"/>
  <c r="N12" i="27"/>
  <c r="O12" i="27" s="1"/>
  <c r="E32" i="27"/>
  <c r="C275" i="17" s="1"/>
  <c r="M32" i="27"/>
  <c r="B275" i="17" s="1"/>
  <c r="N11" i="27"/>
  <c r="O11" i="27" s="1"/>
  <c r="B14" i="27"/>
  <c r="D14" i="27"/>
  <c r="F14" i="27"/>
  <c r="H14" i="27"/>
  <c r="J14" i="27"/>
  <c r="L14" i="27"/>
  <c r="C18" i="27"/>
  <c r="E18" i="27"/>
  <c r="G18" i="27"/>
  <c r="I18" i="27"/>
  <c r="K18" i="27"/>
  <c r="M18" i="27"/>
  <c r="B20" i="27"/>
  <c r="D20" i="27"/>
  <c r="F20" i="27"/>
  <c r="H20" i="27"/>
  <c r="J20" i="27"/>
  <c r="L20" i="27"/>
  <c r="C14" i="27"/>
  <c r="E14" i="27"/>
  <c r="G14" i="27"/>
  <c r="I14" i="27"/>
  <c r="K14" i="27"/>
  <c r="M14" i="27"/>
  <c r="B18" i="27"/>
  <c r="D18" i="27"/>
  <c r="F18" i="27"/>
  <c r="H18" i="27"/>
  <c r="J18" i="27"/>
  <c r="L18" i="27"/>
  <c r="C20" i="27"/>
  <c r="E20" i="27"/>
  <c r="G20" i="27"/>
  <c r="I20" i="27"/>
  <c r="K20" i="27"/>
  <c r="C80" i="17"/>
  <c r="C79" i="17"/>
  <c r="C78" i="17"/>
  <c r="C77" i="17"/>
  <c r="C76" i="17"/>
  <c r="C74" i="17"/>
  <c r="N18" i="27" l="1"/>
  <c r="O18" i="27" s="1"/>
  <c r="N20" i="27"/>
  <c r="O20" i="27" s="1"/>
  <c r="N14" i="27"/>
  <c r="O14" i="27" s="1"/>
  <c r="C64" i="17"/>
  <c r="C26" i="17"/>
  <c r="C25" i="17"/>
  <c r="C24" i="17"/>
  <c r="C23" i="17"/>
  <c r="C22" i="17"/>
  <c r="C20" i="17"/>
  <c r="C13" i="17"/>
  <c r="C11" i="17"/>
  <c r="C7" i="17"/>
  <c r="C35" i="26"/>
  <c r="D35" i="26" s="1"/>
  <c r="L32" i="26"/>
  <c r="K32" i="26"/>
  <c r="C32" i="26"/>
  <c r="D32" i="26" s="1"/>
  <c r="N29" i="26"/>
  <c r="O29" i="26" s="1"/>
  <c r="O26" i="26"/>
  <c r="N26" i="26"/>
  <c r="N25" i="26"/>
  <c r="O25" i="26" s="1"/>
  <c r="O24" i="26"/>
  <c r="N24" i="26"/>
  <c r="N23" i="26"/>
  <c r="O23" i="26" s="1"/>
  <c r="M20" i="26"/>
  <c r="L20" i="26"/>
  <c r="K20" i="26"/>
  <c r="J20" i="26"/>
  <c r="I20" i="26"/>
  <c r="H20" i="26"/>
  <c r="G20" i="26"/>
  <c r="F20" i="26"/>
  <c r="E20" i="26"/>
  <c r="D20" i="26"/>
  <c r="C20" i="26"/>
  <c r="B20" i="26"/>
  <c r="N20" i="26" s="1"/>
  <c r="O20" i="26" s="1"/>
  <c r="O19" i="26"/>
  <c r="N19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N18" i="26" s="1"/>
  <c r="O18" i="26" s="1"/>
  <c r="N17" i="26"/>
  <c r="O17" i="26" s="1"/>
  <c r="M14" i="26"/>
  <c r="L14" i="26"/>
  <c r="K14" i="26"/>
  <c r="J14" i="26"/>
  <c r="I14" i="26"/>
  <c r="H14" i="26"/>
  <c r="G14" i="26"/>
  <c r="F14" i="26"/>
  <c r="E14" i="26"/>
  <c r="D14" i="26"/>
  <c r="C14" i="26"/>
  <c r="B14" i="26"/>
  <c r="N14" i="26" s="1"/>
  <c r="O14" i="26" s="1"/>
  <c r="O13" i="26"/>
  <c r="N13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N12" i="26" s="1"/>
  <c r="O12" i="26" s="1"/>
  <c r="N11" i="26"/>
  <c r="O11" i="26" s="1"/>
  <c r="G7" i="26"/>
  <c r="C35" i="25"/>
  <c r="D35" i="25" s="1"/>
  <c r="B35" i="25"/>
  <c r="K32" i="25"/>
  <c r="L32" i="25" s="1"/>
  <c r="D32" i="25"/>
  <c r="C32" i="25"/>
  <c r="N29" i="25"/>
  <c r="O29" i="25" s="1"/>
  <c r="O26" i="25"/>
  <c r="N26" i="25"/>
  <c r="N25" i="25"/>
  <c r="O25" i="25" s="1"/>
  <c r="O24" i="25"/>
  <c r="N24" i="25"/>
  <c r="N23" i="25"/>
  <c r="O23" i="25" s="1"/>
  <c r="L20" i="25"/>
  <c r="J20" i="25"/>
  <c r="H20" i="25"/>
  <c r="F20" i="25"/>
  <c r="E20" i="25"/>
  <c r="D20" i="25"/>
  <c r="C20" i="25"/>
  <c r="B20" i="25"/>
  <c r="M19" i="25"/>
  <c r="M20" i="25" s="1"/>
  <c r="L19" i="25"/>
  <c r="K19" i="25"/>
  <c r="K20" i="25" s="1"/>
  <c r="J19" i="25"/>
  <c r="I19" i="25"/>
  <c r="I20" i="25" s="1"/>
  <c r="H19" i="25"/>
  <c r="G19" i="25"/>
  <c r="G20" i="25" s="1"/>
  <c r="L18" i="25"/>
  <c r="J18" i="25"/>
  <c r="H18" i="25"/>
  <c r="F18" i="25"/>
  <c r="D18" i="25"/>
  <c r="B18" i="25"/>
  <c r="N18" i="25" s="1"/>
  <c r="O18" i="25" s="1"/>
  <c r="M17" i="25"/>
  <c r="M18" i="25" s="1"/>
  <c r="L17" i="25"/>
  <c r="K17" i="25"/>
  <c r="K18" i="25" s="1"/>
  <c r="J17" i="25"/>
  <c r="I17" i="25"/>
  <c r="I18" i="25" s="1"/>
  <c r="H17" i="25"/>
  <c r="G17" i="25"/>
  <c r="G18" i="25" s="1"/>
  <c r="F17" i="25"/>
  <c r="E17" i="25"/>
  <c r="E18" i="25" s="1"/>
  <c r="D17" i="25"/>
  <c r="C17" i="25"/>
  <c r="C18" i="25" s="1"/>
  <c r="B17" i="25"/>
  <c r="N17" i="25" s="1"/>
  <c r="O17" i="25" s="1"/>
  <c r="M14" i="25"/>
  <c r="K14" i="25"/>
  <c r="I14" i="25"/>
  <c r="G14" i="25"/>
  <c r="F14" i="25"/>
  <c r="L13" i="25"/>
  <c r="L14" i="25" s="1"/>
  <c r="J13" i="25"/>
  <c r="J14" i="25" s="1"/>
  <c r="I13" i="25"/>
  <c r="H13" i="25"/>
  <c r="H14" i="25" s="1"/>
  <c r="G13" i="25"/>
  <c r="E13" i="25"/>
  <c r="E14" i="25" s="1"/>
  <c r="D13" i="25"/>
  <c r="D14" i="25" s="1"/>
  <c r="C13" i="25"/>
  <c r="C14" i="25" s="1"/>
  <c r="B13" i="25"/>
  <c r="B14" i="25" s="1"/>
  <c r="N14" i="25" s="1"/>
  <c r="O14" i="25" s="1"/>
  <c r="M12" i="25"/>
  <c r="K12" i="25"/>
  <c r="I12" i="25"/>
  <c r="G12" i="25"/>
  <c r="E12" i="25"/>
  <c r="C12" i="25"/>
  <c r="M11" i="25"/>
  <c r="L11" i="25"/>
  <c r="L12" i="25" s="1"/>
  <c r="K11" i="25"/>
  <c r="J11" i="25"/>
  <c r="J12" i="25" s="1"/>
  <c r="I11" i="25"/>
  <c r="H11" i="25"/>
  <c r="H12" i="25" s="1"/>
  <c r="G11" i="25"/>
  <c r="F11" i="25"/>
  <c r="F12" i="25" s="1"/>
  <c r="E11" i="25"/>
  <c r="D11" i="25"/>
  <c r="D12" i="25" s="1"/>
  <c r="C11" i="25"/>
  <c r="B11" i="25"/>
  <c r="B12" i="25" s="1"/>
  <c r="N12" i="25" s="1"/>
  <c r="O12" i="25" s="1"/>
  <c r="D7" i="25"/>
  <c r="C7" i="25"/>
  <c r="G7" i="25" s="1"/>
  <c r="C35" i="24"/>
  <c r="D35" i="24" s="1"/>
  <c r="L32" i="24"/>
  <c r="K32" i="24"/>
  <c r="C32" i="24"/>
  <c r="D32" i="24" s="1"/>
  <c r="N29" i="24"/>
  <c r="O29" i="24" s="1"/>
  <c r="O26" i="24"/>
  <c r="N26" i="24"/>
  <c r="N25" i="24"/>
  <c r="O25" i="24" s="1"/>
  <c r="O24" i="24"/>
  <c r="N24" i="24"/>
  <c r="N23" i="24"/>
  <c r="O23" i="24" s="1"/>
  <c r="M20" i="24"/>
  <c r="L20" i="24"/>
  <c r="K20" i="24"/>
  <c r="J20" i="24"/>
  <c r="I20" i="24"/>
  <c r="H20" i="24"/>
  <c r="G20" i="24"/>
  <c r="F20" i="24"/>
  <c r="E20" i="24"/>
  <c r="D20" i="24"/>
  <c r="C20" i="24"/>
  <c r="B20" i="24"/>
  <c r="N20" i="24" s="1"/>
  <c r="O20" i="24" s="1"/>
  <c r="O19" i="24"/>
  <c r="N19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N18" i="24" s="1"/>
  <c r="O18" i="24" s="1"/>
  <c r="N17" i="24"/>
  <c r="O17" i="24" s="1"/>
  <c r="M14" i="24"/>
  <c r="L14" i="24"/>
  <c r="K14" i="24"/>
  <c r="J14" i="24"/>
  <c r="I14" i="24"/>
  <c r="H14" i="24"/>
  <c r="G14" i="24"/>
  <c r="F14" i="24"/>
  <c r="E14" i="24"/>
  <c r="D14" i="24"/>
  <c r="C14" i="24"/>
  <c r="B14" i="24"/>
  <c r="N14" i="24" s="1"/>
  <c r="O14" i="24" s="1"/>
  <c r="O13" i="24"/>
  <c r="N13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N12" i="24" s="1"/>
  <c r="O12" i="24" s="1"/>
  <c r="N11" i="24"/>
  <c r="O11" i="24" s="1"/>
  <c r="G7" i="24"/>
  <c r="K32" i="23"/>
  <c r="L32" i="23" s="1"/>
  <c r="N29" i="23"/>
  <c r="O29" i="23" s="1"/>
  <c r="O26" i="23"/>
  <c r="N26" i="23"/>
  <c r="N25" i="23"/>
  <c r="O25" i="23" s="1"/>
  <c r="O24" i="23"/>
  <c r="N24" i="23"/>
  <c r="N23" i="23"/>
  <c r="O23" i="23" s="1"/>
  <c r="M20" i="23"/>
  <c r="L20" i="23"/>
  <c r="K20" i="23"/>
  <c r="J20" i="23"/>
  <c r="I20" i="23"/>
  <c r="H20" i="23"/>
  <c r="G20" i="23"/>
  <c r="F20" i="23"/>
  <c r="E20" i="23"/>
  <c r="D20" i="23"/>
  <c r="C20" i="23"/>
  <c r="B20" i="23"/>
  <c r="N20" i="23" s="1"/>
  <c r="O20" i="23" s="1"/>
  <c r="O19" i="23"/>
  <c r="N19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N18" i="23" s="1"/>
  <c r="O18" i="23" s="1"/>
  <c r="N17" i="23"/>
  <c r="O17" i="23" s="1"/>
  <c r="M14" i="23"/>
  <c r="L14" i="23"/>
  <c r="K14" i="23"/>
  <c r="J14" i="23"/>
  <c r="I14" i="23"/>
  <c r="H14" i="23"/>
  <c r="G14" i="23"/>
  <c r="F14" i="23"/>
  <c r="E14" i="23"/>
  <c r="D14" i="23"/>
  <c r="C14" i="23"/>
  <c r="B14" i="23"/>
  <c r="N14" i="23" s="1"/>
  <c r="O14" i="23" s="1"/>
  <c r="N13" i="23"/>
  <c r="O13" i="23" s="1"/>
  <c r="M12" i="23"/>
  <c r="L12" i="23"/>
  <c r="K12" i="23"/>
  <c r="J12" i="23"/>
  <c r="I12" i="23"/>
  <c r="H12" i="23"/>
  <c r="G12" i="23"/>
  <c r="F12" i="23"/>
  <c r="E12" i="23"/>
  <c r="D12" i="23"/>
  <c r="C12" i="23"/>
  <c r="B12" i="23"/>
  <c r="N12" i="23" s="1"/>
  <c r="O12" i="23" s="1"/>
  <c r="N11" i="23"/>
  <c r="O11" i="23" s="1"/>
  <c r="G7" i="23"/>
  <c r="P13" i="26" l="1"/>
  <c r="P11" i="26"/>
  <c r="B26" i="17" s="1"/>
  <c r="P12" i="26"/>
  <c r="P14" i="26"/>
  <c r="P18" i="26"/>
  <c r="P20" i="26"/>
  <c r="P24" i="26"/>
  <c r="D146" i="17" s="1"/>
  <c r="P26" i="26"/>
  <c r="C146" i="17" s="1"/>
  <c r="P17" i="26"/>
  <c r="B80" i="17" s="1"/>
  <c r="P19" i="26"/>
  <c r="P23" i="26"/>
  <c r="P25" i="26"/>
  <c r="B146" i="17" s="1"/>
  <c r="E32" i="26"/>
  <c r="C272" i="17" s="1"/>
  <c r="M32" i="26"/>
  <c r="B272" i="17" s="1"/>
  <c r="E35" i="26"/>
  <c r="B304" i="17" s="1"/>
  <c r="P13" i="24"/>
  <c r="P17" i="24"/>
  <c r="B79" i="17" s="1"/>
  <c r="P19" i="24"/>
  <c r="P23" i="24"/>
  <c r="P29" i="24"/>
  <c r="B230" i="17" s="1"/>
  <c r="P12" i="24"/>
  <c r="P14" i="24"/>
  <c r="P18" i="24"/>
  <c r="P20" i="24"/>
  <c r="P24" i="24"/>
  <c r="D145" i="17" s="1"/>
  <c r="P26" i="24"/>
  <c r="C145" i="17" s="1"/>
  <c r="P11" i="24"/>
  <c r="B25" i="17" s="1"/>
  <c r="P25" i="24"/>
  <c r="B145" i="17" s="1"/>
  <c r="E32" i="24"/>
  <c r="C271" i="17" s="1"/>
  <c r="M32" i="24"/>
  <c r="B271" i="17" s="1"/>
  <c r="E35" i="24"/>
  <c r="B303" i="17" s="1"/>
  <c r="P12" i="25"/>
  <c r="P14" i="25"/>
  <c r="P18" i="25"/>
  <c r="P20" i="25"/>
  <c r="P24" i="25"/>
  <c r="D144" i="17" s="1"/>
  <c r="P26" i="25"/>
  <c r="C144" i="17" s="1"/>
  <c r="P11" i="25"/>
  <c r="B24" i="17" s="1"/>
  <c r="P13" i="25"/>
  <c r="P17" i="25"/>
  <c r="B78" i="17" s="1"/>
  <c r="P19" i="25"/>
  <c r="P23" i="25"/>
  <c r="P25" i="25"/>
  <c r="B144" i="17" s="1"/>
  <c r="P29" i="25"/>
  <c r="B229" i="17" s="1"/>
  <c r="E35" i="23"/>
  <c r="B301" i="17" s="1"/>
  <c r="P12" i="23"/>
  <c r="P14" i="23"/>
  <c r="P18" i="23"/>
  <c r="P24" i="23"/>
  <c r="D143" i="17" s="1"/>
  <c r="P29" i="23"/>
  <c r="B228" i="17" s="1"/>
  <c r="P13" i="23"/>
  <c r="P17" i="23"/>
  <c r="B77" i="17" s="1"/>
  <c r="P19" i="23"/>
  <c r="P23" i="23"/>
  <c r="P25" i="23"/>
  <c r="B143" i="17" s="1"/>
  <c r="P11" i="23"/>
  <c r="B23" i="17" s="1"/>
  <c r="P20" i="23"/>
  <c r="P26" i="23"/>
  <c r="C143" i="17" s="1"/>
  <c r="M32" i="23"/>
  <c r="B269" i="17" s="1"/>
  <c r="P29" i="26"/>
  <c r="B231" i="17" s="1"/>
  <c r="M32" i="25"/>
  <c r="B270" i="17" s="1"/>
  <c r="E35" i="25"/>
  <c r="B302" i="17" s="1"/>
  <c r="N20" i="25"/>
  <c r="O20" i="25" s="1"/>
  <c r="E32" i="25"/>
  <c r="C270" i="17" s="1"/>
  <c r="N11" i="25"/>
  <c r="O11" i="25" s="1"/>
  <c r="N13" i="25"/>
  <c r="O13" i="25" s="1"/>
  <c r="N19" i="25"/>
  <c r="O19" i="25" s="1"/>
  <c r="E32" i="23"/>
  <c r="C269" i="17" s="1"/>
  <c r="C35" i="22"/>
  <c r="D35" i="22" s="1"/>
  <c r="J32" i="22"/>
  <c r="K32" i="22" s="1"/>
  <c r="L32" i="22" s="1"/>
  <c r="B32" i="22"/>
  <c r="C32" i="22" s="1"/>
  <c r="D32" i="22" s="1"/>
  <c r="M29" i="22"/>
  <c r="L29" i="22"/>
  <c r="K29" i="22"/>
  <c r="J29" i="22"/>
  <c r="I29" i="22"/>
  <c r="H29" i="22"/>
  <c r="G29" i="22"/>
  <c r="F29" i="22"/>
  <c r="E29" i="22"/>
  <c r="D29" i="22"/>
  <c r="C29" i="22"/>
  <c r="B29" i="22"/>
  <c r="N29" i="22" s="1"/>
  <c r="O29" i="22" s="1"/>
  <c r="M26" i="22"/>
  <c r="L26" i="22"/>
  <c r="K26" i="22"/>
  <c r="J26" i="22"/>
  <c r="I26" i="22"/>
  <c r="H26" i="22"/>
  <c r="G26" i="22"/>
  <c r="F26" i="22"/>
  <c r="E26" i="22"/>
  <c r="D26" i="22"/>
  <c r="C26" i="22"/>
  <c r="B26" i="22"/>
  <c r="N26" i="22" s="1"/>
  <c r="O26" i="22" s="1"/>
  <c r="M25" i="22"/>
  <c r="L25" i="22"/>
  <c r="K25" i="22"/>
  <c r="J25" i="22"/>
  <c r="I25" i="22"/>
  <c r="H25" i="22"/>
  <c r="G25" i="22"/>
  <c r="F25" i="22"/>
  <c r="E25" i="22"/>
  <c r="D25" i="22"/>
  <c r="C25" i="22"/>
  <c r="B25" i="22"/>
  <c r="N25" i="22" s="1"/>
  <c r="O25" i="22" s="1"/>
  <c r="M24" i="22"/>
  <c r="L24" i="22"/>
  <c r="K24" i="22"/>
  <c r="J24" i="22"/>
  <c r="I24" i="22"/>
  <c r="H24" i="22"/>
  <c r="G24" i="22"/>
  <c r="F24" i="22"/>
  <c r="E24" i="22"/>
  <c r="D24" i="22"/>
  <c r="C24" i="22"/>
  <c r="B24" i="22"/>
  <c r="N24" i="22" s="1"/>
  <c r="O24" i="22" s="1"/>
  <c r="M23" i="22"/>
  <c r="L23" i="22"/>
  <c r="K23" i="22"/>
  <c r="J23" i="22"/>
  <c r="I23" i="22"/>
  <c r="H23" i="22"/>
  <c r="G23" i="22"/>
  <c r="F23" i="22"/>
  <c r="E23" i="22"/>
  <c r="D23" i="22"/>
  <c r="C23" i="22"/>
  <c r="B23" i="22"/>
  <c r="N23" i="22" s="1"/>
  <c r="O23" i="22" s="1"/>
  <c r="M19" i="22"/>
  <c r="M20" i="22" s="1"/>
  <c r="L19" i="22"/>
  <c r="L20" i="22" s="1"/>
  <c r="K19" i="22"/>
  <c r="K20" i="22" s="1"/>
  <c r="J19" i="22"/>
  <c r="J20" i="22" s="1"/>
  <c r="I19" i="22"/>
  <c r="I20" i="22" s="1"/>
  <c r="H19" i="22"/>
  <c r="H20" i="22" s="1"/>
  <c r="G19" i="22"/>
  <c r="G20" i="22" s="1"/>
  <c r="F19" i="22"/>
  <c r="F20" i="22" s="1"/>
  <c r="E19" i="22"/>
  <c r="E20" i="22" s="1"/>
  <c r="D19" i="22"/>
  <c r="D20" i="22" s="1"/>
  <c r="C19" i="22"/>
  <c r="C20" i="22" s="1"/>
  <c r="B19" i="22"/>
  <c r="B20" i="22" s="1"/>
  <c r="N20" i="22" s="1"/>
  <c r="O20" i="22" s="1"/>
  <c r="M17" i="22"/>
  <c r="M18" i="22" s="1"/>
  <c r="L17" i="22"/>
  <c r="L18" i="22" s="1"/>
  <c r="K17" i="22"/>
  <c r="K18" i="22" s="1"/>
  <c r="J17" i="22"/>
  <c r="J18" i="22" s="1"/>
  <c r="I17" i="22"/>
  <c r="I18" i="22" s="1"/>
  <c r="H17" i="22"/>
  <c r="H18" i="22" s="1"/>
  <c r="G17" i="22"/>
  <c r="G18" i="22" s="1"/>
  <c r="F17" i="22"/>
  <c r="F18" i="22" s="1"/>
  <c r="E17" i="22"/>
  <c r="E18" i="22" s="1"/>
  <c r="D17" i="22"/>
  <c r="D18" i="22" s="1"/>
  <c r="C17" i="22"/>
  <c r="C18" i="22" s="1"/>
  <c r="B17" i="22"/>
  <c r="N17" i="22" s="1"/>
  <c r="O17" i="22" s="1"/>
  <c r="M13" i="22"/>
  <c r="M14" i="22" s="1"/>
  <c r="L13" i="22"/>
  <c r="L14" i="22" s="1"/>
  <c r="K13" i="22"/>
  <c r="K14" i="22" s="1"/>
  <c r="J13" i="22"/>
  <c r="J14" i="22" s="1"/>
  <c r="I13" i="22"/>
  <c r="I14" i="22" s="1"/>
  <c r="H13" i="22"/>
  <c r="H14" i="22" s="1"/>
  <c r="G13" i="22"/>
  <c r="G14" i="22" s="1"/>
  <c r="F13" i="22"/>
  <c r="F14" i="22" s="1"/>
  <c r="E13" i="22"/>
  <c r="E14" i="22" s="1"/>
  <c r="D13" i="22"/>
  <c r="D14" i="22" s="1"/>
  <c r="C13" i="22"/>
  <c r="C14" i="22" s="1"/>
  <c r="B13" i="22"/>
  <c r="B14" i="22" s="1"/>
  <c r="N14" i="22" s="1"/>
  <c r="O14" i="22" s="1"/>
  <c r="M11" i="22"/>
  <c r="M12" i="22" s="1"/>
  <c r="L11" i="22"/>
  <c r="L12" i="22" s="1"/>
  <c r="K11" i="22"/>
  <c r="K12" i="22" s="1"/>
  <c r="J11" i="22"/>
  <c r="J12" i="22" s="1"/>
  <c r="I11" i="22"/>
  <c r="I12" i="22" s="1"/>
  <c r="H11" i="22"/>
  <c r="H12" i="22" s="1"/>
  <c r="G11" i="22"/>
  <c r="G12" i="22" s="1"/>
  <c r="F11" i="22"/>
  <c r="F12" i="22" s="1"/>
  <c r="E11" i="22"/>
  <c r="E12" i="22" s="1"/>
  <c r="D11" i="22"/>
  <c r="D12" i="22" s="1"/>
  <c r="C11" i="22"/>
  <c r="C12" i="22" s="1"/>
  <c r="B11" i="22"/>
  <c r="N11" i="22" s="1"/>
  <c r="O11" i="22" s="1"/>
  <c r="K7" i="22"/>
  <c r="F7" i="22"/>
  <c r="E7" i="22"/>
  <c r="D7" i="22"/>
  <c r="C7" i="22"/>
  <c r="G7" i="22"/>
  <c r="P12" i="22" l="1"/>
  <c r="P14" i="22"/>
  <c r="P18" i="22"/>
  <c r="P20" i="22"/>
  <c r="P24" i="22"/>
  <c r="D142" i="17" s="1"/>
  <c r="P26" i="22"/>
  <c r="P11" i="22"/>
  <c r="B22" i="17" s="1"/>
  <c r="P13" i="22"/>
  <c r="P17" i="22"/>
  <c r="B76" i="17" s="1"/>
  <c r="P19" i="22"/>
  <c r="P23" i="22"/>
  <c r="P25" i="22"/>
  <c r="B142" i="17" s="1"/>
  <c r="P29" i="22"/>
  <c r="B227" i="17" s="1"/>
  <c r="M32" i="22"/>
  <c r="B268" i="17" s="1"/>
  <c r="E32" i="22"/>
  <c r="C268" i="17" s="1"/>
  <c r="E35" i="22"/>
  <c r="B300" i="17" s="1"/>
  <c r="B12" i="22"/>
  <c r="N12" i="22" s="1"/>
  <c r="O12" i="22" s="1"/>
  <c r="N13" i="22"/>
  <c r="O13" i="22" s="1"/>
  <c r="B18" i="22"/>
  <c r="N18" i="22" s="1"/>
  <c r="O18" i="22" s="1"/>
  <c r="N19" i="22"/>
  <c r="O19" i="22" s="1"/>
  <c r="C35" i="21"/>
  <c r="D35" i="21" s="1"/>
  <c r="L32" i="21"/>
  <c r="K32" i="21"/>
  <c r="C32" i="21"/>
  <c r="D32" i="21" s="1"/>
  <c r="E32" i="21" s="1"/>
  <c r="C266" i="17" s="1"/>
  <c r="B32" i="21"/>
  <c r="N29" i="21"/>
  <c r="O29" i="21" s="1"/>
  <c r="O26" i="21"/>
  <c r="N26" i="21"/>
  <c r="N25" i="21"/>
  <c r="O25" i="21" s="1"/>
  <c r="O24" i="21"/>
  <c r="N24" i="21"/>
  <c r="N23" i="21"/>
  <c r="O23" i="21" s="1"/>
  <c r="O19" i="21"/>
  <c r="N19" i="21"/>
  <c r="N17" i="21"/>
  <c r="O17" i="21" s="1"/>
  <c r="O13" i="21"/>
  <c r="N13" i="21"/>
  <c r="M11" i="21"/>
  <c r="M12" i="21" s="1"/>
  <c r="L11" i="21"/>
  <c r="L12" i="21" s="1"/>
  <c r="K11" i="21"/>
  <c r="K12" i="21" s="1"/>
  <c r="J11" i="21"/>
  <c r="J12" i="21" s="1"/>
  <c r="I11" i="21"/>
  <c r="I12" i="21" s="1"/>
  <c r="H11" i="21"/>
  <c r="H12" i="21" s="1"/>
  <c r="G11" i="21"/>
  <c r="G12" i="21" s="1"/>
  <c r="F11" i="21"/>
  <c r="F12" i="21" s="1"/>
  <c r="E11" i="21"/>
  <c r="E12" i="21" s="1"/>
  <c r="D11" i="21"/>
  <c r="D12" i="21" s="1"/>
  <c r="C11" i="21"/>
  <c r="C12" i="21" s="1"/>
  <c r="B11" i="21"/>
  <c r="N11" i="21" s="1"/>
  <c r="O11" i="21" s="1"/>
  <c r="K7" i="21"/>
  <c r="L20" i="21" s="1"/>
  <c r="G7" i="21"/>
  <c r="E7" i="21"/>
  <c r="C35" i="20"/>
  <c r="D35" i="20" s="1"/>
  <c r="L32" i="20"/>
  <c r="K32" i="20"/>
  <c r="C32" i="20"/>
  <c r="D32" i="20" s="1"/>
  <c r="N29" i="20"/>
  <c r="O29" i="20" s="1"/>
  <c r="O26" i="20"/>
  <c r="N26" i="20"/>
  <c r="N25" i="20"/>
  <c r="O25" i="20" s="1"/>
  <c r="O24" i="20"/>
  <c r="N24" i="20"/>
  <c r="N23" i="20"/>
  <c r="O23" i="20" s="1"/>
  <c r="M20" i="20"/>
  <c r="L20" i="20"/>
  <c r="K20" i="20"/>
  <c r="J20" i="20"/>
  <c r="I20" i="20"/>
  <c r="H20" i="20"/>
  <c r="G20" i="20"/>
  <c r="F20" i="20"/>
  <c r="E20" i="20"/>
  <c r="D20" i="20"/>
  <c r="C20" i="20"/>
  <c r="B20" i="20"/>
  <c r="N20" i="20" s="1"/>
  <c r="O20" i="20" s="1"/>
  <c r="O19" i="20"/>
  <c r="N19" i="20"/>
  <c r="M18" i="20"/>
  <c r="L18" i="20"/>
  <c r="K18" i="20"/>
  <c r="J18" i="20"/>
  <c r="I18" i="20"/>
  <c r="H18" i="20"/>
  <c r="G18" i="20"/>
  <c r="F18" i="20"/>
  <c r="E18" i="20"/>
  <c r="D18" i="20"/>
  <c r="C18" i="20"/>
  <c r="B18" i="20"/>
  <c r="N18" i="20" s="1"/>
  <c r="O18" i="20" s="1"/>
  <c r="N17" i="20"/>
  <c r="O17" i="20" s="1"/>
  <c r="M14" i="20"/>
  <c r="L14" i="20"/>
  <c r="K14" i="20"/>
  <c r="J14" i="20"/>
  <c r="I14" i="20"/>
  <c r="H14" i="20"/>
  <c r="G14" i="20"/>
  <c r="F14" i="20"/>
  <c r="E14" i="20"/>
  <c r="D14" i="20"/>
  <c r="C14" i="20"/>
  <c r="B14" i="20"/>
  <c r="N14" i="20" s="1"/>
  <c r="O14" i="20" s="1"/>
  <c r="O13" i="20"/>
  <c r="N13" i="20"/>
  <c r="M12" i="20"/>
  <c r="L12" i="20"/>
  <c r="K12" i="20"/>
  <c r="J12" i="20"/>
  <c r="I12" i="20"/>
  <c r="H12" i="20"/>
  <c r="G12" i="20"/>
  <c r="F12" i="20"/>
  <c r="E12" i="20"/>
  <c r="D12" i="20"/>
  <c r="C12" i="20"/>
  <c r="B12" i="20"/>
  <c r="N12" i="20" s="1"/>
  <c r="O12" i="20" s="1"/>
  <c r="N11" i="20"/>
  <c r="O11" i="20" s="1"/>
  <c r="G7" i="20"/>
  <c r="C35" i="19"/>
  <c r="D35" i="19" s="1"/>
  <c r="L32" i="19"/>
  <c r="K32" i="19"/>
  <c r="C32" i="19"/>
  <c r="D32" i="19" s="1"/>
  <c r="N29" i="19"/>
  <c r="O29" i="19" s="1"/>
  <c r="N26" i="19"/>
  <c r="O26" i="19" s="1"/>
  <c r="O25" i="19"/>
  <c r="N25" i="19"/>
  <c r="N24" i="19"/>
  <c r="O24" i="19" s="1"/>
  <c r="O23" i="19"/>
  <c r="N23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N20" i="19" s="1"/>
  <c r="O20" i="19" s="1"/>
  <c r="N19" i="19"/>
  <c r="O19" i="19" s="1"/>
  <c r="M18" i="19"/>
  <c r="L18" i="19"/>
  <c r="K18" i="19"/>
  <c r="J18" i="19"/>
  <c r="I18" i="19"/>
  <c r="H18" i="19"/>
  <c r="G18" i="19"/>
  <c r="F18" i="19"/>
  <c r="E18" i="19"/>
  <c r="D18" i="19"/>
  <c r="C18" i="19"/>
  <c r="B18" i="19"/>
  <c r="N18" i="19" s="1"/>
  <c r="O18" i="19" s="1"/>
  <c r="O17" i="19"/>
  <c r="N17" i="19"/>
  <c r="M14" i="19"/>
  <c r="L14" i="19"/>
  <c r="K14" i="19"/>
  <c r="J14" i="19"/>
  <c r="I14" i="19"/>
  <c r="H14" i="19"/>
  <c r="G14" i="19"/>
  <c r="F14" i="19"/>
  <c r="E14" i="19"/>
  <c r="D14" i="19"/>
  <c r="C14" i="19"/>
  <c r="B14" i="19"/>
  <c r="N14" i="19" s="1"/>
  <c r="O14" i="19" s="1"/>
  <c r="N13" i="19"/>
  <c r="O13" i="19" s="1"/>
  <c r="M12" i="19"/>
  <c r="L12" i="19"/>
  <c r="K12" i="19"/>
  <c r="J12" i="19"/>
  <c r="I12" i="19"/>
  <c r="H12" i="19"/>
  <c r="G12" i="19"/>
  <c r="F12" i="19"/>
  <c r="E12" i="19"/>
  <c r="D12" i="19"/>
  <c r="C12" i="19"/>
  <c r="B12" i="19"/>
  <c r="N12" i="19" s="1"/>
  <c r="O12" i="19" s="1"/>
  <c r="O11" i="19"/>
  <c r="N11" i="19"/>
  <c r="G7" i="19"/>
  <c r="C35" i="18"/>
  <c r="D35" i="18" s="1"/>
  <c r="L32" i="18"/>
  <c r="K32" i="18"/>
  <c r="C32" i="18"/>
  <c r="D32" i="18" s="1"/>
  <c r="N29" i="18"/>
  <c r="O29" i="18" s="1"/>
  <c r="N26" i="18"/>
  <c r="O26" i="18" s="1"/>
  <c r="O25" i="18"/>
  <c r="N25" i="18"/>
  <c r="N24" i="18"/>
  <c r="O24" i="18" s="1"/>
  <c r="O23" i="18"/>
  <c r="N23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N20" i="18" s="1"/>
  <c r="O20" i="18" s="1"/>
  <c r="N19" i="18"/>
  <c r="O19" i="18" s="1"/>
  <c r="M18" i="18"/>
  <c r="L18" i="18"/>
  <c r="K18" i="18"/>
  <c r="J18" i="18"/>
  <c r="I18" i="18"/>
  <c r="H18" i="18"/>
  <c r="G18" i="18"/>
  <c r="F18" i="18"/>
  <c r="E18" i="18"/>
  <c r="D18" i="18"/>
  <c r="C18" i="18"/>
  <c r="B18" i="18"/>
  <c r="N18" i="18" s="1"/>
  <c r="O18" i="18" s="1"/>
  <c r="O17" i="18"/>
  <c r="N17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N14" i="18" s="1"/>
  <c r="O14" i="18" s="1"/>
  <c r="N13" i="18"/>
  <c r="O13" i="18" s="1"/>
  <c r="M12" i="18"/>
  <c r="L12" i="18"/>
  <c r="K12" i="18"/>
  <c r="J12" i="18"/>
  <c r="I12" i="18"/>
  <c r="H12" i="18"/>
  <c r="G12" i="18"/>
  <c r="F12" i="18"/>
  <c r="E12" i="18"/>
  <c r="D12" i="18"/>
  <c r="C12" i="18"/>
  <c r="B12" i="18"/>
  <c r="N12" i="18" s="1"/>
  <c r="O12" i="18" s="1"/>
  <c r="O11" i="18"/>
  <c r="N11" i="18"/>
  <c r="G7" i="18"/>
  <c r="P12" i="21" l="1"/>
  <c r="P14" i="21"/>
  <c r="P18" i="21"/>
  <c r="P20" i="21"/>
  <c r="P24" i="21"/>
  <c r="D140" i="17" s="1"/>
  <c r="P26" i="21"/>
  <c r="C140" i="17" s="1"/>
  <c r="P11" i="21"/>
  <c r="B20" i="17" s="1"/>
  <c r="P13" i="21"/>
  <c r="P17" i="21"/>
  <c r="B74" i="17" s="1"/>
  <c r="P19" i="21"/>
  <c r="P23" i="21"/>
  <c r="P25" i="21"/>
  <c r="B140" i="17" s="1"/>
  <c r="P29" i="21"/>
  <c r="B226" i="17" s="1"/>
  <c r="E35" i="21"/>
  <c r="B298" i="17" s="1"/>
  <c r="M32" i="21"/>
  <c r="B266" i="17" s="1"/>
  <c r="E35" i="20"/>
  <c r="B291" i="17" s="1"/>
  <c r="P12" i="20"/>
  <c r="P14" i="20"/>
  <c r="P18" i="20"/>
  <c r="P20" i="20"/>
  <c r="P24" i="20"/>
  <c r="D133" i="17" s="1"/>
  <c r="P11" i="20"/>
  <c r="B13" i="17" s="1"/>
  <c r="P13" i="20"/>
  <c r="P17" i="20"/>
  <c r="P19" i="20"/>
  <c r="P23" i="20"/>
  <c r="P25" i="20"/>
  <c r="B133" i="17" s="1"/>
  <c r="P29" i="20"/>
  <c r="P26" i="20"/>
  <c r="C133" i="17" s="1"/>
  <c r="E32" i="20"/>
  <c r="C259" i="17" s="1"/>
  <c r="M32" i="20"/>
  <c r="B259" i="17" s="1"/>
  <c r="P13" i="19"/>
  <c r="P17" i="19"/>
  <c r="P19" i="19"/>
  <c r="P23" i="19"/>
  <c r="P25" i="19"/>
  <c r="B131" i="17" s="1"/>
  <c r="P29" i="19"/>
  <c r="P12" i="19"/>
  <c r="P14" i="19"/>
  <c r="P18" i="19"/>
  <c r="P20" i="19"/>
  <c r="P24" i="19"/>
  <c r="D131" i="17" s="1"/>
  <c r="P26" i="19"/>
  <c r="C131" i="17" s="1"/>
  <c r="P11" i="19"/>
  <c r="B11" i="17" s="1"/>
  <c r="E35" i="19"/>
  <c r="B289" i="17" s="1"/>
  <c r="E32" i="19"/>
  <c r="C257" i="17" s="1"/>
  <c r="M32" i="19"/>
  <c r="B257" i="17" s="1"/>
  <c r="E35" i="18"/>
  <c r="B285" i="17" s="1"/>
  <c r="P13" i="18"/>
  <c r="P18" i="18"/>
  <c r="P20" i="18"/>
  <c r="P24" i="18"/>
  <c r="D127" i="17" s="1"/>
  <c r="P26" i="18"/>
  <c r="C127" i="17" s="1"/>
  <c r="P11" i="18"/>
  <c r="B7" i="17" s="1"/>
  <c r="P17" i="18"/>
  <c r="B64" i="17" s="1"/>
  <c r="P19" i="18"/>
  <c r="P23" i="18"/>
  <c r="P25" i="18"/>
  <c r="B127" i="17" s="1"/>
  <c r="P29" i="18"/>
  <c r="B218" i="17" s="1"/>
  <c r="E32" i="18"/>
  <c r="C253" i="17" s="1"/>
  <c r="M32" i="18"/>
  <c r="B253" i="17" s="1"/>
  <c r="B12" i="21"/>
  <c r="N12" i="21" s="1"/>
  <c r="O12" i="21" s="1"/>
  <c r="C14" i="21"/>
  <c r="E14" i="21"/>
  <c r="G14" i="21"/>
  <c r="I14" i="21"/>
  <c r="K14" i="21"/>
  <c r="M14" i="21"/>
  <c r="B18" i="21"/>
  <c r="D18" i="21"/>
  <c r="F18" i="21"/>
  <c r="H18" i="21"/>
  <c r="J18" i="21"/>
  <c r="L18" i="21"/>
  <c r="C20" i="21"/>
  <c r="E20" i="21"/>
  <c r="G20" i="21"/>
  <c r="I20" i="21"/>
  <c r="K20" i="21"/>
  <c r="M20" i="21"/>
  <c r="B14" i="21"/>
  <c r="D14" i="21"/>
  <c r="F14" i="21"/>
  <c r="H14" i="21"/>
  <c r="J14" i="21"/>
  <c r="L14" i="21"/>
  <c r="C18" i="21"/>
  <c r="E18" i="21"/>
  <c r="G18" i="21"/>
  <c r="I18" i="21"/>
  <c r="K18" i="21"/>
  <c r="M18" i="21"/>
  <c r="B20" i="21"/>
  <c r="D20" i="21"/>
  <c r="F20" i="21"/>
  <c r="H20" i="21"/>
  <c r="J20" i="21"/>
  <c r="N20" i="21" l="1"/>
  <c r="O20" i="21" s="1"/>
  <c r="N14" i="21"/>
  <c r="O14" i="21" s="1"/>
  <c r="N18" i="21"/>
  <c r="O18" i="21" s="1"/>
  <c r="B244" i="17"/>
  <c r="B243" i="17"/>
  <c r="B242" i="17"/>
  <c r="B241" i="17"/>
  <c r="B236" i="17"/>
  <c r="D141" i="17" l="1"/>
  <c r="C129" i="17"/>
  <c r="C84" i="17" l="1"/>
  <c r="C81" i="17"/>
  <c r="C75" i="17"/>
  <c r="C73" i="17"/>
  <c r="C72" i="17"/>
  <c r="C91" i="17"/>
  <c r="C70" i="17"/>
  <c r="C68" i="17"/>
  <c r="C67" i="17"/>
  <c r="C66" i="17"/>
  <c r="C65" i="17"/>
  <c r="C31" i="17" l="1"/>
  <c r="C28" i="17"/>
  <c r="C27" i="17"/>
  <c r="C21" i="17"/>
  <c r="C19" i="17"/>
  <c r="C18" i="17"/>
  <c r="C17" i="17"/>
  <c r="C34" i="17"/>
  <c r="C15" i="17"/>
  <c r="C12" i="17"/>
  <c r="C10" i="17"/>
  <c r="C9" i="17"/>
  <c r="C8" i="17"/>
  <c r="C35" i="15"/>
  <c r="D35" i="15" s="1"/>
  <c r="L32" i="15"/>
  <c r="K32" i="15"/>
  <c r="C32" i="15"/>
  <c r="D32" i="15" s="1"/>
  <c r="F29" i="15"/>
  <c r="N29" i="15" s="1"/>
  <c r="O29" i="15" s="1"/>
  <c r="O26" i="15"/>
  <c r="N26" i="15"/>
  <c r="N25" i="15"/>
  <c r="O25" i="15" s="1"/>
  <c r="O24" i="15"/>
  <c r="N24" i="15"/>
  <c r="N23" i="15"/>
  <c r="O23" i="15" s="1"/>
  <c r="L20" i="15"/>
  <c r="J20" i="15"/>
  <c r="H20" i="15"/>
  <c r="F20" i="15"/>
  <c r="D20" i="15"/>
  <c r="B20" i="15"/>
  <c r="O19" i="15"/>
  <c r="N19" i="15"/>
  <c r="M18" i="15"/>
  <c r="K18" i="15"/>
  <c r="I18" i="15"/>
  <c r="G18" i="15"/>
  <c r="E18" i="15"/>
  <c r="C18" i="15"/>
  <c r="N17" i="15"/>
  <c r="O17" i="15" s="1"/>
  <c r="L14" i="15"/>
  <c r="J14" i="15"/>
  <c r="H14" i="15"/>
  <c r="F14" i="15"/>
  <c r="D14" i="15"/>
  <c r="B14" i="15"/>
  <c r="O13" i="15"/>
  <c r="N13" i="15"/>
  <c r="M12" i="15"/>
  <c r="K12" i="15"/>
  <c r="I12" i="15"/>
  <c r="G12" i="15"/>
  <c r="E12" i="15"/>
  <c r="C12" i="15"/>
  <c r="M11" i="15"/>
  <c r="L11" i="15"/>
  <c r="L12" i="15" s="1"/>
  <c r="K11" i="15"/>
  <c r="J11" i="15"/>
  <c r="J12" i="15" s="1"/>
  <c r="I11" i="15"/>
  <c r="H11" i="15"/>
  <c r="H12" i="15" s="1"/>
  <c r="G11" i="15"/>
  <c r="F11" i="15"/>
  <c r="F12" i="15" s="1"/>
  <c r="E11" i="15"/>
  <c r="D11" i="15"/>
  <c r="D12" i="15" s="1"/>
  <c r="C11" i="15"/>
  <c r="B11" i="15"/>
  <c r="B12" i="15" s="1"/>
  <c r="N12" i="15" s="1"/>
  <c r="O12" i="15" s="1"/>
  <c r="K7" i="15"/>
  <c r="M20" i="15" s="1"/>
  <c r="G7" i="15"/>
  <c r="C35" i="13"/>
  <c r="D35" i="13" s="1"/>
  <c r="L32" i="13"/>
  <c r="K32" i="13"/>
  <c r="C32" i="13"/>
  <c r="D32" i="13" s="1"/>
  <c r="N29" i="13"/>
  <c r="O29" i="13" s="1"/>
  <c r="O26" i="13"/>
  <c r="N26" i="13"/>
  <c r="N25" i="13"/>
  <c r="O25" i="13" s="1"/>
  <c r="O24" i="13"/>
  <c r="N24" i="13"/>
  <c r="N23" i="13"/>
  <c r="O23" i="13" s="1"/>
  <c r="M20" i="13"/>
  <c r="L20" i="13"/>
  <c r="K20" i="13"/>
  <c r="J20" i="13"/>
  <c r="I20" i="13"/>
  <c r="H20" i="13"/>
  <c r="G20" i="13"/>
  <c r="F20" i="13"/>
  <c r="E20" i="13"/>
  <c r="D20" i="13"/>
  <c r="C20" i="13"/>
  <c r="B20" i="13"/>
  <c r="N20" i="13" s="1"/>
  <c r="O20" i="13" s="1"/>
  <c r="O19" i="13"/>
  <c r="N19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N18" i="13" s="1"/>
  <c r="O18" i="13" s="1"/>
  <c r="N17" i="13"/>
  <c r="O17" i="13" s="1"/>
  <c r="M14" i="13"/>
  <c r="L14" i="13"/>
  <c r="K14" i="13"/>
  <c r="J14" i="13"/>
  <c r="I14" i="13"/>
  <c r="H14" i="13"/>
  <c r="G14" i="13"/>
  <c r="F14" i="13"/>
  <c r="E14" i="13"/>
  <c r="D14" i="13"/>
  <c r="C14" i="13"/>
  <c r="B14" i="13"/>
  <c r="N14" i="13" s="1"/>
  <c r="O14" i="13" s="1"/>
  <c r="O13" i="13"/>
  <c r="N13" i="13"/>
  <c r="M12" i="13"/>
  <c r="L12" i="13"/>
  <c r="K12" i="13"/>
  <c r="J12" i="13"/>
  <c r="I12" i="13"/>
  <c r="H12" i="13"/>
  <c r="G12" i="13"/>
  <c r="F12" i="13"/>
  <c r="E12" i="13"/>
  <c r="D12" i="13"/>
  <c r="C12" i="13"/>
  <c r="B12" i="13"/>
  <c r="N12" i="13" s="1"/>
  <c r="O12" i="13" s="1"/>
  <c r="N11" i="13"/>
  <c r="O11" i="13" s="1"/>
  <c r="G7" i="13"/>
  <c r="C35" i="12"/>
  <c r="D35" i="12" s="1"/>
  <c r="L32" i="12"/>
  <c r="K32" i="12"/>
  <c r="C32" i="12"/>
  <c r="D32" i="12" s="1"/>
  <c r="O29" i="12"/>
  <c r="N29" i="12"/>
  <c r="N26" i="12"/>
  <c r="O26" i="12" s="1"/>
  <c r="O25" i="12"/>
  <c r="N25" i="12"/>
  <c r="N24" i="12"/>
  <c r="O24" i="12" s="1"/>
  <c r="O23" i="12"/>
  <c r="N23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N20" i="12" s="1"/>
  <c r="O20" i="12" s="1"/>
  <c r="N19" i="12"/>
  <c r="O19" i="12" s="1"/>
  <c r="M18" i="12"/>
  <c r="L18" i="12"/>
  <c r="K18" i="12"/>
  <c r="J18" i="12"/>
  <c r="I18" i="12"/>
  <c r="H18" i="12"/>
  <c r="G18" i="12"/>
  <c r="F18" i="12"/>
  <c r="E18" i="12"/>
  <c r="D18" i="12"/>
  <c r="C18" i="12"/>
  <c r="B18" i="12"/>
  <c r="N18" i="12" s="1"/>
  <c r="O18" i="12" s="1"/>
  <c r="O17" i="12"/>
  <c r="N17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N14" i="12" s="1"/>
  <c r="O14" i="12" s="1"/>
  <c r="N13" i="12"/>
  <c r="O13" i="12" s="1"/>
  <c r="M12" i="12"/>
  <c r="L12" i="12"/>
  <c r="K12" i="12"/>
  <c r="J12" i="12"/>
  <c r="I12" i="12"/>
  <c r="H12" i="12"/>
  <c r="G12" i="12"/>
  <c r="F12" i="12"/>
  <c r="E12" i="12"/>
  <c r="D12" i="12"/>
  <c r="C12" i="12"/>
  <c r="B12" i="12"/>
  <c r="N12" i="12" s="1"/>
  <c r="O12" i="12" s="1"/>
  <c r="O11" i="12"/>
  <c r="N11" i="12"/>
  <c r="G7" i="12"/>
  <c r="P12" i="15" l="1"/>
  <c r="P14" i="15"/>
  <c r="P18" i="15"/>
  <c r="P20" i="15"/>
  <c r="P24" i="15"/>
  <c r="D151" i="17" s="1"/>
  <c r="P26" i="15"/>
  <c r="C151" i="17" s="1"/>
  <c r="P11" i="15"/>
  <c r="B31" i="17" s="1"/>
  <c r="P13" i="15"/>
  <c r="P17" i="15"/>
  <c r="B84" i="17" s="1"/>
  <c r="P19" i="15"/>
  <c r="P23" i="15"/>
  <c r="P25" i="15"/>
  <c r="B151" i="17" s="1"/>
  <c r="P29" i="15"/>
  <c r="B234" i="17" s="1"/>
  <c r="E32" i="15"/>
  <c r="C277" i="17" s="1"/>
  <c r="M32" i="15"/>
  <c r="B277" i="17" s="1"/>
  <c r="E35" i="15"/>
  <c r="B309" i="17" s="1"/>
  <c r="E32" i="13"/>
  <c r="C274" i="17" s="1"/>
  <c r="E35" i="13"/>
  <c r="B306" i="17" s="1"/>
  <c r="P13" i="13"/>
  <c r="P12" i="13"/>
  <c r="P14" i="13"/>
  <c r="P18" i="13"/>
  <c r="P20" i="13"/>
  <c r="P24" i="13"/>
  <c r="D148" i="17" s="1"/>
  <c r="P26" i="13"/>
  <c r="C148" i="17" s="1"/>
  <c r="P17" i="13"/>
  <c r="P19" i="13"/>
  <c r="P23" i="13"/>
  <c r="P25" i="13"/>
  <c r="B148" i="17" s="1"/>
  <c r="P11" i="13"/>
  <c r="B28" i="17" s="1"/>
  <c r="M32" i="13"/>
  <c r="B274" i="17" s="1"/>
  <c r="P17" i="12"/>
  <c r="B81" i="17" s="1"/>
  <c r="P12" i="12"/>
  <c r="P14" i="12"/>
  <c r="P18" i="12"/>
  <c r="P20" i="12"/>
  <c r="P24" i="12"/>
  <c r="D147" i="17" s="1"/>
  <c r="P26" i="12"/>
  <c r="C147" i="17" s="1"/>
  <c r="P13" i="12"/>
  <c r="P19" i="12"/>
  <c r="P23" i="12"/>
  <c r="P25" i="12"/>
  <c r="B147" i="17" s="1"/>
  <c r="P11" i="12"/>
  <c r="B27" i="17" s="1"/>
  <c r="E32" i="12"/>
  <c r="C273" i="17" s="1"/>
  <c r="M32" i="12"/>
  <c r="B273" i="17" s="1"/>
  <c r="E35" i="12"/>
  <c r="B305" i="17" s="1"/>
  <c r="N11" i="15"/>
  <c r="O11" i="15" s="1"/>
  <c r="C14" i="15"/>
  <c r="N14" i="15" s="1"/>
  <c r="O14" i="15" s="1"/>
  <c r="E14" i="15"/>
  <c r="G14" i="15"/>
  <c r="I14" i="15"/>
  <c r="K14" i="15"/>
  <c r="M14" i="15"/>
  <c r="B18" i="15"/>
  <c r="D18" i="15"/>
  <c r="F18" i="15"/>
  <c r="H18" i="15"/>
  <c r="J18" i="15"/>
  <c r="L18" i="15"/>
  <c r="C20" i="15"/>
  <c r="N20" i="15" s="1"/>
  <c r="O20" i="15" s="1"/>
  <c r="E20" i="15"/>
  <c r="G20" i="15"/>
  <c r="I20" i="15"/>
  <c r="K20" i="15"/>
  <c r="N18" i="15" l="1"/>
  <c r="O18" i="15" s="1"/>
  <c r="D35" i="11"/>
  <c r="C35" i="11"/>
  <c r="K32" i="11"/>
  <c r="L32" i="11" s="1"/>
  <c r="D32" i="11"/>
  <c r="E32" i="11" s="1"/>
  <c r="C267" i="17" s="1"/>
  <c r="C32" i="11"/>
  <c r="N29" i="11"/>
  <c r="O29" i="11" s="1"/>
  <c r="O26" i="11"/>
  <c r="N26" i="11"/>
  <c r="N25" i="11"/>
  <c r="O25" i="11" s="1"/>
  <c r="O24" i="11"/>
  <c r="N24" i="11"/>
  <c r="N23" i="11"/>
  <c r="O23" i="11" s="1"/>
  <c r="M20" i="11"/>
  <c r="L20" i="11"/>
  <c r="K20" i="11"/>
  <c r="J20" i="11"/>
  <c r="I20" i="11"/>
  <c r="H20" i="11"/>
  <c r="G20" i="11"/>
  <c r="F20" i="11"/>
  <c r="E20" i="11"/>
  <c r="D20" i="11"/>
  <c r="C20" i="11"/>
  <c r="B20" i="11"/>
  <c r="N20" i="11" s="1"/>
  <c r="O20" i="11" s="1"/>
  <c r="O19" i="11"/>
  <c r="N19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N18" i="11" s="1"/>
  <c r="O18" i="11" s="1"/>
  <c r="N17" i="11"/>
  <c r="O17" i="11" s="1"/>
  <c r="M14" i="11"/>
  <c r="L14" i="11"/>
  <c r="K14" i="11"/>
  <c r="J14" i="11"/>
  <c r="I14" i="11"/>
  <c r="H14" i="11"/>
  <c r="G14" i="11"/>
  <c r="F14" i="11"/>
  <c r="E14" i="11"/>
  <c r="D14" i="11"/>
  <c r="C14" i="11"/>
  <c r="B14" i="11"/>
  <c r="N14" i="11" s="1"/>
  <c r="O14" i="11" s="1"/>
  <c r="O13" i="11"/>
  <c r="N13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N12" i="11" s="1"/>
  <c r="O12" i="11" s="1"/>
  <c r="N11" i="11"/>
  <c r="O11" i="11" s="1"/>
  <c r="G7" i="11"/>
  <c r="P13" i="11" l="1"/>
  <c r="P17" i="11"/>
  <c r="B75" i="17" s="1"/>
  <c r="P19" i="11"/>
  <c r="P23" i="11"/>
  <c r="P26" i="11"/>
  <c r="C141" i="17" s="1"/>
  <c r="P12" i="11"/>
  <c r="P14" i="11"/>
  <c r="P18" i="11"/>
  <c r="P20" i="11"/>
  <c r="P25" i="11"/>
  <c r="B141" i="17" s="1"/>
  <c r="P11" i="11"/>
  <c r="B21" i="17" s="1"/>
  <c r="M32" i="11"/>
  <c r="B267" i="17" s="1"/>
  <c r="E35" i="11"/>
  <c r="B299" i="17" s="1"/>
  <c r="C35" i="10"/>
  <c r="D35" i="10" s="1"/>
  <c r="L32" i="10"/>
  <c r="K32" i="10"/>
  <c r="C32" i="10"/>
  <c r="D32" i="10" s="1"/>
  <c r="N29" i="10"/>
  <c r="O29" i="10" s="1"/>
  <c r="N26" i="10"/>
  <c r="O26" i="10" s="1"/>
  <c r="N25" i="10"/>
  <c r="O25" i="10" s="1"/>
  <c r="O24" i="10"/>
  <c r="N24" i="10"/>
  <c r="N23" i="10"/>
  <c r="O23" i="10" s="1"/>
  <c r="M20" i="10"/>
  <c r="L20" i="10"/>
  <c r="K20" i="10"/>
  <c r="J20" i="10"/>
  <c r="I20" i="10"/>
  <c r="H20" i="10"/>
  <c r="G20" i="10"/>
  <c r="F20" i="10"/>
  <c r="E20" i="10"/>
  <c r="D20" i="10"/>
  <c r="C20" i="10"/>
  <c r="B20" i="10"/>
  <c r="N20" i="10" s="1"/>
  <c r="O20" i="10" s="1"/>
  <c r="O19" i="10"/>
  <c r="N19" i="10"/>
  <c r="M18" i="10"/>
  <c r="L18" i="10"/>
  <c r="K18" i="10"/>
  <c r="J18" i="10"/>
  <c r="I18" i="10"/>
  <c r="H18" i="10"/>
  <c r="G18" i="10"/>
  <c r="F18" i="10"/>
  <c r="E18" i="10"/>
  <c r="D18" i="10"/>
  <c r="C18" i="10"/>
  <c r="B18" i="10"/>
  <c r="N18" i="10" s="1"/>
  <c r="O18" i="10" s="1"/>
  <c r="N17" i="10"/>
  <c r="O17" i="10" s="1"/>
  <c r="M14" i="10"/>
  <c r="L14" i="10"/>
  <c r="K14" i="10"/>
  <c r="J14" i="10"/>
  <c r="I14" i="10"/>
  <c r="H14" i="10"/>
  <c r="G14" i="10"/>
  <c r="F14" i="10"/>
  <c r="E14" i="10"/>
  <c r="D14" i="10"/>
  <c r="C14" i="10"/>
  <c r="B14" i="10"/>
  <c r="N14" i="10" s="1"/>
  <c r="O14" i="10" s="1"/>
  <c r="O13" i="10"/>
  <c r="N13" i="10"/>
  <c r="M12" i="10"/>
  <c r="L12" i="10"/>
  <c r="K12" i="10"/>
  <c r="J12" i="10"/>
  <c r="I12" i="10"/>
  <c r="H12" i="10"/>
  <c r="G12" i="10"/>
  <c r="F12" i="10"/>
  <c r="E12" i="10"/>
  <c r="D12" i="10"/>
  <c r="C12" i="10"/>
  <c r="B12" i="10"/>
  <c r="N12" i="10" s="1"/>
  <c r="O12" i="10" s="1"/>
  <c r="N11" i="10"/>
  <c r="O11" i="10" s="1"/>
  <c r="G7" i="10"/>
  <c r="C35" i="9"/>
  <c r="D35" i="9" s="1"/>
  <c r="L32" i="9"/>
  <c r="K32" i="9"/>
  <c r="C32" i="9"/>
  <c r="D32" i="9" s="1"/>
  <c r="E32" i="9" s="1"/>
  <c r="C264" i="17" s="1"/>
  <c r="N29" i="9"/>
  <c r="O29" i="9" s="1"/>
  <c r="O26" i="9"/>
  <c r="N26" i="9"/>
  <c r="N25" i="9"/>
  <c r="O25" i="9" s="1"/>
  <c r="O24" i="9"/>
  <c r="N24" i="9"/>
  <c r="N23" i="9"/>
  <c r="O23" i="9" s="1"/>
  <c r="M20" i="9"/>
  <c r="L20" i="9"/>
  <c r="K20" i="9"/>
  <c r="J20" i="9"/>
  <c r="I20" i="9"/>
  <c r="H20" i="9"/>
  <c r="G20" i="9"/>
  <c r="F20" i="9"/>
  <c r="E20" i="9"/>
  <c r="D20" i="9"/>
  <c r="C20" i="9"/>
  <c r="B20" i="9"/>
  <c r="N20" i="9" s="1"/>
  <c r="O20" i="9" s="1"/>
  <c r="O19" i="9"/>
  <c r="N19" i="9"/>
  <c r="M18" i="9"/>
  <c r="L18" i="9"/>
  <c r="K18" i="9"/>
  <c r="J18" i="9"/>
  <c r="I18" i="9"/>
  <c r="H18" i="9"/>
  <c r="G18" i="9"/>
  <c r="F18" i="9"/>
  <c r="E18" i="9"/>
  <c r="D18" i="9"/>
  <c r="C18" i="9"/>
  <c r="B18" i="9"/>
  <c r="N18" i="9" s="1"/>
  <c r="O18" i="9" s="1"/>
  <c r="N17" i="9"/>
  <c r="O17" i="9" s="1"/>
  <c r="M13" i="9"/>
  <c r="M14" i="9" s="1"/>
  <c r="L13" i="9"/>
  <c r="L14" i="9" s="1"/>
  <c r="K13" i="9"/>
  <c r="K14" i="9" s="1"/>
  <c r="J13" i="9"/>
  <c r="J14" i="9" s="1"/>
  <c r="I13" i="9"/>
  <c r="I14" i="9" s="1"/>
  <c r="H13" i="9"/>
  <c r="H14" i="9" s="1"/>
  <c r="G13" i="9"/>
  <c r="G14" i="9" s="1"/>
  <c r="F13" i="9"/>
  <c r="F14" i="9" s="1"/>
  <c r="E13" i="9"/>
  <c r="E14" i="9" s="1"/>
  <c r="D13" i="9"/>
  <c r="D14" i="9" s="1"/>
  <c r="C13" i="9"/>
  <c r="C14" i="9" s="1"/>
  <c r="B13" i="9"/>
  <c r="N13" i="9" s="1"/>
  <c r="O13" i="9" s="1"/>
  <c r="M11" i="9"/>
  <c r="M12" i="9" s="1"/>
  <c r="L11" i="9"/>
  <c r="L12" i="9" s="1"/>
  <c r="K11" i="9"/>
  <c r="K12" i="9" s="1"/>
  <c r="J11" i="9"/>
  <c r="J12" i="9" s="1"/>
  <c r="I11" i="9"/>
  <c r="I12" i="9" s="1"/>
  <c r="H11" i="9"/>
  <c r="H12" i="9" s="1"/>
  <c r="G11" i="9"/>
  <c r="G12" i="9" s="1"/>
  <c r="F11" i="9"/>
  <c r="F12" i="9" s="1"/>
  <c r="E11" i="9"/>
  <c r="E12" i="9" s="1"/>
  <c r="D11" i="9"/>
  <c r="D12" i="9" s="1"/>
  <c r="C11" i="9"/>
  <c r="C12" i="9" s="1"/>
  <c r="B11" i="9"/>
  <c r="B12" i="9" s="1"/>
  <c r="G7" i="9"/>
  <c r="P13" i="10" l="1"/>
  <c r="P17" i="10"/>
  <c r="P19" i="10"/>
  <c r="P23" i="10"/>
  <c r="P25" i="10"/>
  <c r="B139" i="17" s="1"/>
  <c r="P29" i="10"/>
  <c r="B225" i="17" s="1"/>
  <c r="P12" i="10"/>
  <c r="P14" i="10"/>
  <c r="P18" i="10"/>
  <c r="P20" i="10"/>
  <c r="P24" i="10"/>
  <c r="D139" i="17" s="1"/>
  <c r="P26" i="10"/>
  <c r="C139" i="17" s="1"/>
  <c r="P11" i="10"/>
  <c r="B19" i="17" s="1"/>
  <c r="E35" i="10"/>
  <c r="B297" i="17" s="1"/>
  <c r="E32" i="10"/>
  <c r="C265" i="17" s="1"/>
  <c r="M32" i="10"/>
  <c r="B265" i="17" s="1"/>
  <c r="P29" i="9"/>
  <c r="B224" i="17" s="1"/>
  <c r="P13" i="9"/>
  <c r="P17" i="9"/>
  <c r="B73" i="17" s="1"/>
  <c r="P19" i="9"/>
  <c r="P23" i="9"/>
  <c r="P25" i="9"/>
  <c r="B138" i="17" s="1"/>
  <c r="P11" i="9"/>
  <c r="B18" i="17" s="1"/>
  <c r="P12" i="9"/>
  <c r="P14" i="9"/>
  <c r="P18" i="9"/>
  <c r="P20" i="9"/>
  <c r="P24" i="9"/>
  <c r="D138" i="17" s="1"/>
  <c r="P26" i="9"/>
  <c r="C138" i="17" s="1"/>
  <c r="E35" i="9"/>
  <c r="B296" i="17" s="1"/>
  <c r="M32" i="9"/>
  <c r="B264" i="17" s="1"/>
  <c r="N12" i="9"/>
  <c r="O12" i="9" s="1"/>
  <c r="N11" i="9"/>
  <c r="O11" i="9" s="1"/>
  <c r="B14" i="9"/>
  <c r="N14" i="9" s="1"/>
  <c r="O14" i="9" s="1"/>
  <c r="C35" i="8" l="1"/>
  <c r="D35" i="8" s="1"/>
  <c r="L32" i="8"/>
  <c r="K32" i="8"/>
  <c r="C32" i="8"/>
  <c r="D32" i="8" s="1"/>
  <c r="N29" i="8"/>
  <c r="O29" i="8" s="1"/>
  <c r="O26" i="8"/>
  <c r="N26" i="8"/>
  <c r="M25" i="8"/>
  <c r="L25" i="8"/>
  <c r="K25" i="8"/>
  <c r="J25" i="8"/>
  <c r="F25" i="8"/>
  <c r="E25" i="8"/>
  <c r="D25" i="8"/>
  <c r="C25" i="8"/>
  <c r="N25" i="8" s="1"/>
  <c r="O25" i="8" s="1"/>
  <c r="B25" i="8"/>
  <c r="M24" i="8"/>
  <c r="L24" i="8"/>
  <c r="K24" i="8"/>
  <c r="J24" i="8"/>
  <c r="I24" i="8"/>
  <c r="H24" i="8"/>
  <c r="G24" i="8"/>
  <c r="F24" i="8"/>
  <c r="E24" i="8"/>
  <c r="D24" i="8"/>
  <c r="C24" i="8"/>
  <c r="B24" i="8"/>
  <c r="N24" i="8" s="1"/>
  <c r="O24" i="8" s="1"/>
  <c r="O23" i="8"/>
  <c r="N23" i="8"/>
  <c r="M20" i="8"/>
  <c r="L20" i="8"/>
  <c r="K20" i="8"/>
  <c r="J20" i="8"/>
  <c r="I20" i="8"/>
  <c r="H20" i="8"/>
  <c r="G20" i="8"/>
  <c r="F20" i="8"/>
  <c r="E20" i="8"/>
  <c r="D20" i="8"/>
  <c r="C20" i="8"/>
  <c r="B20" i="8"/>
  <c r="N20" i="8" s="1"/>
  <c r="O20" i="8" s="1"/>
  <c r="N19" i="8"/>
  <c r="O19" i="8" s="1"/>
  <c r="M18" i="8"/>
  <c r="L18" i="8"/>
  <c r="K18" i="8"/>
  <c r="J18" i="8"/>
  <c r="I18" i="8"/>
  <c r="H18" i="8"/>
  <c r="G18" i="8"/>
  <c r="F18" i="8"/>
  <c r="E18" i="8"/>
  <c r="D18" i="8"/>
  <c r="C18" i="8"/>
  <c r="B18" i="8"/>
  <c r="N18" i="8" s="1"/>
  <c r="O18" i="8" s="1"/>
  <c r="O17" i="8"/>
  <c r="N17" i="8"/>
  <c r="L14" i="8"/>
  <c r="K14" i="8"/>
  <c r="J14" i="8"/>
  <c r="I14" i="8"/>
  <c r="M13" i="8"/>
  <c r="M14" i="8" s="1"/>
  <c r="H13" i="8"/>
  <c r="H14" i="8" s="1"/>
  <c r="G13" i="8"/>
  <c r="G14" i="8" s="1"/>
  <c r="F13" i="8"/>
  <c r="F14" i="8" s="1"/>
  <c r="E13" i="8"/>
  <c r="E14" i="8" s="1"/>
  <c r="D13" i="8"/>
  <c r="D14" i="8" s="1"/>
  <c r="C13" i="8"/>
  <c r="C14" i="8" s="1"/>
  <c r="B13" i="8"/>
  <c r="B14" i="8" s="1"/>
  <c r="M12" i="8"/>
  <c r="L12" i="8"/>
  <c r="K12" i="8"/>
  <c r="J12" i="8"/>
  <c r="I12" i="8"/>
  <c r="H12" i="8"/>
  <c r="G12" i="8"/>
  <c r="F12" i="8"/>
  <c r="E12" i="8"/>
  <c r="D12" i="8"/>
  <c r="C12" i="8"/>
  <c r="B12" i="8"/>
  <c r="N12" i="8" s="1"/>
  <c r="O12" i="8" s="1"/>
  <c r="O11" i="8"/>
  <c r="N11" i="8"/>
  <c r="G7" i="8"/>
  <c r="C35" i="7"/>
  <c r="D35" i="7" s="1"/>
  <c r="B35" i="7"/>
  <c r="K32" i="7"/>
  <c r="L32" i="7" s="1"/>
  <c r="D32" i="7"/>
  <c r="C32" i="7"/>
  <c r="N29" i="7"/>
  <c r="O29" i="7" s="1"/>
  <c r="J29" i="7"/>
  <c r="M26" i="7"/>
  <c r="L26" i="7"/>
  <c r="K26" i="7"/>
  <c r="I26" i="7"/>
  <c r="H26" i="7"/>
  <c r="G26" i="7"/>
  <c r="F26" i="7"/>
  <c r="E26" i="7"/>
  <c r="D26" i="7"/>
  <c r="C26" i="7"/>
  <c r="N26" i="7" s="1"/>
  <c r="O26" i="7" s="1"/>
  <c r="B26" i="7"/>
  <c r="M25" i="7"/>
  <c r="L25" i="7"/>
  <c r="K25" i="7"/>
  <c r="J25" i="7"/>
  <c r="I25" i="7"/>
  <c r="H25" i="7"/>
  <c r="G25" i="7"/>
  <c r="F25" i="7"/>
  <c r="E25" i="7"/>
  <c r="D25" i="7"/>
  <c r="C25" i="7"/>
  <c r="B25" i="7"/>
  <c r="N25" i="7" s="1"/>
  <c r="O25" i="7" s="1"/>
  <c r="M24" i="7"/>
  <c r="L24" i="7"/>
  <c r="K24" i="7"/>
  <c r="J24" i="7"/>
  <c r="I24" i="7"/>
  <c r="H24" i="7"/>
  <c r="G24" i="7"/>
  <c r="F24" i="7"/>
  <c r="E24" i="7"/>
  <c r="D24" i="7"/>
  <c r="C24" i="7"/>
  <c r="B24" i="7"/>
  <c r="N24" i="7" s="1"/>
  <c r="O24" i="7" s="1"/>
  <c r="M23" i="7"/>
  <c r="L23" i="7"/>
  <c r="K23" i="7"/>
  <c r="J23" i="7"/>
  <c r="I23" i="7"/>
  <c r="H23" i="7"/>
  <c r="G23" i="7"/>
  <c r="F23" i="7"/>
  <c r="E23" i="7"/>
  <c r="D23" i="7"/>
  <c r="C23" i="7"/>
  <c r="B23" i="7"/>
  <c r="N23" i="7" s="1"/>
  <c r="O23" i="7" s="1"/>
  <c r="L20" i="7"/>
  <c r="K20" i="7"/>
  <c r="J20" i="7"/>
  <c r="H20" i="7"/>
  <c r="F20" i="7"/>
  <c r="E20" i="7"/>
  <c r="D20" i="7"/>
  <c r="C20" i="7"/>
  <c r="B20" i="7"/>
  <c r="M19" i="7"/>
  <c r="M20" i="7" s="1"/>
  <c r="I19" i="7"/>
  <c r="I20" i="7" s="1"/>
  <c r="G19" i="7"/>
  <c r="G20" i="7" s="1"/>
  <c r="M18" i="7"/>
  <c r="L18" i="7"/>
  <c r="K18" i="7"/>
  <c r="J18" i="7"/>
  <c r="I18" i="7"/>
  <c r="H18" i="7"/>
  <c r="G18" i="7"/>
  <c r="F18" i="7"/>
  <c r="E18" i="7"/>
  <c r="D18" i="7"/>
  <c r="C18" i="7"/>
  <c r="B18" i="7"/>
  <c r="N18" i="7" s="1"/>
  <c r="O18" i="7" s="1"/>
  <c r="O17" i="7"/>
  <c r="N17" i="7"/>
  <c r="M14" i="7"/>
  <c r="K14" i="7"/>
  <c r="I14" i="7"/>
  <c r="G14" i="7"/>
  <c r="E14" i="7"/>
  <c r="C14" i="7"/>
  <c r="M13" i="7"/>
  <c r="L13" i="7"/>
  <c r="L14" i="7" s="1"/>
  <c r="K13" i="7"/>
  <c r="J13" i="7"/>
  <c r="J14" i="7" s="1"/>
  <c r="I13" i="7"/>
  <c r="H13" i="7"/>
  <c r="H14" i="7" s="1"/>
  <c r="G13" i="7"/>
  <c r="F13" i="7"/>
  <c r="F14" i="7" s="1"/>
  <c r="E13" i="7"/>
  <c r="D13" i="7"/>
  <c r="D14" i="7" s="1"/>
  <c r="C13" i="7"/>
  <c r="B13" i="7"/>
  <c r="N13" i="7" s="1"/>
  <c r="O13" i="7" s="1"/>
  <c r="L12" i="7"/>
  <c r="J12" i="7"/>
  <c r="H12" i="7"/>
  <c r="F12" i="7"/>
  <c r="D12" i="7"/>
  <c r="B12" i="7"/>
  <c r="M11" i="7"/>
  <c r="M12" i="7" s="1"/>
  <c r="L11" i="7"/>
  <c r="K11" i="7"/>
  <c r="K12" i="7" s="1"/>
  <c r="J11" i="7"/>
  <c r="I11" i="7"/>
  <c r="I12" i="7" s="1"/>
  <c r="H11" i="7"/>
  <c r="G11" i="7"/>
  <c r="G12" i="7" s="1"/>
  <c r="F11" i="7"/>
  <c r="E11" i="7"/>
  <c r="E12" i="7" s="1"/>
  <c r="D11" i="7"/>
  <c r="C11" i="7"/>
  <c r="C12" i="7" s="1"/>
  <c r="B11" i="7"/>
  <c r="N11" i="7" s="1"/>
  <c r="O11" i="7" s="1"/>
  <c r="G7" i="7"/>
  <c r="P13" i="8" l="1"/>
  <c r="P17" i="8"/>
  <c r="B72" i="17" s="1"/>
  <c r="P19" i="8"/>
  <c r="P23" i="8"/>
  <c r="P25" i="8"/>
  <c r="B137" i="17" s="1"/>
  <c r="P11" i="8"/>
  <c r="B17" i="17" s="1"/>
  <c r="P12" i="8"/>
  <c r="P14" i="8"/>
  <c r="P18" i="8"/>
  <c r="P20" i="8"/>
  <c r="P24" i="8"/>
  <c r="D137" i="17" s="1"/>
  <c r="P26" i="8"/>
  <c r="C137" i="17" s="1"/>
  <c r="E32" i="8"/>
  <c r="C263" i="17" s="1"/>
  <c r="M32" i="8"/>
  <c r="B263" i="17" s="1"/>
  <c r="E35" i="8"/>
  <c r="B295" i="17" s="1"/>
  <c r="E35" i="7"/>
  <c r="B312" i="17" s="1"/>
  <c r="E32" i="7"/>
  <c r="C280" i="17" s="1"/>
  <c r="P12" i="7"/>
  <c r="P14" i="7"/>
  <c r="P18" i="7"/>
  <c r="P20" i="7"/>
  <c r="P24" i="7"/>
  <c r="D153" i="17" s="1"/>
  <c r="P26" i="7"/>
  <c r="C153" i="17" s="1"/>
  <c r="P11" i="7"/>
  <c r="B34" i="17" s="1"/>
  <c r="P13" i="7"/>
  <c r="P17" i="7"/>
  <c r="P19" i="7"/>
  <c r="P23" i="7"/>
  <c r="P25" i="7"/>
  <c r="B153" i="17" s="1"/>
  <c r="P29" i="7"/>
  <c r="B247" i="17" s="1"/>
  <c r="M32" i="7"/>
  <c r="B280" i="17" s="1"/>
  <c r="N14" i="8"/>
  <c r="O14" i="8" s="1"/>
  <c r="N13" i="8"/>
  <c r="O13" i="8" s="1"/>
  <c r="N20" i="7"/>
  <c r="O20" i="7" s="1"/>
  <c r="N12" i="7"/>
  <c r="O12" i="7" s="1"/>
  <c r="B14" i="7"/>
  <c r="N14" i="7" s="1"/>
  <c r="O14" i="7" s="1"/>
  <c r="N19" i="7"/>
  <c r="O19" i="7" s="1"/>
  <c r="D35" i="6" l="1"/>
  <c r="C35" i="6"/>
  <c r="K32" i="6"/>
  <c r="L32" i="6" s="1"/>
  <c r="D32" i="6"/>
  <c r="C32" i="6"/>
  <c r="N29" i="6"/>
  <c r="O29" i="6" s="1"/>
  <c r="O26" i="6"/>
  <c r="N26" i="6"/>
  <c r="N25" i="6"/>
  <c r="O25" i="6" s="1"/>
  <c r="O24" i="6"/>
  <c r="N24" i="6"/>
  <c r="N23" i="6"/>
  <c r="O23" i="6" s="1"/>
  <c r="M20" i="6"/>
  <c r="L20" i="6"/>
  <c r="K20" i="6"/>
  <c r="J20" i="6"/>
  <c r="I20" i="6"/>
  <c r="H20" i="6"/>
  <c r="G20" i="6"/>
  <c r="F20" i="6"/>
  <c r="E20" i="6"/>
  <c r="D20" i="6"/>
  <c r="C20" i="6"/>
  <c r="B20" i="6"/>
  <c r="N20" i="6" s="1"/>
  <c r="O20" i="6" s="1"/>
  <c r="O19" i="6"/>
  <c r="N19" i="6"/>
  <c r="M18" i="6"/>
  <c r="L18" i="6"/>
  <c r="K18" i="6"/>
  <c r="J18" i="6"/>
  <c r="I18" i="6"/>
  <c r="H18" i="6"/>
  <c r="G18" i="6"/>
  <c r="F18" i="6"/>
  <c r="E18" i="6"/>
  <c r="D18" i="6"/>
  <c r="C18" i="6"/>
  <c r="B18" i="6"/>
  <c r="N18" i="6" s="1"/>
  <c r="O18" i="6" s="1"/>
  <c r="N17" i="6"/>
  <c r="O17" i="6" s="1"/>
  <c r="M14" i="6"/>
  <c r="L14" i="6"/>
  <c r="K14" i="6"/>
  <c r="J14" i="6"/>
  <c r="I14" i="6"/>
  <c r="H14" i="6"/>
  <c r="G14" i="6"/>
  <c r="F14" i="6"/>
  <c r="E14" i="6"/>
  <c r="D14" i="6"/>
  <c r="C14" i="6"/>
  <c r="B14" i="6"/>
  <c r="N14" i="6" s="1"/>
  <c r="O14" i="6" s="1"/>
  <c r="O13" i="6"/>
  <c r="N13" i="6"/>
  <c r="M12" i="6"/>
  <c r="L12" i="6"/>
  <c r="K12" i="6"/>
  <c r="J12" i="6"/>
  <c r="I12" i="6"/>
  <c r="H12" i="6"/>
  <c r="G12" i="6"/>
  <c r="F12" i="6"/>
  <c r="E12" i="6"/>
  <c r="D12" i="6"/>
  <c r="C12" i="6"/>
  <c r="B12" i="6"/>
  <c r="N12" i="6" s="1"/>
  <c r="O12" i="6" s="1"/>
  <c r="N11" i="6"/>
  <c r="O11" i="6" s="1"/>
  <c r="G7" i="6"/>
  <c r="C35" i="5"/>
  <c r="D35" i="5" s="1"/>
  <c r="L32" i="5"/>
  <c r="M32" i="5" s="1"/>
  <c r="B258" i="17" s="1"/>
  <c r="K32" i="5"/>
  <c r="C32" i="5"/>
  <c r="D32" i="5" s="1"/>
  <c r="E32" i="5" s="1"/>
  <c r="C258" i="17" s="1"/>
  <c r="O29" i="5"/>
  <c r="N29" i="5"/>
  <c r="N26" i="5"/>
  <c r="O26" i="5" s="1"/>
  <c r="O25" i="5"/>
  <c r="N25" i="5"/>
  <c r="N24" i="5"/>
  <c r="O24" i="5" s="1"/>
  <c r="O23" i="5"/>
  <c r="N23" i="5"/>
  <c r="M20" i="5"/>
  <c r="L20" i="5"/>
  <c r="K20" i="5"/>
  <c r="J20" i="5"/>
  <c r="I20" i="5"/>
  <c r="H20" i="5"/>
  <c r="G20" i="5"/>
  <c r="F20" i="5"/>
  <c r="E20" i="5"/>
  <c r="D20" i="5"/>
  <c r="C20" i="5"/>
  <c r="B20" i="5"/>
  <c r="N20" i="5" s="1"/>
  <c r="O20" i="5" s="1"/>
  <c r="N19" i="5"/>
  <c r="O19" i="5" s="1"/>
  <c r="M18" i="5"/>
  <c r="L18" i="5"/>
  <c r="K18" i="5"/>
  <c r="J18" i="5"/>
  <c r="I18" i="5"/>
  <c r="H18" i="5"/>
  <c r="G18" i="5"/>
  <c r="F18" i="5"/>
  <c r="E18" i="5"/>
  <c r="D18" i="5"/>
  <c r="C18" i="5"/>
  <c r="B18" i="5"/>
  <c r="N18" i="5" s="1"/>
  <c r="O18" i="5" s="1"/>
  <c r="O17" i="5"/>
  <c r="N17" i="5"/>
  <c r="M14" i="5"/>
  <c r="L14" i="5"/>
  <c r="K14" i="5"/>
  <c r="J14" i="5"/>
  <c r="I14" i="5"/>
  <c r="H14" i="5"/>
  <c r="G14" i="5"/>
  <c r="F14" i="5"/>
  <c r="E14" i="5"/>
  <c r="D14" i="5"/>
  <c r="C14" i="5"/>
  <c r="B14" i="5"/>
  <c r="N14" i="5" s="1"/>
  <c r="O14" i="5" s="1"/>
  <c r="N13" i="5"/>
  <c r="O13" i="5" s="1"/>
  <c r="M12" i="5"/>
  <c r="L12" i="5"/>
  <c r="K12" i="5"/>
  <c r="J12" i="5"/>
  <c r="I12" i="5"/>
  <c r="H12" i="5"/>
  <c r="G12" i="5"/>
  <c r="F12" i="5"/>
  <c r="E12" i="5"/>
  <c r="D12" i="5"/>
  <c r="C12" i="5"/>
  <c r="B12" i="5"/>
  <c r="N12" i="5" s="1"/>
  <c r="O12" i="5" s="1"/>
  <c r="O11" i="5"/>
  <c r="N11" i="5"/>
  <c r="G7" i="5"/>
  <c r="M32" i="6" l="1"/>
  <c r="B261" i="17" s="1"/>
  <c r="E35" i="6"/>
  <c r="B293" i="17" s="1"/>
  <c r="E32" i="6"/>
  <c r="C261" i="17" s="1"/>
  <c r="P13" i="6"/>
  <c r="P17" i="6"/>
  <c r="B70" i="17" s="1"/>
  <c r="P19" i="6"/>
  <c r="P23" i="6"/>
  <c r="P25" i="6"/>
  <c r="B135" i="17" s="1"/>
  <c r="P29" i="6"/>
  <c r="B222" i="17" s="1"/>
  <c r="P12" i="6"/>
  <c r="P14" i="6"/>
  <c r="P18" i="6"/>
  <c r="P20" i="6"/>
  <c r="P24" i="6"/>
  <c r="D135" i="17" s="1"/>
  <c r="P26" i="6"/>
  <c r="C135" i="17" s="1"/>
  <c r="P11" i="6"/>
  <c r="B15" i="17" s="1"/>
  <c r="P12" i="5"/>
  <c r="P14" i="5"/>
  <c r="P18" i="5"/>
  <c r="P20" i="5"/>
  <c r="P24" i="5"/>
  <c r="D132" i="17" s="1"/>
  <c r="P26" i="5"/>
  <c r="C132" i="17" s="1"/>
  <c r="P11" i="5"/>
  <c r="B12" i="17" s="1"/>
  <c r="P13" i="5"/>
  <c r="P17" i="5"/>
  <c r="B68" i="17" s="1"/>
  <c r="P19" i="5"/>
  <c r="P23" i="5"/>
  <c r="P25" i="5"/>
  <c r="B132" i="17" s="1"/>
  <c r="P29" i="5"/>
  <c r="B221" i="17" s="1"/>
  <c r="E35" i="5"/>
  <c r="B290" i="17" s="1"/>
  <c r="C35" i="4"/>
  <c r="D35" i="4" s="1"/>
  <c r="E35" i="4" s="1"/>
  <c r="B288" i="17" s="1"/>
  <c r="B35" i="4"/>
  <c r="K32" i="4"/>
  <c r="L32" i="4" s="1"/>
  <c r="M32" i="4" s="1"/>
  <c r="B256" i="17" s="1"/>
  <c r="J32" i="4"/>
  <c r="C32" i="4"/>
  <c r="D32" i="4" s="1"/>
  <c r="E32" i="4" s="1"/>
  <c r="C256" i="17" s="1"/>
  <c r="B32" i="4"/>
  <c r="N29" i="4"/>
  <c r="O29" i="4" s="1"/>
  <c r="O26" i="4"/>
  <c r="N26" i="4"/>
  <c r="N25" i="4"/>
  <c r="O25" i="4" s="1"/>
  <c r="O24" i="4"/>
  <c r="N24" i="4"/>
  <c r="N23" i="4"/>
  <c r="O23" i="4" s="1"/>
  <c r="O19" i="4"/>
  <c r="N19" i="4"/>
  <c r="N17" i="4"/>
  <c r="O17" i="4" s="1"/>
  <c r="O13" i="4"/>
  <c r="N13" i="4"/>
  <c r="K12" i="4"/>
  <c r="I12" i="4"/>
  <c r="G12" i="4"/>
  <c r="E12" i="4"/>
  <c r="C12" i="4"/>
  <c r="N11" i="4"/>
  <c r="O11" i="4" s="1"/>
  <c r="K7" i="4"/>
  <c r="L20" i="4" s="1"/>
  <c r="G7" i="4"/>
  <c r="P29" i="4" l="1"/>
  <c r="B220" i="17" s="1"/>
  <c r="P13" i="4"/>
  <c r="P17" i="4"/>
  <c r="B67" i="17" s="1"/>
  <c r="P19" i="4"/>
  <c r="P23" i="4"/>
  <c r="P25" i="4"/>
  <c r="B130" i="17" s="1"/>
  <c r="P11" i="4"/>
  <c r="B10" i="17" s="1"/>
  <c r="P12" i="4"/>
  <c r="P14" i="4"/>
  <c r="P18" i="4"/>
  <c r="P20" i="4"/>
  <c r="P24" i="4"/>
  <c r="D130" i="17" s="1"/>
  <c r="P26" i="4"/>
  <c r="C130" i="17" s="1"/>
  <c r="B12" i="4"/>
  <c r="D12" i="4"/>
  <c r="F12" i="4"/>
  <c r="H12" i="4"/>
  <c r="J12" i="4"/>
  <c r="L12" i="4"/>
  <c r="C14" i="4"/>
  <c r="E14" i="4"/>
  <c r="G14" i="4"/>
  <c r="I14" i="4"/>
  <c r="K14" i="4"/>
  <c r="M14" i="4"/>
  <c r="B18" i="4"/>
  <c r="D18" i="4"/>
  <c r="F18" i="4"/>
  <c r="H18" i="4"/>
  <c r="J18" i="4"/>
  <c r="L18" i="4"/>
  <c r="C20" i="4"/>
  <c r="E20" i="4"/>
  <c r="G20" i="4"/>
  <c r="I20" i="4"/>
  <c r="K20" i="4"/>
  <c r="M20" i="4"/>
  <c r="M12" i="4"/>
  <c r="B14" i="4"/>
  <c r="D14" i="4"/>
  <c r="F14" i="4"/>
  <c r="H14" i="4"/>
  <c r="J14" i="4"/>
  <c r="L14" i="4"/>
  <c r="C18" i="4"/>
  <c r="E18" i="4"/>
  <c r="G18" i="4"/>
  <c r="I18" i="4"/>
  <c r="K18" i="4"/>
  <c r="M18" i="4"/>
  <c r="B20" i="4"/>
  <c r="D20" i="4"/>
  <c r="F20" i="4"/>
  <c r="H20" i="4"/>
  <c r="J20" i="4"/>
  <c r="N20" i="4" l="1"/>
  <c r="O20" i="4" s="1"/>
  <c r="N12" i="4"/>
  <c r="O12" i="4" s="1"/>
  <c r="N14" i="4"/>
  <c r="O14" i="4" s="1"/>
  <c r="N18" i="4"/>
  <c r="O18" i="4" s="1"/>
  <c r="C35" i="3" l="1"/>
  <c r="D35" i="3" s="1"/>
  <c r="K32" i="3"/>
  <c r="L32" i="3" s="1"/>
  <c r="C32" i="3"/>
  <c r="D32" i="3" s="1"/>
  <c r="N29" i="3"/>
  <c r="O29" i="3" s="1"/>
  <c r="O26" i="3"/>
  <c r="N26" i="3"/>
  <c r="N25" i="3"/>
  <c r="O25" i="3" s="1"/>
  <c r="O24" i="3"/>
  <c r="N24" i="3"/>
  <c r="N23" i="3"/>
  <c r="O23" i="3" s="1"/>
  <c r="M20" i="3"/>
  <c r="L20" i="3"/>
  <c r="K20" i="3"/>
  <c r="J20" i="3"/>
  <c r="I20" i="3"/>
  <c r="H20" i="3"/>
  <c r="G20" i="3"/>
  <c r="F20" i="3"/>
  <c r="E20" i="3"/>
  <c r="D20" i="3"/>
  <c r="C20" i="3"/>
  <c r="B20" i="3"/>
  <c r="N20" i="3" s="1"/>
  <c r="O20" i="3" s="1"/>
  <c r="O19" i="3"/>
  <c r="N19" i="3"/>
  <c r="M18" i="3"/>
  <c r="L18" i="3"/>
  <c r="K18" i="3"/>
  <c r="J18" i="3"/>
  <c r="I18" i="3"/>
  <c r="H18" i="3"/>
  <c r="G18" i="3"/>
  <c r="F18" i="3"/>
  <c r="E18" i="3"/>
  <c r="D18" i="3"/>
  <c r="C18" i="3"/>
  <c r="B18" i="3"/>
  <c r="N18" i="3" s="1"/>
  <c r="O18" i="3" s="1"/>
  <c r="N17" i="3"/>
  <c r="O17" i="3" s="1"/>
  <c r="M14" i="3"/>
  <c r="L14" i="3"/>
  <c r="K14" i="3"/>
  <c r="J14" i="3"/>
  <c r="I14" i="3"/>
  <c r="H14" i="3"/>
  <c r="G14" i="3"/>
  <c r="F14" i="3"/>
  <c r="E14" i="3"/>
  <c r="D14" i="3"/>
  <c r="C14" i="3"/>
  <c r="B14" i="3"/>
  <c r="N14" i="3" s="1"/>
  <c r="O14" i="3" s="1"/>
  <c r="O13" i="3"/>
  <c r="N13" i="3"/>
  <c r="M12" i="3"/>
  <c r="L12" i="3"/>
  <c r="K12" i="3"/>
  <c r="J12" i="3"/>
  <c r="I12" i="3"/>
  <c r="H12" i="3"/>
  <c r="G12" i="3"/>
  <c r="F12" i="3"/>
  <c r="E12" i="3"/>
  <c r="D12" i="3"/>
  <c r="C12" i="3"/>
  <c r="B12" i="3"/>
  <c r="N12" i="3" s="1"/>
  <c r="O12" i="3" s="1"/>
  <c r="N11" i="3"/>
  <c r="O11" i="3" s="1"/>
  <c r="G7" i="3"/>
  <c r="M32" i="3" l="1"/>
  <c r="B255" i="17" s="1"/>
  <c r="P13" i="3"/>
  <c r="P17" i="3"/>
  <c r="B66" i="17" s="1"/>
  <c r="P19" i="3"/>
  <c r="P23" i="3"/>
  <c r="P25" i="3"/>
  <c r="B129" i="17" s="1"/>
  <c r="P12" i="3"/>
  <c r="P14" i="3"/>
  <c r="P18" i="3"/>
  <c r="P20" i="3"/>
  <c r="P24" i="3"/>
  <c r="D129" i="17" s="1"/>
  <c r="P11" i="3"/>
  <c r="B9" i="17" s="1"/>
  <c r="E32" i="3"/>
  <c r="C255" i="17" s="1"/>
  <c r="E35" i="3"/>
  <c r="B287" i="17" s="1"/>
  <c r="C35" i="1"/>
  <c r="D35" i="1" s="1"/>
  <c r="L32" i="1"/>
  <c r="K32" i="1"/>
  <c r="C32" i="1"/>
  <c r="D32" i="1" s="1"/>
  <c r="N29" i="1"/>
  <c r="O29" i="1" s="1"/>
  <c r="O26" i="1"/>
  <c r="N26" i="1"/>
  <c r="N25" i="1"/>
  <c r="O25" i="1" s="1"/>
  <c r="O24" i="1"/>
  <c r="N24" i="1"/>
  <c r="N23" i="1"/>
  <c r="O23" i="1" s="1"/>
  <c r="M20" i="1"/>
  <c r="L20" i="1"/>
  <c r="K20" i="1"/>
  <c r="J20" i="1"/>
  <c r="I20" i="1"/>
  <c r="H20" i="1"/>
  <c r="G20" i="1"/>
  <c r="F20" i="1"/>
  <c r="E20" i="1"/>
  <c r="D20" i="1"/>
  <c r="C20" i="1"/>
  <c r="B20" i="1"/>
  <c r="N20" i="1" s="1"/>
  <c r="O20" i="1" s="1"/>
  <c r="O19" i="1"/>
  <c r="N19" i="1"/>
  <c r="M18" i="1"/>
  <c r="L18" i="1"/>
  <c r="K18" i="1"/>
  <c r="J18" i="1"/>
  <c r="I18" i="1"/>
  <c r="H18" i="1"/>
  <c r="G18" i="1"/>
  <c r="F18" i="1"/>
  <c r="E18" i="1"/>
  <c r="D18" i="1"/>
  <c r="C18" i="1"/>
  <c r="B18" i="1"/>
  <c r="N18" i="1" s="1"/>
  <c r="O18" i="1" s="1"/>
  <c r="N17" i="1"/>
  <c r="O17" i="1" s="1"/>
  <c r="M14" i="1"/>
  <c r="L14" i="1"/>
  <c r="K14" i="1"/>
  <c r="J14" i="1"/>
  <c r="I14" i="1"/>
  <c r="H14" i="1"/>
  <c r="G14" i="1"/>
  <c r="F14" i="1"/>
  <c r="E14" i="1"/>
  <c r="D14" i="1"/>
  <c r="C14" i="1"/>
  <c r="B14" i="1"/>
  <c r="N14" i="1" s="1"/>
  <c r="O14" i="1" s="1"/>
  <c r="O13" i="1"/>
  <c r="N13" i="1"/>
  <c r="M12" i="1"/>
  <c r="L12" i="1"/>
  <c r="K12" i="1"/>
  <c r="J12" i="1"/>
  <c r="I12" i="1"/>
  <c r="H12" i="1"/>
  <c r="G12" i="1"/>
  <c r="F12" i="1"/>
  <c r="E12" i="1"/>
  <c r="D12" i="1"/>
  <c r="C12" i="1"/>
  <c r="B12" i="1"/>
  <c r="N12" i="1" s="1"/>
  <c r="O12" i="1" s="1"/>
  <c r="N11" i="1"/>
  <c r="O11" i="1" s="1"/>
  <c r="G7" i="1"/>
  <c r="P12" i="1" l="1"/>
  <c r="P14" i="1"/>
  <c r="P18" i="1"/>
  <c r="P20" i="1"/>
  <c r="P24" i="1"/>
  <c r="D128" i="17" s="1"/>
  <c r="P26" i="1"/>
  <c r="C128" i="17" s="1"/>
  <c r="P11" i="1"/>
  <c r="B8" i="17" s="1"/>
  <c r="P13" i="1"/>
  <c r="P17" i="1"/>
  <c r="B65" i="17" s="1"/>
  <c r="P19" i="1"/>
  <c r="P23" i="1"/>
  <c r="P25" i="1"/>
  <c r="B128" i="17" s="1"/>
  <c r="P29" i="1"/>
  <c r="B219" i="17" s="1"/>
  <c r="E32" i="1"/>
  <c r="C254" i="17" s="1"/>
  <c r="M32" i="1"/>
  <c r="B254" i="17" s="1"/>
  <c r="E35" i="1"/>
  <c r="B286" i="17" s="1"/>
</calcChain>
</file>

<file path=xl/comments1.xml><?xml version="1.0" encoding="utf-8"?>
<comments xmlns="http://schemas.openxmlformats.org/spreadsheetml/2006/main">
  <authors>
    <author/>
  </authors>
  <commentList>
    <comment ref="A19" authorId="0">
      <text>
        <r>
          <rPr>
            <sz val="11"/>
            <color rgb="FF000000"/>
            <rFont val="Calibri"/>
            <family val="2"/>
            <charset val="1"/>
          </rPr>
          <t>Não considera taxas de esgoto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B7" authorId="0">
      <text>
        <r>
          <rPr>
            <sz val="11"/>
            <color rgb="FF000000"/>
            <rFont val="Calibri"/>
            <family val="2"/>
          </rPr>
          <t>Fornecido pela Secretaria Acadêmica.
	-Paulo Sérgio Carnicelli</t>
        </r>
      </text>
    </comment>
    <comment ref="C7" authorId="0">
      <text>
        <r>
          <rPr>
            <sz val="11"/>
            <color rgb="FF000000"/>
            <rFont val="Calibri"/>
            <family val="2"/>
          </rPr>
          <t>GT pessoas.
	-Paulo Sérgio Carnicelli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GT Pessoas.
	-Paulo Sérgio Carnicelli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>Seção de Compras e Contratos.
	-Paulo Sérgio Carnicelli</t>
        </r>
      </text>
    </comment>
    <comment ref="A23" authorId="0">
      <text>
        <r>
          <rPr>
            <sz val="11"/>
            <color rgb="FF000000"/>
            <rFont val="Calibri"/>
            <family val="2"/>
          </rPr>
          <t>Informações prestadas pelo técnico de TIC da unidade.
	-Paulo Sérgio Carnicelli</t>
        </r>
      </text>
    </comment>
    <comment ref="A29" authorId="0">
      <text>
        <r>
          <rPr>
            <sz val="11"/>
            <color rgb="FF000000"/>
            <rFont val="Calibri"/>
            <family val="2"/>
          </rPr>
          <t>Informações prestadas pelo técnico de TIC da unidade.
	-Paulo Sérgio Carnicelli</t>
        </r>
      </text>
    </comment>
    <comment ref="B32" authorId="0">
      <text>
        <r>
          <rPr>
            <sz val="11"/>
            <color rgb="FF000000"/>
            <rFont val="Calibri"/>
            <family val="2"/>
          </rPr>
          <t>Informação fornecida pelo responsável do Almoxarifado.
	-Paulo Sérgio Carnicelli</t>
        </r>
      </text>
    </comment>
    <comment ref="B35" authorId="0">
      <text>
        <r>
          <rPr>
            <sz val="11"/>
            <color rgb="FF000000"/>
            <rFont val="Calibri"/>
            <family val="2"/>
          </rPr>
          <t>Informação fornecida pelo responsável do Almoxarifado.
	-Paulo Sérgio Carnicelli</t>
        </r>
      </text>
    </comment>
  </commentList>
</comments>
</file>

<file path=xl/comments3.xml><?xml version="1.0" encoding="utf-8"?>
<comments xmlns="http://schemas.openxmlformats.org/spreadsheetml/2006/main">
  <authors>
    <author>Secretaria-Ifpr</author>
  </authors>
  <commentList>
    <comment ref="F6" authorId="0">
      <text>
        <r>
          <rPr>
            <sz val="9"/>
            <color indexed="81"/>
            <rFont val="Segoe UI"/>
            <family val="2"/>
          </rPr>
          <t xml:space="preserve">PSS - Professora de Educação Física
</t>
        </r>
      </text>
    </comment>
  </commentList>
</comments>
</file>

<file path=xl/sharedStrings.xml><?xml version="1.0" encoding="utf-8"?>
<sst xmlns="http://schemas.openxmlformats.org/spreadsheetml/2006/main" count="1600" uniqueCount="208">
  <si>
    <t>DIAGNÓSTICO PARA ELABORAÇÃO DO PLANO DE GESTÃO DE LOGÍSTICA SUSTENTÁVEL - IFPR</t>
  </si>
  <si>
    <t>LEVANTAMENTO DE DADOS*</t>
  </si>
  <si>
    <t>Campus/Unidade</t>
  </si>
  <si>
    <t>ASTORGA</t>
  </si>
  <si>
    <t>* orientações para preenchimento constam na próxima planilha</t>
  </si>
  <si>
    <t>alunos</t>
  </si>
  <si>
    <t xml:space="preserve">docentes </t>
  </si>
  <si>
    <t>técnicos</t>
  </si>
  <si>
    <t>terceiriz.</t>
  </si>
  <si>
    <t>outros</t>
  </si>
  <si>
    <t>total</t>
  </si>
  <si>
    <t>número atual de pessoas na unidade</t>
  </si>
  <si>
    <r>
      <rPr>
        <b/>
        <sz val="11"/>
        <color rgb="FF000000"/>
        <rFont val="Calibri"/>
        <family val="2"/>
        <charset val="1"/>
      </rPr>
      <t>área construída da unidade (m</t>
    </r>
    <r>
      <rPr>
        <b/>
        <vertAlign val="superscript"/>
        <sz val="11"/>
        <color rgb="FF000000"/>
        <rFont val="Calibri"/>
        <family val="2"/>
        <charset val="1"/>
      </rPr>
      <t>2</t>
    </r>
    <r>
      <rPr>
        <b/>
        <sz val="11"/>
        <color rgb="FF000000"/>
        <rFont val="Calibri"/>
        <family val="2"/>
        <charset val="1"/>
      </rPr>
      <t>)</t>
    </r>
  </si>
  <si>
    <t>média mês</t>
  </si>
  <si>
    <t>1. energia elétrica</t>
  </si>
  <si>
    <t>Consumo total medido (kwh)</t>
  </si>
  <si>
    <r>
      <rPr>
        <sz val="11"/>
        <color rgb="FF000000"/>
        <rFont val="Calibri"/>
        <family val="2"/>
        <charset val="1"/>
      </rPr>
      <t>Consumo (kwh) pela área (m</t>
    </r>
    <r>
      <rPr>
        <vertAlign val="superscript"/>
        <sz val="11"/>
        <color rgb="FF000000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</si>
  <si>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t>Valor total da fatura (R$) menos as multas, juros e outros acréscimos moratorios, menos a taxa da iluminação pública</t>
  </si>
  <si>
    <r>
      <rPr>
        <sz val="11"/>
        <color rgb="FF000000"/>
        <rFont val="Calibri"/>
        <family val="2"/>
        <charset val="1"/>
      </rPr>
      <t>Gasto com energia (R$) pela área (m</t>
    </r>
    <r>
      <rPr>
        <vertAlign val="superscript"/>
        <sz val="11"/>
        <color rgb="FF000000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</si>
  <si>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t>2. água</t>
  </si>
  <si>
    <r>
      <rPr>
        <sz val="11"/>
        <color rgb="FF000000"/>
        <rFont val="Calibri"/>
        <family val="2"/>
        <charset val="1"/>
      </rPr>
      <t>Volume de água medido (m</t>
    </r>
    <r>
      <rPr>
        <vertAlign val="superscript"/>
        <sz val="11"/>
        <color rgb="FF000000"/>
        <rFont val="Calibri"/>
        <family val="2"/>
        <charset val="1"/>
      </rPr>
      <t>3</t>
    </r>
    <r>
      <rPr>
        <sz val="11"/>
        <color rgb="FF000000"/>
        <rFont val="Calibri"/>
        <family val="2"/>
        <charset val="1"/>
      </rPr>
      <t>)</t>
    </r>
  </si>
  <si>
    <r>
      <rPr>
        <sz val="11"/>
        <color rgb="FF000000"/>
        <rFont val="Calibri"/>
        <family val="2"/>
        <charset val="1"/>
      </rPr>
      <t>Volume (m3) pela área (m</t>
    </r>
    <r>
      <rPr>
        <vertAlign val="superscript"/>
        <sz val="11"/>
        <color rgb="FF000000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</si>
  <si>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r>
      <rPr>
        <sz val="11"/>
        <color rgb="FF000000"/>
        <rFont val="Calibri"/>
        <family val="2"/>
        <charset val="1"/>
      </rPr>
      <t>Gasto com água (R$) pela área (m</t>
    </r>
    <r>
      <rPr>
        <vertAlign val="superscript"/>
        <sz val="11"/>
        <color rgb="FF000000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</si>
  <si>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t>3. impressões</t>
  </si>
  <si>
    <t>Total faturado no mês (R$)</t>
  </si>
  <si>
    <t>Custo de locação dos equipamentos (R$)</t>
  </si>
  <si>
    <t>Número de páginas impressas - preto e branco</t>
  </si>
  <si>
    <t>Número de páginas impressas - colorido</t>
  </si>
  <si>
    <t>4. gastos com telefonia fixa</t>
  </si>
  <si>
    <t>valor da fatura</t>
  </si>
  <si>
    <t>5.1 copo 200 ml / 180 ml</t>
  </si>
  <si>
    <t xml:space="preserve">total requisitado ago/16 a jul/17 </t>
  </si>
  <si>
    <t>total copos requisitados
(B32 x 100)</t>
  </si>
  <si>
    <t>média de copos / mês</t>
  </si>
  <si>
    <t>per capita 
(média consumo / nro pessoas)</t>
  </si>
  <si>
    <t>5.2 copo 50 ml</t>
  </si>
  <si>
    <t>total copos requisitados
(J32 x 100)</t>
  </si>
  <si>
    <t>número de pacotes (100 un) requisitados</t>
  </si>
  <si>
    <t>número de pacotes (100un) requisitados</t>
  </si>
  <si>
    <t>6. resmas papel A4</t>
  </si>
  <si>
    <t>total de folhas requisitadas
(B35 x 500)</t>
  </si>
  <si>
    <t>média folhas / mês</t>
  </si>
  <si>
    <t>número de resmas requisitadas</t>
  </si>
  <si>
    <t>BARRACÃO</t>
  </si>
  <si>
    <r>
      <t>área construída da unidade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</si>
  <si>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Consumo (kwh) pela área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rgb="FF000000"/>
        <rFont val="Calibri"/>
        <family val="2"/>
        <charset val="1"/>
      </rPr>
      <t>)</t>
    </r>
  </si>
  <si>
    <r>
      <t>Gasto com energia (R$) pela área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rgb="FF000000"/>
        <rFont val="Calibri"/>
        <family val="2"/>
        <charset val="1"/>
      </rPr>
      <t>)</t>
    </r>
  </si>
  <si>
    <r>
      <t>Volume de água medido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rgb="FF000000"/>
        <rFont val="Calibri"/>
        <family val="2"/>
        <charset val="1"/>
      </rPr>
      <t>)</t>
    </r>
  </si>
  <si>
    <r>
      <t>Volume (m3) pela área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rgb="FF000000"/>
        <rFont val="Calibri"/>
        <family val="2"/>
        <charset val="1"/>
      </rPr>
      <t>)</t>
    </r>
  </si>
  <si>
    <r>
      <t>Gasto com água (R$) pela área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rgb="FF000000"/>
        <rFont val="Calibri"/>
        <family val="2"/>
        <charset val="1"/>
      </rPr>
      <t>)</t>
    </r>
  </si>
  <si>
    <t>Campo Largo</t>
  </si>
  <si>
    <t>Campus Cascavel</t>
  </si>
  <si>
    <r>
      <rPr>
        <b/>
        <sz val="11"/>
        <color theme="1"/>
        <rFont val="Calibri"/>
        <family val="2"/>
      </rPr>
      <t>área construída da unidade (m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</si>
  <si>
    <r>
      <rPr>
        <sz val="11"/>
        <color theme="1"/>
        <rFont val="Calibri"/>
        <family val="2"/>
      </rPr>
      <t>Consumo (kwh) pela área (m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)</t>
    </r>
  </si>
  <si>
    <r>
      <rPr>
        <sz val="11"/>
        <color theme="1"/>
        <rFont val="Calibri"/>
        <family val="2"/>
      </rPr>
      <t>Gasto com energia (R$) pela área (m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)</t>
    </r>
  </si>
  <si>
    <r>
      <rPr>
        <sz val="11"/>
        <color theme="1"/>
        <rFont val="Calibri"/>
        <family val="2"/>
      </rPr>
      <t>Volume de água medido (m</t>
    </r>
    <r>
      <rPr>
        <vertAlign val="superscript"/>
        <sz val="11"/>
        <color theme="1"/>
        <rFont val="Calibri"/>
        <family val="2"/>
      </rPr>
      <t>3</t>
    </r>
    <r>
      <rPr>
        <sz val="11"/>
        <color theme="1"/>
        <rFont val="Calibri"/>
        <family val="2"/>
      </rPr>
      <t>)</t>
    </r>
  </si>
  <si>
    <r>
      <rPr>
        <sz val="11"/>
        <color theme="1"/>
        <rFont val="Calibri"/>
        <family val="2"/>
      </rPr>
      <t>Volume (m3) pela área (m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)</t>
    </r>
  </si>
  <si>
    <r>
      <rPr>
        <sz val="11"/>
        <color theme="1"/>
        <rFont val="Calibri"/>
        <family val="2"/>
      </rPr>
      <t>Gasto com água (R$) pela área (m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)</t>
    </r>
  </si>
  <si>
    <t>Curitiba</t>
  </si>
  <si>
    <r>
      <t>área construída da unidade (m</t>
    </r>
    <r>
      <rPr>
        <b/>
        <sz val="11"/>
        <color rgb="FF000000"/>
        <rFont val="Calibri"/>
        <family val="2"/>
      </rPr>
      <t>2</t>
    </r>
    <r>
      <rPr>
        <b/>
        <sz val="11"/>
        <color rgb="FF000000"/>
        <rFont val="Calibri"/>
        <family val="2"/>
      </rPr>
      <t>)</t>
    </r>
  </si>
  <si>
    <r>
      <t>Consumo (kwh) pela área (m</t>
    </r>
    <r>
      <rPr>
        <sz val="11"/>
        <color rgb="FF000000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</si>
  <si>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r>
      <t>Gasto com energia (R$) pela área (m</t>
    </r>
    <r>
      <rPr>
        <sz val="11"/>
        <color rgb="FF000000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</si>
  <si>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r>
      <t>Volume de água medido (m</t>
    </r>
    <r>
      <rPr>
        <sz val="11"/>
        <color rgb="FF000000"/>
        <rFont val="Calibri"/>
        <family val="2"/>
        <charset val="1"/>
      </rPr>
      <t>3</t>
    </r>
    <r>
      <rPr>
        <sz val="11"/>
        <color rgb="FF000000"/>
        <rFont val="Calibri"/>
        <family val="2"/>
        <charset val="1"/>
      </rPr>
      <t>)</t>
    </r>
  </si>
  <si>
    <r>
      <t>Volume (m3) pela área (m</t>
    </r>
    <r>
      <rPr>
        <sz val="11"/>
        <color rgb="FF000000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</si>
  <si>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r>
      <t>Gasto com água (R$) pela área (m</t>
    </r>
    <r>
      <rPr>
        <sz val="11"/>
        <color rgb="FF000000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</si>
  <si>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t>EAD</t>
  </si>
  <si>
    <t>CAMPUS AVANÇADO GOIOERÊ</t>
  </si>
  <si>
    <r>
      <t>área construída da unidade (m</t>
    </r>
    <r>
      <rPr>
        <b/>
        <sz val="11"/>
        <rFont val="Calibri"/>
        <family val="2"/>
      </rPr>
      <t>2)</t>
    </r>
  </si>
  <si>
    <r>
      <t>Consumo (kwh) pela área (m</t>
    </r>
    <r>
      <rPr>
        <sz val="11"/>
        <rFont val="Calibri"/>
        <family val="2"/>
        <charset val="1"/>
      </rPr>
      <t>2)</t>
    </r>
  </si>
  <si>
    <r>
      <t>Gasto com energia (R$) pela área (m</t>
    </r>
    <r>
      <rPr>
        <sz val="11"/>
        <rFont val="Calibri"/>
        <family val="2"/>
        <charset val="1"/>
      </rPr>
      <t>2)</t>
    </r>
  </si>
  <si>
    <r>
      <t>Volume de água medido (m</t>
    </r>
    <r>
      <rPr>
        <sz val="11"/>
        <rFont val="Calibri"/>
        <family val="2"/>
        <charset val="1"/>
      </rPr>
      <t>3)</t>
    </r>
  </si>
  <si>
    <r>
      <t>Volume (m3) pela área (m</t>
    </r>
    <r>
      <rPr>
        <sz val="11"/>
        <rFont val="Calibri"/>
        <family val="2"/>
        <charset val="1"/>
      </rPr>
      <t>2)</t>
    </r>
  </si>
  <si>
    <r>
      <t>Gasto com água (R$) pela área (m</t>
    </r>
    <r>
      <rPr>
        <sz val="11"/>
        <rFont val="Calibri"/>
        <family val="2"/>
        <charset val="1"/>
      </rPr>
      <t>2)</t>
    </r>
  </si>
  <si>
    <t>docentes</t>
  </si>
  <si>
    <r>
      <rPr>
        <b/>
        <vertAlign val="superscript"/>
        <sz val="11"/>
        <color rgb="FF000000"/>
        <rFont val="Calibri"/>
        <family val="2"/>
        <charset val="1"/>
      </rPr>
      <t>área construída da unidade (m</t>
    </r>
    <r>
      <rPr>
        <b/>
        <sz val="11"/>
        <color rgb="FF000000"/>
        <rFont val="Calibri"/>
        <family val="2"/>
        <charset val="1"/>
      </rPr>
      <t>2</t>
    </r>
    <r>
      <rPr>
        <b/>
        <sz val="11"/>
        <color rgb="FF000000"/>
        <rFont val="Calibri"/>
        <family val="2"/>
        <charset val="1"/>
      </rPr>
      <t>)</t>
    </r>
  </si>
  <si>
    <r>
      <rPr>
        <vertAlign val="superscript"/>
        <sz val="11"/>
        <color rgb="FF000000"/>
        <rFont val="Calibri"/>
        <family val="2"/>
        <charset val="1"/>
      </rPr>
      <t>Gasto com energia (R$) pela área (m</t>
    </r>
    <r>
      <rPr>
        <sz val="11"/>
        <color rgb="FF000000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</si>
  <si>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r>
      <rPr>
        <vertAlign val="superscript"/>
        <sz val="11"/>
        <color rgb="FF000000"/>
        <rFont val="Calibri"/>
        <family val="2"/>
        <charset val="1"/>
      </rPr>
      <t>Volume de água medido (m</t>
    </r>
    <r>
      <rPr>
        <sz val="11"/>
        <color rgb="FF000000"/>
        <rFont val="Calibri"/>
        <family val="2"/>
        <charset val="1"/>
      </rPr>
      <t>3</t>
    </r>
    <r>
      <rPr>
        <sz val="11"/>
        <color rgb="FF000000"/>
        <rFont val="Calibri"/>
        <family val="2"/>
        <charset val="1"/>
      </rPr>
      <t>)</t>
    </r>
  </si>
  <si>
    <r>
      <rPr>
        <vertAlign val="superscript"/>
        <sz val="11"/>
        <color rgb="FF000000"/>
        <rFont val="Calibri"/>
        <family val="2"/>
        <charset val="1"/>
      </rPr>
      <t>Volume (m3) pela área (m</t>
    </r>
    <r>
      <rPr>
        <sz val="11"/>
        <color rgb="FF000000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</si>
  <si>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r>
      <rPr>
        <vertAlign val="superscript"/>
        <sz val="11"/>
        <color rgb="FF000000"/>
        <rFont val="Calibri"/>
        <family val="2"/>
        <charset val="1"/>
      </rPr>
      <t>Gasto com água (R$) pela área (m</t>
    </r>
    <r>
      <rPr>
        <sz val="11"/>
        <color rgb="FF000000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</si>
  <si>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t>total requisitado ago/16 a jul/17</t>
  </si>
  <si>
    <t>IRATI</t>
  </si>
  <si>
    <r>
      <rPr>
        <vertAlign val="superscript"/>
        <sz val="12"/>
        <color rgb="FF000000"/>
        <rFont val="Calibri"/>
        <family val="2"/>
        <charset val="1"/>
      </rPr>
      <t>Consumo (kwh) pela área (m</t>
    </r>
    <r>
      <rPr>
        <sz val="12"/>
        <color rgb="FF000000"/>
        <rFont val="Calibri"/>
        <family val="2"/>
        <charset val="1"/>
      </rPr>
      <t>2)</t>
    </r>
  </si>
  <si>
    <t>IVAIPORÃ</t>
  </si>
  <si>
    <r>
      <t>área construída da unidade (m</t>
    </r>
    <r>
      <rPr>
        <b/>
        <sz val="11"/>
        <color rgb="FF000000"/>
        <rFont val="Calibri"/>
        <family val="2"/>
      </rPr>
      <t>2</t>
    </r>
    <r>
      <rPr>
        <b/>
        <sz val="11"/>
        <color rgb="FF000000"/>
        <rFont val="Calibri"/>
        <family val="2"/>
      </rPr>
      <t>)</t>
    </r>
  </si>
  <si>
    <r>
      <t>Consumo (kwh) pela área (m</t>
    </r>
    <r>
      <rPr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>)</t>
    </r>
  </si>
  <si>
    <r>
      <t>Gasto com energia (R$) pela área (m</t>
    </r>
    <r>
      <rPr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>)</t>
    </r>
  </si>
  <si>
    <t>O campus possui poço artesiano</t>
  </si>
  <si>
    <r>
      <t>Volume de água medido (m</t>
    </r>
    <r>
      <rPr>
        <sz val="11"/>
        <color rgb="FF000000"/>
        <rFont val="Calibri"/>
        <family val="2"/>
      </rPr>
      <t>3</t>
    </r>
    <r>
      <rPr>
        <sz val="11"/>
        <color rgb="FF000000"/>
        <rFont val="Calibri"/>
        <family val="2"/>
      </rPr>
      <t>)</t>
    </r>
  </si>
  <si>
    <r>
      <t>Volume (m3) pela área (m</t>
    </r>
    <r>
      <rPr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>)</t>
    </r>
  </si>
  <si>
    <r>
      <t>Gasto com água (R$) pela área (m</t>
    </r>
    <r>
      <rPr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>)</t>
    </r>
  </si>
  <si>
    <t>Campus Jaguariaíva</t>
  </si>
  <si>
    <t>PITANGA</t>
  </si>
  <si>
    <t>Quedas do Iguaçu</t>
  </si>
  <si>
    <t>área construída da unidade (m2)</t>
  </si>
  <si>
    <t>Consumo (kwh) pela área (m2)</t>
  </si>
  <si>
    <t>Gasto com energia (R$) pela área (m2)</t>
  </si>
  <si>
    <t>2. água *</t>
  </si>
  <si>
    <t>Volume de água medido (m3)</t>
  </si>
  <si>
    <t>Volume (m3) pela área (m2)</t>
  </si>
  <si>
    <t>Valor total da fatura (R$) menos as multas, juros e outros acréscimos moratorios,</t>
  </si>
  <si>
    <t>Gasto com água (R$) pela área (m2)</t>
  </si>
  <si>
    <t>4. gastos com telefonia fixa **</t>
  </si>
  <si>
    <t>5.1 copo 200 ml / 180 ml ***</t>
  </si>
  <si>
    <t>5.2 copo 50 ml ***</t>
  </si>
  <si>
    <t>Observação</t>
  </si>
  <si>
    <t>*  O Campus Avançado Quedas do Iguaçu possui poço artesiano, dessa forma, não conseguimos mensurar o gasto de água mensal pois não utilizamos água da SANEPAR</t>
  </si>
  <si>
    <t>** O Campus Quedas do Iguaçu não possui contrato de telefonia fixa</t>
  </si>
  <si>
    <t>*** O Campus Quedas do Iguaçu optou pelo não uso de copos descartáveis, adotando o uso de canecas e garrafas individuais pelos alunos e servidores</t>
  </si>
  <si>
    <t>CAMPUS UNIÃO DA VITÓRIA</t>
  </si>
  <si>
    <t>Valor da Assinatura pago em dezembro R$ 1.977,26 – Valor Total da Fatura: R$ 2.495,74</t>
  </si>
  <si>
    <t>1. Energia Elétrica</t>
  </si>
  <si>
    <t>Assis Chateaubriand</t>
  </si>
  <si>
    <t>Astorga</t>
  </si>
  <si>
    <t>Barracão</t>
  </si>
  <si>
    <t>Capanema</t>
  </si>
  <si>
    <t>Cascavel</t>
  </si>
  <si>
    <t>Colombo</t>
  </si>
  <si>
    <t>Coronel Vivida</t>
  </si>
  <si>
    <t>Foz do Iguaçu</t>
  </si>
  <si>
    <t>Irati</t>
  </si>
  <si>
    <t>Goioerê</t>
  </si>
  <si>
    <t>Ivaiporã</t>
  </si>
  <si>
    <t>Jacarezinho</t>
  </si>
  <si>
    <t>Jaguariaíva</t>
  </si>
  <si>
    <t>Londrina</t>
  </si>
  <si>
    <t>Palmas</t>
  </si>
  <si>
    <t>Paranguá</t>
  </si>
  <si>
    <t>Pinhais</t>
  </si>
  <si>
    <t>Pitanga</t>
  </si>
  <si>
    <t>Telêmaco Borba</t>
  </si>
  <si>
    <t>Umuarama</t>
  </si>
  <si>
    <t>União da Vitória</t>
  </si>
  <si>
    <t>Paranavaí</t>
  </si>
  <si>
    <t>unidade</t>
  </si>
  <si>
    <t>poço artesiano</t>
  </si>
  <si>
    <t>não possui</t>
  </si>
  <si>
    <t>não informado</t>
  </si>
  <si>
    <t>4. telefonia fixa</t>
  </si>
  <si>
    <t>5. copo descartável</t>
  </si>
  <si>
    <t>6. papel a4</t>
  </si>
  <si>
    <t>LEVANTAMENTO DE DADOS</t>
  </si>
  <si>
    <t>Número atual de pessoas na unidade</t>
  </si>
  <si>
    <t>1. Energia elétrica</t>
  </si>
  <si>
    <t>2. Água</t>
  </si>
  <si>
    <t>Valor total da fatura (R$) menos as multas, juros e outros acréscimos moratorios.</t>
  </si>
  <si>
    <t>3. Impressões</t>
  </si>
  <si>
    <t>4. Gastos com telefonia fixa</t>
  </si>
  <si>
    <t>5.1 Copo 200 ml / 180 ml</t>
  </si>
  <si>
    <t>Número de pacotes (100 un) requisitados</t>
  </si>
  <si>
    <t>6. Resmas papel A4</t>
  </si>
  <si>
    <t>Número de resmas requisitadas</t>
  </si>
  <si>
    <t>CAPANEMA</t>
  </si>
  <si>
    <r>
      <rPr>
        <b/>
        <sz val="11"/>
        <color indexed="55"/>
        <rFont val="Calibri"/>
        <family val="2"/>
        <charset val="1"/>
      </rPr>
      <t>área construída da unidade (m</t>
    </r>
    <r>
      <rPr>
        <b/>
        <vertAlign val="superscript"/>
        <sz val="11"/>
        <color indexed="55"/>
        <rFont val="Calibri"/>
        <family val="2"/>
        <charset val="1"/>
      </rPr>
      <t>2</t>
    </r>
    <r>
      <rPr>
        <b/>
        <sz val="11"/>
        <color indexed="55"/>
        <rFont val="Calibri"/>
        <family val="2"/>
        <charset val="1"/>
      </rPr>
      <t>)</t>
    </r>
  </si>
  <si>
    <r>
      <rPr>
        <sz val="11"/>
        <color rgb="FF000000"/>
        <rFont val="Calibri"/>
        <family val="2"/>
        <charset val="1"/>
      </rPr>
      <t>Consumo (kwh) pela área (m</t>
    </r>
    <r>
      <rPr>
        <vertAlign val="superscript"/>
        <sz val="11"/>
        <color indexed="55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</si>
  <si>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r>
      <rPr>
        <sz val="11"/>
        <color rgb="FF000000"/>
        <rFont val="Calibri"/>
        <family val="2"/>
        <charset val="1"/>
      </rPr>
      <t>Gasto com energia (R$) pela área (m</t>
    </r>
    <r>
      <rPr>
        <vertAlign val="superscript"/>
        <sz val="11"/>
        <color indexed="55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</si>
  <si>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t>2. água (O campus não possui estes dados pois consome água de poço artesiano sem hidrômetro).</t>
  </si>
  <si>
    <r>
      <rPr>
        <sz val="11"/>
        <color rgb="FF000000"/>
        <rFont val="Calibri"/>
        <family val="2"/>
        <charset val="1"/>
      </rPr>
      <t>Volume de água medido (m</t>
    </r>
    <r>
      <rPr>
        <vertAlign val="superscript"/>
        <sz val="11"/>
        <color indexed="55"/>
        <rFont val="Calibri"/>
        <family val="2"/>
        <charset val="1"/>
      </rPr>
      <t>3</t>
    </r>
    <r>
      <rPr>
        <sz val="11"/>
        <color rgb="FF000000"/>
        <rFont val="Calibri"/>
        <family val="2"/>
        <charset val="1"/>
      </rPr>
      <t>)</t>
    </r>
  </si>
  <si>
    <r>
      <rPr>
        <sz val="11"/>
        <color rgb="FF000000"/>
        <rFont val="Calibri"/>
        <family val="2"/>
        <charset val="1"/>
      </rPr>
      <t>Volume (m3) pela área (m</t>
    </r>
    <r>
      <rPr>
        <vertAlign val="superscript"/>
        <sz val="11"/>
        <color indexed="55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</si>
  <si>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r>
      <rPr>
        <sz val="11"/>
        <color rgb="FF000000"/>
        <rFont val="Calibri"/>
        <family val="2"/>
        <charset val="1"/>
      </rPr>
      <t>Gasto com água (R$) pela área (m</t>
    </r>
    <r>
      <rPr>
        <vertAlign val="superscript"/>
        <sz val="11"/>
        <color indexed="55"/>
        <rFont val="Calibri"/>
        <family val="2"/>
        <charset val="1"/>
      </rPr>
      <t>2</t>
    </r>
    <r>
      <rPr>
        <sz val="11"/>
        <color rgb="FF000000"/>
        <rFont val="Calibri"/>
        <family val="2"/>
        <charset val="1"/>
      </rPr>
      <t>)</t>
    </r>
  </si>
  <si>
    <t>4. gastos com telefonia fixa (não havia no Campus no período do relatório)</t>
  </si>
  <si>
    <t>5.1 copo 200 ml / 180 ml (Não há consumo sistêmico)</t>
  </si>
  <si>
    <t>5.2 copo 50 ml (Não há consumo sistêmico)</t>
  </si>
  <si>
    <t xml:space="preserve">6. resmas papel A4 </t>
  </si>
  <si>
    <r>
      <t>área construída da unidade (m</t>
    </r>
    <r>
      <rPr>
        <b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>)</t>
    </r>
  </si>
  <si>
    <t>CAMPUS JACAREZINHO</t>
  </si>
  <si>
    <r>
      <t>área construída da unidade (m</t>
    </r>
    <r>
      <rPr>
        <b/>
        <vertAlign val="super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>)</t>
    </r>
  </si>
  <si>
    <r>
      <t>Consumo (kwh) pela área (m</t>
    </r>
    <r>
      <rPr>
        <vertAlign val="superscript"/>
        <sz val="11"/>
        <color indexed="8"/>
        <rFont val="Calibri"/>
        <family val="2"/>
      </rPr>
      <t>2</t>
    </r>
    <r>
      <rPr>
        <sz val="11"/>
        <color rgb="FF000000"/>
        <rFont val="Calibri"/>
        <family val="2"/>
        <charset val="1"/>
      </rPr>
      <t>)</t>
    </r>
  </si>
  <si>
    <r>
      <t>Gasto com energia (R$) pela área (m</t>
    </r>
    <r>
      <rPr>
        <vertAlign val="superscript"/>
        <sz val="11"/>
        <color indexed="8"/>
        <rFont val="Calibri"/>
        <family val="2"/>
      </rPr>
      <t>2</t>
    </r>
    <r>
      <rPr>
        <sz val="11"/>
        <color rgb="FF000000"/>
        <rFont val="Calibri"/>
        <family val="2"/>
        <charset val="1"/>
      </rPr>
      <t>)</t>
    </r>
  </si>
  <si>
    <r>
      <t>Volume de água medido (m</t>
    </r>
    <r>
      <rPr>
        <vertAlign val="superscript"/>
        <sz val="11"/>
        <color indexed="8"/>
        <rFont val="Calibri"/>
        <family val="2"/>
      </rPr>
      <t>3</t>
    </r>
    <r>
      <rPr>
        <sz val="11"/>
        <color rgb="FF000000"/>
        <rFont val="Calibri"/>
        <family val="2"/>
        <charset val="1"/>
      </rPr>
      <t>)</t>
    </r>
  </si>
  <si>
    <r>
      <t>Volume (m3) pela área (m</t>
    </r>
    <r>
      <rPr>
        <vertAlign val="superscript"/>
        <sz val="11"/>
        <color indexed="8"/>
        <rFont val="Calibri"/>
        <family val="2"/>
      </rPr>
      <t>2</t>
    </r>
    <r>
      <rPr>
        <sz val="11"/>
        <color rgb="FF000000"/>
        <rFont val="Calibri"/>
        <family val="2"/>
        <charset val="1"/>
      </rPr>
      <t>)</t>
    </r>
  </si>
  <si>
    <r>
      <t>Gasto com água (R$) pela área (m</t>
    </r>
    <r>
      <rPr>
        <vertAlign val="superscript"/>
        <sz val="11"/>
        <color indexed="8"/>
        <rFont val="Calibri"/>
        <family val="2"/>
      </rPr>
      <t>2</t>
    </r>
    <r>
      <rPr>
        <sz val="11"/>
        <color rgb="FF000000"/>
        <rFont val="Calibri"/>
        <family val="2"/>
        <charset val="1"/>
      </rPr>
      <t>)</t>
    </r>
  </si>
  <si>
    <t>Campus Londrina Consolidado (alagoas e joão XXIII)</t>
  </si>
  <si>
    <t>PALMAS</t>
  </si>
  <si>
    <r>
      <t>área construída da unidade (m</t>
    </r>
    <r>
      <rPr>
        <b/>
        <sz val="11"/>
        <color indexed="8"/>
        <rFont val="Calibri"/>
        <family val="2"/>
      </rPr>
      <t>2)</t>
    </r>
  </si>
  <si>
    <r>
      <t>Consumo (kwh) pela área (m</t>
    </r>
    <r>
      <rPr>
        <sz val="11"/>
        <color rgb="FF000000"/>
        <rFont val="Calibri"/>
        <family val="2"/>
        <charset val="1"/>
      </rPr>
      <t>2)</t>
    </r>
  </si>
  <si>
    <r>
      <t>Gasto com energia (R$) pela área (m</t>
    </r>
    <r>
      <rPr>
        <sz val="11"/>
        <color rgb="FF000000"/>
        <rFont val="Calibri"/>
        <family val="2"/>
        <charset val="1"/>
      </rPr>
      <t>2)</t>
    </r>
  </si>
  <si>
    <r>
      <t>Volume de água medido (m</t>
    </r>
    <r>
      <rPr>
        <sz val="11"/>
        <color rgb="FF000000"/>
        <rFont val="Calibri"/>
        <family val="2"/>
        <charset val="1"/>
      </rPr>
      <t>3)</t>
    </r>
  </si>
  <si>
    <r>
      <t>Volume (m3) pela área (m</t>
    </r>
    <r>
      <rPr>
        <sz val="11"/>
        <color rgb="FF000000"/>
        <rFont val="Calibri"/>
        <family val="2"/>
        <charset val="1"/>
      </rPr>
      <t>2)</t>
    </r>
  </si>
  <si>
    <r>
      <t>Gasto com água (R$) pela área (m</t>
    </r>
    <r>
      <rPr>
        <sz val="11"/>
        <color rgb="FF000000"/>
        <rFont val="Calibri"/>
        <family val="2"/>
        <charset val="1"/>
      </rPr>
      <t>2)</t>
    </r>
  </si>
  <si>
    <t>Campus Paranaguá</t>
  </si>
  <si>
    <t>Valor total da fatura (R$) menos as multas, juros e outros acréscimos moratorios</t>
  </si>
  <si>
    <t>Campus Pinhais</t>
  </si>
  <si>
    <t>contestada</t>
  </si>
  <si>
    <t>TELÊMACO BORBA</t>
  </si>
  <si>
    <t>Reitoria</t>
  </si>
  <si>
    <t>aroeira</t>
  </si>
  <si>
    <t>e. poletto</t>
  </si>
  <si>
    <t>asa</t>
  </si>
  <si>
    <t>vila oficinas</t>
  </si>
  <si>
    <t>sem informações</t>
  </si>
  <si>
    <t>Campus Avançado Coronel Vivida</t>
  </si>
  <si>
    <r>
      <t>área construída da unidade (m</t>
    </r>
    <r>
      <rPr>
        <b/>
        <sz val="11"/>
        <color rgb="FF000000"/>
        <rFont val="Calibri"/>
        <family val="2"/>
      </rPr>
      <t>2</t>
    </r>
    <r>
      <rPr>
        <b/>
        <sz val="11"/>
        <color rgb="FF000000"/>
        <rFont val="Calibri"/>
        <family val="2"/>
      </rPr>
      <t>)</t>
    </r>
  </si>
  <si>
    <t>FOZ DO IGUAÇU</t>
  </si>
  <si>
    <t>per capita 
(média consumo últimos 12 meses / nro pessoas)</t>
  </si>
  <si>
    <t xml:space="preserve">média mensal de páginas coloridas per capita  </t>
  </si>
  <si>
    <t xml:space="preserve">média mensal de páginas preto e branco per capita  </t>
  </si>
  <si>
    <t xml:space="preserve">média mensal do custo com locação per capita  </t>
  </si>
  <si>
    <r>
      <t>volume médio (m</t>
    </r>
    <r>
      <rPr>
        <b/>
        <vertAlign val="superscript"/>
        <sz val="10"/>
        <color rgb="FF000000"/>
        <rFont val="Calibri"/>
        <family val="2"/>
      </rPr>
      <t>3</t>
    </r>
    <r>
      <rPr>
        <b/>
        <sz val="10"/>
        <color rgb="FF000000"/>
        <rFont val="Calibri"/>
        <family val="2"/>
      </rPr>
      <t xml:space="preserve">)/mês per capita </t>
    </r>
  </si>
  <si>
    <r>
      <t>volume médio (m</t>
    </r>
    <r>
      <rPr>
        <b/>
        <vertAlign val="superscript"/>
        <sz val="10"/>
        <color rgb="FF000000"/>
        <rFont val="Calibri"/>
        <family val="2"/>
      </rPr>
      <t>3</t>
    </r>
    <r>
      <rPr>
        <b/>
        <sz val="10"/>
        <color rgb="FF000000"/>
        <rFont val="Calibri"/>
        <family val="2"/>
      </rPr>
      <t>)/mês pela área (m</t>
    </r>
    <r>
      <rPr>
        <b/>
        <vertAlign val="superscript"/>
        <sz val="10"/>
        <color rgb="FF000000"/>
        <rFont val="Calibri"/>
        <family val="2"/>
      </rPr>
      <t>2</t>
    </r>
    <r>
      <rPr>
        <b/>
        <sz val="10"/>
        <color rgb="FF000000"/>
        <rFont val="Calibri"/>
        <family val="2"/>
      </rPr>
      <t xml:space="preserve">) </t>
    </r>
  </si>
  <si>
    <t xml:space="preserve"> consumo médio kwh/mês per capita </t>
  </si>
  <si>
    <t>média mensal de gasto com telefonia fixa per capita</t>
  </si>
  <si>
    <r>
      <t>consumo médio kwh/mês pela área (m</t>
    </r>
    <r>
      <rPr>
        <b/>
        <vertAlign val="superscript"/>
        <sz val="10"/>
        <color rgb="FF000000"/>
        <rFont val="Calibri"/>
        <family val="2"/>
      </rPr>
      <t>2)</t>
    </r>
    <r>
      <rPr>
        <b/>
        <sz val="10"/>
        <color rgb="FF000000"/>
        <rFont val="Calibri"/>
        <family val="2"/>
      </rPr>
      <t xml:space="preserve"> </t>
    </r>
  </si>
  <si>
    <t>UMUARAMA</t>
  </si>
  <si>
    <t xml:space="preserve">média mensal de copos 50 ml per capita  </t>
  </si>
  <si>
    <t xml:space="preserve">média mensal de copos 180/200 ml per capita  </t>
  </si>
  <si>
    <t xml:space="preserve">média mensal de folhas A4 per capita  </t>
  </si>
  <si>
    <t>média mensal de gasto com telefonia fixa per capita - EAD e Reitoria</t>
  </si>
  <si>
    <t>DIAGNÓSTICO LEVANTAMENTO DE DADOS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</si>
</sst>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R$&quot;\ #,##0.00;[Red]\-&quot;R$&quot;\ #,##0.00"/>
    <numFmt numFmtId="164" formatCode="mmm\-yy"/>
    <numFmt numFmtId="165" formatCode="&quot;R$&quot;#,##0.00"/>
    <numFmt numFmtId="166" formatCode="[$R$-416]\ #,##0.00;[Red]\-[$R$-416]\ #,##0.00"/>
    <numFmt numFmtId="167" formatCode="[$R$]#,##0.00"/>
    <numFmt numFmtId="168" formatCode="[$R$]#,##0"/>
    <numFmt numFmtId="169" formatCode="###"/>
    <numFmt numFmtId="170" formatCode="#,##0.000"/>
    <numFmt numFmtId="171" formatCode="#,##0.00000"/>
    <numFmt numFmtId="172" formatCode="0.00000"/>
    <numFmt numFmtId="173" formatCode="0.000"/>
    <numFmt numFmtId="174" formatCode="&quot;R$&quot;\ #,##0.00"/>
  </numFmts>
  <fonts count="102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i/>
      <sz val="11"/>
      <color rgb="FFFF0000"/>
      <name val="Calibri"/>
      <family val="2"/>
      <charset val="1"/>
    </font>
    <font>
      <b/>
      <vertAlign val="superscript"/>
      <sz val="11"/>
      <color rgb="FF000000"/>
      <name val="Calibri"/>
      <family val="2"/>
      <charset val="1"/>
    </font>
    <font>
      <b/>
      <i/>
      <sz val="10"/>
      <color rgb="FF000000"/>
      <name val="Calibri"/>
      <family val="2"/>
      <charset val="1"/>
    </font>
    <font>
      <vertAlign val="superscript"/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i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000000"/>
      <name val="Calibri"/>
      <family val="2"/>
    </font>
    <font>
      <i/>
      <sz val="11"/>
      <color rgb="FF000000"/>
      <name val="Calibri"/>
      <family val="2"/>
    </font>
    <font>
      <sz val="11"/>
      <name val="Calibri"/>
      <family val="2"/>
    </font>
    <font>
      <i/>
      <sz val="11"/>
      <color rgb="FFFF0000"/>
      <name val="Calibri"/>
      <family val="2"/>
    </font>
    <font>
      <b/>
      <i/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11"/>
      <name val="Cambria"/>
      <family val="1"/>
    </font>
    <font>
      <b/>
      <sz val="12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name val="Calibri"/>
      <family val="2"/>
    </font>
    <font>
      <b/>
      <i/>
      <sz val="10"/>
      <name val="Calibri"/>
      <family val="2"/>
    </font>
    <font>
      <sz val="11"/>
      <name val="Calibri"/>
      <family val="2"/>
      <charset val="1"/>
    </font>
    <font>
      <b/>
      <sz val="10"/>
      <name val="Calibri"/>
      <family val="2"/>
    </font>
    <font>
      <sz val="10"/>
      <name val="Arial"/>
      <family val="2"/>
    </font>
    <font>
      <sz val="12"/>
      <color rgb="FF000000"/>
      <name val="Calibri"/>
      <family val="2"/>
      <charset val="1"/>
    </font>
    <font>
      <vertAlign val="superscript"/>
      <sz val="12"/>
      <color rgb="FF000000"/>
      <name val="Calibri"/>
      <family val="2"/>
      <charset val="1"/>
    </font>
    <font>
      <sz val="11"/>
      <color rgb="FF000000"/>
      <name val="Calibri"/>
      <family val="2"/>
    </font>
    <font>
      <b/>
      <sz val="12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color rgb="FFFF0000"/>
      <name val="Calibri"/>
      <family val="2"/>
    </font>
    <font>
      <b/>
      <i/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indexed="8"/>
      <name val="Calibri"/>
      <family val="2"/>
      <charset val="1"/>
    </font>
    <font>
      <b/>
      <sz val="12"/>
      <color indexed="8"/>
      <name val="Calibri"/>
      <family val="2"/>
      <charset val="1"/>
    </font>
    <font>
      <i/>
      <sz val="11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2"/>
      <name val="Calibri"/>
      <family val="2"/>
      <charset val="1"/>
    </font>
    <font>
      <i/>
      <sz val="11"/>
      <name val="Calibri"/>
      <family val="2"/>
      <charset val="1"/>
    </font>
    <font>
      <b/>
      <sz val="11"/>
      <name val="Calibri"/>
      <family val="2"/>
      <charset val="1"/>
    </font>
    <font>
      <b/>
      <i/>
      <sz val="10"/>
      <name val="Calibri"/>
      <family val="2"/>
      <charset val="1"/>
    </font>
    <font>
      <b/>
      <sz val="10"/>
      <name val="Calibri"/>
      <family val="2"/>
      <charset val="1"/>
    </font>
    <font>
      <sz val="10"/>
      <color rgb="FF000000"/>
      <name val="Calibri"/>
      <family val="2"/>
      <charset val="1"/>
    </font>
    <font>
      <b/>
      <vertAlign val="superscript"/>
      <sz val="10"/>
      <color rgb="FF000000"/>
      <name val="Calibri"/>
      <family val="2"/>
    </font>
    <font>
      <sz val="11"/>
      <color rgb="FF000000"/>
      <name val="Cambria"/>
      <family val="1"/>
      <charset val="1"/>
    </font>
    <font>
      <b/>
      <sz val="11"/>
      <color indexed="55"/>
      <name val="Calibri"/>
      <family val="2"/>
      <charset val="1"/>
    </font>
    <font>
      <b/>
      <vertAlign val="superscript"/>
      <sz val="11"/>
      <color indexed="55"/>
      <name val="Calibri"/>
      <family val="2"/>
      <charset val="1"/>
    </font>
    <font>
      <vertAlign val="superscript"/>
      <sz val="11"/>
      <color indexed="55"/>
      <name val="Calibri"/>
      <family val="2"/>
      <charset val="1"/>
    </font>
    <font>
      <sz val="11"/>
      <color rgb="FF000000"/>
      <name val="Calibri"/>
      <family val="2"/>
    </font>
    <font>
      <b/>
      <sz val="12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i/>
      <sz val="11"/>
      <color rgb="FFFF0000"/>
      <name val="Calibri"/>
      <family val="2"/>
    </font>
    <font>
      <b/>
      <sz val="11"/>
      <color indexed="8"/>
      <name val="Calibri"/>
      <family val="2"/>
    </font>
    <font>
      <b/>
      <i/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vertAlign val="superscript"/>
      <sz val="11"/>
      <color indexed="8"/>
      <name val="Calibri"/>
      <family val="2"/>
    </font>
    <font>
      <b/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b/>
      <sz val="12"/>
      <color indexed="8"/>
      <name val="Calibri"/>
      <family val="2"/>
    </font>
    <font>
      <i/>
      <sz val="11"/>
      <color indexed="8"/>
      <name val="Calibri"/>
      <family val="2"/>
    </font>
    <font>
      <i/>
      <sz val="11"/>
      <color indexed="10"/>
      <name val="Calibri"/>
      <family val="2"/>
    </font>
    <font>
      <sz val="11"/>
      <color indexed="8"/>
      <name val="Cambria"/>
      <family val="1"/>
    </font>
    <font>
      <b/>
      <i/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name val="Calibri"/>
      <family val="2"/>
      <scheme val="minor"/>
    </font>
    <font>
      <sz val="9"/>
      <color indexed="81"/>
      <name val="Segoe UI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DDDDDD"/>
        <bgColor rgb="FFD9D9D9"/>
      </patternFill>
    </fill>
    <fill>
      <patternFill patternType="solid">
        <fgColor rgb="FFD9D9D9"/>
        <bgColor rgb="FFDDDDDD"/>
      </patternFill>
    </fill>
    <fill>
      <patternFill patternType="solid">
        <fgColor rgb="FFFFFFFF"/>
        <b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rgb="FFFFFF00"/>
        <bgColor indexed="26"/>
      </patternFill>
    </fill>
    <fill>
      <patternFill patternType="solid">
        <fgColor rgb="FFD9D9D9"/>
        <bgColor rgb="FFC0C0C0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0" tint="-0.249977111117893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</borders>
  <cellStyleXfs count="14">
    <xf numFmtId="0" fontId="0" fillId="0" borderId="0"/>
    <xf numFmtId="0" fontId="10" fillId="3" borderId="0" applyBorder="0" applyProtection="0"/>
    <xf numFmtId="0" fontId="9" fillId="0" borderId="0"/>
    <xf numFmtId="0" fontId="27" fillId="0" borderId="0"/>
    <xf numFmtId="0" fontId="40" fillId="0" borderId="0"/>
    <xf numFmtId="0" fontId="8" fillId="0" borderId="0"/>
    <xf numFmtId="0" fontId="48" fillId="0" borderId="0"/>
    <xf numFmtId="0" fontId="60" fillId="0" borderId="0"/>
    <xf numFmtId="0" fontId="7" fillId="0" borderId="0"/>
    <xf numFmtId="0" fontId="67" fillId="0" borderId="0"/>
    <xf numFmtId="0" fontId="82" fillId="0" borderId="0"/>
    <xf numFmtId="0" fontId="4" fillId="0" borderId="0"/>
    <xf numFmtId="0" fontId="3" fillId="0" borderId="0"/>
    <xf numFmtId="0" fontId="2" fillId="0" borderId="0"/>
  </cellStyleXfs>
  <cellXfs count="823">
    <xf numFmtId="0" fontId="0" fillId="0" borderId="0" xfId="0"/>
    <xf numFmtId="0" fontId="0" fillId="0" borderId="0" xfId="0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0" fillId="4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4" fontId="12" fillId="2" borderId="2" xfId="0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17" fontId="13" fillId="4" borderId="2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vertical="center" wrapText="1"/>
    </xf>
    <xf numFmtId="0" fontId="0" fillId="4" borderId="2" xfId="0" applyFont="1" applyFill="1" applyBorder="1" applyAlignment="1">
      <alignment vertical="center" wrapText="1"/>
    </xf>
    <xf numFmtId="4" fontId="0" fillId="2" borderId="2" xfId="0" applyNumberFormat="1" applyFill="1" applyBorder="1" applyAlignment="1">
      <alignment vertical="center" wrapText="1"/>
    </xf>
    <xf numFmtId="4" fontId="0" fillId="2" borderId="2" xfId="0" applyNumberFormat="1" applyFill="1" applyBorder="1" applyAlignment="1">
      <alignment horizontal="center" vertical="center" wrapText="1"/>
    </xf>
    <xf numFmtId="4" fontId="0" fillId="0" borderId="2" xfId="0" applyNumberFormat="1" applyBorder="1" applyAlignment="1">
      <alignment vertical="center" wrapText="1"/>
    </xf>
    <xf numFmtId="0" fontId="0" fillId="4" borderId="5" xfId="0" applyFont="1" applyFill="1" applyBorder="1" applyAlignment="1">
      <alignment vertical="center" wrapText="1"/>
    </xf>
    <xf numFmtId="4" fontId="0" fillId="5" borderId="2" xfId="0" applyNumberForma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4" fontId="0" fillId="0" borderId="0" xfId="0" applyNumberFormat="1" applyBorder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4" fontId="0" fillId="0" borderId="0" xfId="0" applyNumberFormat="1" applyAlignment="1">
      <alignment vertical="center" wrapText="1"/>
    </xf>
    <xf numFmtId="3" fontId="0" fillId="2" borderId="2" xfId="0" applyNumberFormat="1" applyFill="1" applyBorder="1" applyAlignment="1">
      <alignment vertical="center" wrapText="1"/>
    </xf>
    <xf numFmtId="0" fontId="0" fillId="5" borderId="0" xfId="0" applyFill="1" applyBorder="1" applyAlignment="1">
      <alignment vertical="center" wrapText="1"/>
    </xf>
    <xf numFmtId="4" fontId="0" fillId="5" borderId="0" xfId="0" applyNumberFormat="1" applyFill="1" applyBorder="1" applyAlignment="1">
      <alignment vertical="center" wrapText="1"/>
    </xf>
    <xf numFmtId="0" fontId="0" fillId="5" borderId="0" xfId="0" applyFill="1" applyAlignment="1">
      <alignment vertical="center" wrapText="1"/>
    </xf>
    <xf numFmtId="0" fontId="13" fillId="5" borderId="0" xfId="0" applyFont="1" applyFill="1" applyBorder="1" applyAlignment="1">
      <alignment vertical="center" wrapText="1"/>
    </xf>
    <xf numFmtId="0" fontId="13" fillId="0" borderId="0" xfId="0" applyFont="1" applyAlignment="1">
      <alignment horizontal="left" wrapText="1"/>
    </xf>
    <xf numFmtId="0" fontId="10" fillId="4" borderId="2" xfId="0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20" fillId="0" borderId="0" xfId="2" applyFont="1" applyAlignment="1">
      <alignment vertical="center" wrapText="1"/>
    </xf>
    <xf numFmtId="0" fontId="9" fillId="0" borderId="0" xfId="2" applyAlignment="1">
      <alignment vertical="center" wrapText="1"/>
    </xf>
    <xf numFmtId="0" fontId="21" fillId="0" borderId="0" xfId="2" applyFont="1" applyAlignment="1">
      <alignment horizontal="left" vertical="center" wrapText="1"/>
    </xf>
    <xf numFmtId="0" fontId="19" fillId="6" borderId="1" xfId="2" applyFont="1" applyFill="1" applyBorder="1" applyAlignment="1">
      <alignment horizontal="left" vertical="center" wrapText="1"/>
    </xf>
    <xf numFmtId="0" fontId="9" fillId="6" borderId="2" xfId="2" applyFont="1" applyFill="1" applyBorder="1" applyAlignment="1">
      <alignment horizontal="center" vertical="center" wrapText="1"/>
    </xf>
    <xf numFmtId="0" fontId="9" fillId="7" borderId="2" xfId="2" applyFont="1" applyFill="1" applyBorder="1" applyAlignment="1">
      <alignment horizontal="left" vertical="center" wrapText="1"/>
    </xf>
    <xf numFmtId="0" fontId="9" fillId="0" borderId="2" xfId="2" applyFont="1" applyBorder="1" applyAlignment="1">
      <alignment horizontal="left" vertical="center" wrapText="1"/>
    </xf>
    <xf numFmtId="4" fontId="21" fillId="7" borderId="2" xfId="2" applyNumberFormat="1" applyFont="1" applyFill="1" applyBorder="1" applyAlignment="1">
      <alignment horizontal="left" vertical="center" wrapText="1"/>
    </xf>
    <xf numFmtId="0" fontId="19" fillId="0" borderId="0" xfId="2" applyFont="1" applyAlignment="1">
      <alignment horizontal="center" vertical="center" wrapText="1"/>
    </xf>
    <xf numFmtId="17" fontId="19" fillId="6" borderId="2" xfId="2" applyNumberFormat="1" applyFont="1" applyFill="1" applyBorder="1" applyAlignment="1">
      <alignment horizontal="center" vertical="center" wrapText="1"/>
    </xf>
    <xf numFmtId="0" fontId="19" fillId="6" borderId="2" xfId="2" applyFont="1" applyFill="1" applyBorder="1" applyAlignment="1">
      <alignment horizontal="center" vertical="center" wrapText="1"/>
    </xf>
    <xf numFmtId="0" fontId="24" fillId="6" borderId="2" xfId="2" applyFont="1" applyFill="1" applyBorder="1" applyAlignment="1">
      <alignment horizontal="center" vertical="center" wrapText="1"/>
    </xf>
    <xf numFmtId="0" fontId="19" fillId="0" borderId="4" xfId="2" applyFont="1" applyBorder="1" applyAlignment="1">
      <alignment vertical="center" wrapText="1"/>
    </xf>
    <xf numFmtId="0" fontId="9" fillId="6" borderId="2" xfId="2" applyFill="1" applyBorder="1" applyAlignment="1">
      <alignment vertical="center" wrapText="1"/>
    </xf>
    <xf numFmtId="4" fontId="9" fillId="7" borderId="2" xfId="2" applyNumberFormat="1" applyFill="1" applyBorder="1" applyAlignment="1">
      <alignment vertical="center" wrapText="1"/>
    </xf>
    <xf numFmtId="4" fontId="9" fillId="0" borderId="2" xfId="2" applyNumberFormat="1" applyBorder="1" applyAlignment="1">
      <alignment vertical="center" wrapText="1"/>
    </xf>
    <xf numFmtId="0" fontId="9" fillId="6" borderId="5" xfId="2" applyFill="1" applyBorder="1" applyAlignment="1">
      <alignment vertical="center" wrapText="1"/>
    </xf>
    <xf numFmtId="4" fontId="9" fillId="8" borderId="2" xfId="2" applyNumberFormat="1" applyFill="1" applyBorder="1" applyAlignment="1">
      <alignment vertical="center" wrapText="1"/>
    </xf>
    <xf numFmtId="0" fontId="9" fillId="0" borderId="0" xfId="2" applyBorder="1" applyAlignment="1">
      <alignment vertical="center" wrapText="1"/>
    </xf>
    <xf numFmtId="4" fontId="9" fillId="0" borderId="0" xfId="2" applyNumberFormat="1" applyBorder="1" applyAlignment="1">
      <alignment vertical="center" wrapText="1"/>
    </xf>
    <xf numFmtId="0" fontId="19" fillId="0" borderId="0" xfId="2" applyFont="1" applyAlignment="1">
      <alignment horizontal="left" vertical="center" wrapText="1"/>
    </xf>
    <xf numFmtId="4" fontId="9" fillId="0" borderId="0" xfId="2" applyNumberFormat="1" applyAlignment="1">
      <alignment vertical="center" wrapText="1"/>
    </xf>
    <xf numFmtId="0" fontId="9" fillId="8" borderId="0" xfId="2" applyFill="1" applyBorder="1" applyAlignment="1">
      <alignment vertical="center" wrapText="1"/>
    </xf>
    <xf numFmtId="4" fontId="9" fillId="8" borderId="0" xfId="2" applyNumberFormat="1" applyFill="1" applyBorder="1" applyAlignment="1">
      <alignment vertical="center" wrapText="1"/>
    </xf>
    <xf numFmtId="0" fontId="9" fillId="8" borderId="0" xfId="2" applyFill="1" applyAlignment="1">
      <alignment vertical="center" wrapText="1"/>
    </xf>
    <xf numFmtId="0" fontId="19" fillId="8" borderId="0" xfId="2" applyFont="1" applyFill="1" applyBorder="1" applyAlignment="1">
      <alignment vertical="center" wrapText="1"/>
    </xf>
    <xf numFmtId="0" fontId="19" fillId="0" borderId="0" xfId="2" applyFont="1" applyAlignment="1">
      <alignment horizontal="left" wrapText="1"/>
    </xf>
    <xf numFmtId="0" fontId="26" fillId="6" borderId="2" xfId="2" applyFont="1" applyFill="1" applyBorder="1" applyAlignment="1">
      <alignment horizontal="center" vertical="center" wrapText="1"/>
    </xf>
    <xf numFmtId="0" fontId="26" fillId="8" borderId="0" xfId="2" applyFont="1" applyFill="1" applyBorder="1" applyAlignment="1">
      <alignment horizontal="center" vertical="center" wrapText="1"/>
    </xf>
    <xf numFmtId="0" fontId="19" fillId="8" borderId="0" xfId="2" applyFont="1" applyFill="1" applyBorder="1" applyAlignment="1">
      <alignment horizontal="center" vertical="center" wrapText="1"/>
    </xf>
    <xf numFmtId="0" fontId="9" fillId="7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horizontal="center" vertical="center" wrapText="1"/>
    </xf>
    <xf numFmtId="4" fontId="21" fillId="7" borderId="2" xfId="2" applyNumberFormat="1" applyFont="1" applyFill="1" applyBorder="1" applyAlignment="1">
      <alignment horizontal="center" vertical="center" wrapText="1"/>
    </xf>
    <xf numFmtId="4" fontId="9" fillId="2" borderId="2" xfId="2" applyNumberFormat="1" applyFill="1" applyBorder="1" applyAlignment="1">
      <alignment vertical="center" wrapText="1"/>
    </xf>
    <xf numFmtId="1" fontId="9" fillId="2" borderId="2" xfId="2" applyNumberFormat="1" applyFill="1" applyBorder="1" applyAlignment="1">
      <alignment vertical="center" wrapText="1"/>
    </xf>
    <xf numFmtId="4" fontId="9" fillId="7" borderId="2" xfId="2" applyNumberFormat="1" applyFill="1" applyBorder="1" applyAlignment="1">
      <alignment horizontal="center" vertical="center" wrapText="1"/>
    </xf>
    <xf numFmtId="4" fontId="9" fillId="8" borderId="2" xfId="2" applyNumberFormat="1" applyFill="1" applyBorder="1" applyAlignment="1">
      <alignment horizontal="center" vertical="center" wrapText="1"/>
    </xf>
    <xf numFmtId="4" fontId="9" fillId="0" borderId="2" xfId="2" applyNumberFormat="1" applyBorder="1" applyAlignment="1">
      <alignment horizontal="center" vertical="center" wrapText="1"/>
    </xf>
    <xf numFmtId="0" fontId="28" fillId="0" borderId="0" xfId="3" applyFont="1" applyAlignment="1">
      <alignment vertical="center" wrapText="1"/>
    </xf>
    <xf numFmtId="0" fontId="27" fillId="0" borderId="0" xfId="3" applyAlignment="1">
      <alignment vertical="center" wrapText="1"/>
    </xf>
    <xf numFmtId="0" fontId="29" fillId="0" borderId="0" xfId="3" applyFont="1" applyAlignment="1">
      <alignment horizontal="left" vertical="center" wrapText="1"/>
    </xf>
    <xf numFmtId="0" fontId="30" fillId="9" borderId="1" xfId="3" applyFont="1" applyFill="1" applyBorder="1" applyAlignment="1">
      <alignment horizontal="left" vertical="center" wrapText="1"/>
    </xf>
    <xf numFmtId="0" fontId="27" fillId="9" borderId="2" xfId="3" applyFont="1" applyFill="1" applyBorder="1" applyAlignment="1">
      <alignment horizontal="center" vertical="center" wrapText="1"/>
    </xf>
    <xf numFmtId="0" fontId="27" fillId="10" borderId="2" xfId="3" applyFont="1" applyFill="1" applyBorder="1" applyAlignment="1">
      <alignment horizontal="center" vertical="center" wrapText="1"/>
    </xf>
    <xf numFmtId="0" fontId="27" fillId="0" borderId="2" xfId="3" applyFont="1" applyBorder="1" applyAlignment="1">
      <alignment horizontal="center" vertical="center" wrapText="1"/>
    </xf>
    <xf numFmtId="4" fontId="29" fillId="10" borderId="2" xfId="3" applyNumberFormat="1" applyFont="1" applyFill="1" applyBorder="1" applyAlignment="1">
      <alignment horizontal="center" vertical="center" wrapText="1"/>
    </xf>
    <xf numFmtId="0" fontId="30" fillId="0" borderId="0" xfId="3" applyFont="1" applyAlignment="1">
      <alignment horizontal="center" vertical="center" wrapText="1"/>
    </xf>
    <xf numFmtId="164" fontId="30" fillId="9" borderId="2" xfId="3" applyNumberFormat="1" applyFont="1" applyFill="1" applyBorder="1" applyAlignment="1">
      <alignment horizontal="center" vertical="center" wrapText="1"/>
    </xf>
    <xf numFmtId="0" fontId="30" fillId="9" borderId="2" xfId="3" applyFont="1" applyFill="1" applyBorder="1" applyAlignment="1">
      <alignment horizontal="center" vertical="center" wrapText="1"/>
    </xf>
    <xf numFmtId="0" fontId="30" fillId="0" borderId="4" xfId="3" applyFont="1" applyBorder="1" applyAlignment="1">
      <alignment vertical="center" wrapText="1"/>
    </xf>
    <xf numFmtId="0" fontId="27" fillId="9" borderId="2" xfId="3" applyFill="1" applyBorder="1" applyAlignment="1">
      <alignment vertical="center" wrapText="1"/>
    </xf>
    <xf numFmtId="1" fontId="27" fillId="10" borderId="2" xfId="3" applyNumberFormat="1" applyFill="1" applyBorder="1" applyAlignment="1">
      <alignment horizontal="center" vertical="center" wrapText="1"/>
    </xf>
    <xf numFmtId="1" fontId="27" fillId="0" borderId="2" xfId="3" applyNumberFormat="1" applyBorder="1" applyAlignment="1">
      <alignment horizontal="center" vertical="center" wrapText="1"/>
    </xf>
    <xf numFmtId="4" fontId="27" fillId="0" borderId="2" xfId="3" applyNumberFormat="1" applyBorder="1" applyAlignment="1">
      <alignment horizontal="center" vertical="center" wrapText="1"/>
    </xf>
    <xf numFmtId="0" fontId="27" fillId="9" borderId="5" xfId="3" applyFill="1" applyBorder="1" applyAlignment="1">
      <alignment vertical="center" wrapText="1"/>
    </xf>
    <xf numFmtId="4" fontId="27" fillId="8" borderId="2" xfId="3" applyNumberFormat="1" applyFill="1" applyBorder="1" applyAlignment="1">
      <alignment horizontal="center" vertical="center" wrapText="1"/>
    </xf>
    <xf numFmtId="4" fontId="27" fillId="10" borderId="2" xfId="3" applyNumberFormat="1" applyFill="1" applyBorder="1" applyAlignment="1">
      <alignment horizontal="center" vertical="center" wrapText="1"/>
    </xf>
    <xf numFmtId="0" fontId="27" fillId="0" borderId="0" xfId="3" applyBorder="1" applyAlignment="1">
      <alignment vertical="center" wrapText="1"/>
    </xf>
    <xf numFmtId="4" fontId="27" fillId="0" borderId="0" xfId="3" applyNumberFormat="1" applyBorder="1" applyAlignment="1">
      <alignment vertical="center" wrapText="1"/>
    </xf>
    <xf numFmtId="0" fontId="30" fillId="0" borderId="0" xfId="3" applyFont="1" applyAlignment="1">
      <alignment horizontal="left" vertical="center" wrapText="1"/>
    </xf>
    <xf numFmtId="4" fontId="27" fillId="0" borderId="0" xfId="3" applyNumberFormat="1" applyAlignment="1">
      <alignment vertical="center" wrapText="1"/>
    </xf>
    <xf numFmtId="0" fontId="27" fillId="8" borderId="0" xfId="3" applyFill="1" applyBorder="1" applyAlignment="1">
      <alignment vertical="center" wrapText="1"/>
    </xf>
    <xf numFmtId="4" fontId="27" fillId="8" borderId="0" xfId="3" applyNumberFormat="1" applyFill="1" applyBorder="1" applyAlignment="1">
      <alignment vertical="center" wrapText="1"/>
    </xf>
    <xf numFmtId="0" fontId="27" fillId="8" borderId="0" xfId="3" applyFill="1" applyAlignment="1">
      <alignment vertical="center" wrapText="1"/>
    </xf>
    <xf numFmtId="0" fontId="30" fillId="8" borderId="0" xfId="3" applyFont="1" applyFill="1" applyBorder="1" applyAlignment="1">
      <alignment vertical="center" wrapText="1"/>
    </xf>
    <xf numFmtId="0" fontId="30" fillId="0" borderId="0" xfId="3" applyFont="1" applyAlignment="1">
      <alignment horizontal="left" wrapText="1"/>
    </xf>
    <xf numFmtId="0" fontId="39" fillId="9" borderId="2" xfId="3" applyFont="1" applyFill="1" applyBorder="1" applyAlignment="1">
      <alignment horizontal="center" vertical="center" wrapText="1"/>
    </xf>
    <xf numFmtId="0" fontId="39" fillId="8" borderId="0" xfId="3" applyFont="1" applyFill="1" applyBorder="1" applyAlignment="1">
      <alignment horizontal="center" vertical="center" wrapText="1"/>
    </xf>
    <xf numFmtId="0" fontId="30" fillId="8" borderId="0" xfId="3" applyFont="1" applyFill="1" applyBorder="1" applyAlignment="1">
      <alignment horizontal="center" vertical="center" wrapText="1"/>
    </xf>
    <xf numFmtId="0" fontId="41" fillId="0" borderId="0" xfId="4" applyFont="1" applyAlignment="1">
      <alignment vertical="center" wrapText="1"/>
    </xf>
    <xf numFmtId="0" fontId="40" fillId="0" borderId="0" xfId="4" applyFont="1" applyAlignment="1"/>
    <xf numFmtId="0" fontId="42" fillId="0" borderId="0" xfId="4" applyFont="1" applyAlignment="1">
      <alignment horizontal="left" vertical="center" wrapText="1"/>
    </xf>
    <xf numFmtId="0" fontId="18" fillId="11" borderId="7" xfId="4" applyFont="1" applyFill="1" applyBorder="1" applyAlignment="1">
      <alignment horizontal="left" vertical="center" wrapText="1"/>
    </xf>
    <xf numFmtId="0" fontId="40" fillId="11" borderId="11" xfId="4" applyFont="1" applyFill="1" applyBorder="1" applyAlignment="1">
      <alignment horizontal="center" vertical="center" wrapText="1"/>
    </xf>
    <xf numFmtId="0" fontId="40" fillId="12" borderId="11" xfId="4" applyFont="1" applyFill="1" applyBorder="1" applyAlignment="1">
      <alignment horizontal="left" vertical="center" wrapText="1"/>
    </xf>
    <xf numFmtId="0" fontId="40" fillId="0" borderId="11" xfId="4" applyFont="1" applyBorder="1" applyAlignment="1">
      <alignment horizontal="left" vertical="center" wrapText="1"/>
    </xf>
    <xf numFmtId="4" fontId="42" fillId="12" borderId="11" xfId="4" applyNumberFormat="1" applyFont="1" applyFill="1" applyBorder="1" applyAlignment="1">
      <alignment horizontal="left" vertical="center" wrapText="1"/>
    </xf>
    <xf numFmtId="0" fontId="40" fillId="0" borderId="0" xfId="4" applyFont="1" applyAlignment="1">
      <alignment vertical="center" wrapText="1"/>
    </xf>
    <xf numFmtId="0" fontId="18" fillId="0" borderId="0" xfId="4" applyFont="1" applyAlignment="1">
      <alignment horizontal="center" vertical="center" wrapText="1"/>
    </xf>
    <xf numFmtId="17" fontId="18" fillId="11" borderId="11" xfId="4" applyNumberFormat="1" applyFont="1" applyFill="1" applyBorder="1" applyAlignment="1">
      <alignment horizontal="center" vertical="center" wrapText="1"/>
    </xf>
    <xf numFmtId="0" fontId="18" fillId="11" borderId="11" xfId="4" applyFont="1" applyFill="1" applyBorder="1" applyAlignment="1">
      <alignment horizontal="center" vertical="center" wrapText="1"/>
    </xf>
    <xf numFmtId="0" fontId="45" fillId="11" borderId="11" xfId="4" applyFont="1" applyFill="1" applyBorder="1" applyAlignment="1">
      <alignment horizontal="center" vertical="center" wrapText="1"/>
    </xf>
    <xf numFmtId="0" fontId="18" fillId="0" borderId="12" xfId="4" applyFont="1" applyBorder="1" applyAlignment="1">
      <alignment vertical="center" wrapText="1"/>
    </xf>
    <xf numFmtId="0" fontId="40" fillId="11" borderId="11" xfId="4" applyFont="1" applyFill="1" applyBorder="1" applyAlignment="1">
      <alignment vertical="center" wrapText="1"/>
    </xf>
    <xf numFmtId="4" fontId="40" fillId="12" borderId="11" xfId="4" applyNumberFormat="1" applyFont="1" applyFill="1" applyBorder="1" applyAlignment="1">
      <alignment vertical="center" wrapText="1"/>
    </xf>
    <xf numFmtId="4" fontId="40" fillId="0" borderId="11" xfId="4" applyNumberFormat="1" applyFont="1" applyBorder="1" applyAlignment="1">
      <alignment vertical="center" wrapText="1"/>
    </xf>
    <xf numFmtId="0" fontId="40" fillId="11" borderId="9" xfId="4" applyFont="1" applyFill="1" applyBorder="1" applyAlignment="1">
      <alignment vertical="center" wrapText="1"/>
    </xf>
    <xf numFmtId="4" fontId="40" fillId="13" borderId="11" xfId="4" applyNumberFormat="1" applyFont="1" applyFill="1" applyBorder="1" applyAlignment="1">
      <alignment vertical="center" wrapText="1"/>
    </xf>
    <xf numFmtId="4" fontId="40" fillId="0" borderId="0" xfId="4" applyNumberFormat="1" applyFont="1" applyAlignment="1">
      <alignment vertical="center" wrapText="1"/>
    </xf>
    <xf numFmtId="0" fontId="18" fillId="0" borderId="0" xfId="4" applyFont="1" applyAlignment="1">
      <alignment horizontal="left" vertical="center" wrapText="1"/>
    </xf>
    <xf numFmtId="0" fontId="40" fillId="13" borderId="0" xfId="4" applyFont="1" applyFill="1" applyBorder="1" applyAlignment="1">
      <alignment vertical="center" wrapText="1"/>
    </xf>
    <xf numFmtId="4" fontId="40" fillId="13" borderId="0" xfId="4" applyNumberFormat="1" applyFont="1" applyFill="1" applyBorder="1" applyAlignment="1">
      <alignment vertical="center" wrapText="1"/>
    </xf>
    <xf numFmtId="0" fontId="18" fillId="13" borderId="0" xfId="4" applyFont="1" applyFill="1" applyBorder="1" applyAlignment="1">
      <alignment vertical="center" wrapText="1"/>
    </xf>
    <xf numFmtId="0" fontId="18" fillId="0" borderId="0" xfId="4" applyFont="1" applyAlignment="1">
      <alignment horizontal="left" wrapText="1"/>
    </xf>
    <xf numFmtId="0" fontId="46" fillId="11" borderId="11" xfId="4" applyFont="1" applyFill="1" applyBorder="1" applyAlignment="1">
      <alignment horizontal="center" vertical="center" wrapText="1"/>
    </xf>
    <xf numFmtId="0" fontId="46" fillId="0" borderId="0" xfId="4" applyFont="1" applyAlignment="1">
      <alignment horizontal="center" vertical="center" wrapText="1"/>
    </xf>
    <xf numFmtId="0" fontId="18" fillId="13" borderId="0" xfId="4" applyFont="1" applyFill="1" applyBorder="1" applyAlignment="1">
      <alignment horizontal="center" vertical="center" wrapText="1"/>
    </xf>
    <xf numFmtId="0" fontId="47" fillId="0" borderId="0" xfId="4" applyFont="1" applyAlignment="1">
      <alignment wrapText="1"/>
    </xf>
    <xf numFmtId="8" fontId="47" fillId="0" borderId="0" xfId="4" applyNumberFormat="1" applyFont="1" applyAlignment="1">
      <alignment horizontal="right" wrapText="1"/>
    </xf>
    <xf numFmtId="0" fontId="12" fillId="2" borderId="2" xfId="0" applyFont="1" applyFill="1" applyBorder="1" applyAlignment="1">
      <alignment horizontal="center" vertical="center" wrapText="1"/>
    </xf>
    <xf numFmtId="0" fontId="20" fillId="0" borderId="0" xfId="5" applyFont="1" applyAlignment="1">
      <alignment vertical="center" wrapText="1"/>
    </xf>
    <xf numFmtId="0" fontId="8" fillId="0" borderId="0" xfId="5" applyAlignment="1">
      <alignment vertical="center" wrapText="1"/>
    </xf>
    <xf numFmtId="0" fontId="21" fillId="0" borderId="0" xfId="5" applyFont="1" applyAlignment="1">
      <alignment horizontal="left" vertical="center" wrapText="1"/>
    </xf>
    <xf numFmtId="0" fontId="19" fillId="6" borderId="1" xfId="5" applyFont="1" applyFill="1" applyBorder="1" applyAlignment="1">
      <alignment horizontal="left" vertical="center" wrapText="1"/>
    </xf>
    <xf numFmtId="0" fontId="8" fillId="6" borderId="2" xfId="5" applyFont="1" applyFill="1" applyBorder="1" applyAlignment="1">
      <alignment horizontal="center" vertical="center" wrapText="1"/>
    </xf>
    <xf numFmtId="0" fontId="8" fillId="7" borderId="2" xfId="5" applyFont="1" applyFill="1" applyBorder="1" applyAlignment="1">
      <alignment horizontal="left" vertical="center" wrapText="1"/>
    </xf>
    <xf numFmtId="0" fontId="8" fillId="0" borderId="2" xfId="5" applyFont="1" applyBorder="1" applyAlignment="1">
      <alignment horizontal="left" vertical="center" wrapText="1"/>
    </xf>
    <xf numFmtId="4" fontId="21" fillId="7" borderId="2" xfId="5" applyNumberFormat="1" applyFont="1" applyFill="1" applyBorder="1" applyAlignment="1">
      <alignment horizontal="left" vertical="center" wrapText="1"/>
    </xf>
    <xf numFmtId="0" fontId="19" fillId="0" borderId="0" xfId="5" applyFont="1" applyAlignment="1">
      <alignment horizontal="center" vertical="center" wrapText="1"/>
    </xf>
    <xf numFmtId="17" fontId="19" fillId="6" borderId="2" xfId="5" applyNumberFormat="1" applyFont="1" applyFill="1" applyBorder="1" applyAlignment="1">
      <alignment horizontal="center" vertical="center" wrapText="1"/>
    </xf>
    <xf numFmtId="0" fontId="19" fillId="6" borderId="2" xfId="5" applyFont="1" applyFill="1" applyBorder="1" applyAlignment="1">
      <alignment horizontal="center" vertical="center" wrapText="1"/>
    </xf>
    <xf numFmtId="0" fontId="24" fillId="6" borderId="2" xfId="5" applyFont="1" applyFill="1" applyBorder="1" applyAlignment="1">
      <alignment horizontal="center" vertical="center" wrapText="1"/>
    </xf>
    <xf numFmtId="0" fontId="19" fillId="0" borderId="4" xfId="5" applyFont="1" applyBorder="1" applyAlignment="1">
      <alignment vertical="center" wrapText="1"/>
    </xf>
    <xf numFmtId="0" fontId="8" fillId="6" borderId="2" xfId="5" applyFill="1" applyBorder="1" applyAlignment="1">
      <alignment vertical="center" wrapText="1"/>
    </xf>
    <xf numFmtId="4" fontId="8" fillId="7" borderId="2" xfId="5" applyNumberFormat="1" applyFill="1" applyBorder="1" applyAlignment="1">
      <alignment vertical="center" wrapText="1"/>
    </xf>
    <xf numFmtId="4" fontId="8" fillId="0" borderId="2" xfId="5" applyNumberFormat="1" applyBorder="1" applyAlignment="1">
      <alignment vertical="center" wrapText="1"/>
    </xf>
    <xf numFmtId="0" fontId="8" fillId="6" borderId="5" xfId="5" applyFill="1" applyBorder="1" applyAlignment="1">
      <alignment vertical="center" wrapText="1"/>
    </xf>
    <xf numFmtId="4" fontId="8" fillId="8" borderId="2" xfId="5" applyNumberFormat="1" applyFill="1" applyBorder="1" applyAlignment="1">
      <alignment vertical="center" wrapText="1"/>
    </xf>
    <xf numFmtId="0" fontId="8" fillId="0" borderId="0" xfId="5" applyBorder="1" applyAlignment="1">
      <alignment vertical="center" wrapText="1"/>
    </xf>
    <xf numFmtId="4" fontId="8" fillId="0" borderId="0" xfId="5" applyNumberFormat="1" applyBorder="1" applyAlignment="1">
      <alignment vertical="center" wrapText="1"/>
    </xf>
    <xf numFmtId="0" fontId="19" fillId="0" borderId="0" xfId="5" applyFont="1" applyAlignment="1">
      <alignment horizontal="left" vertical="center" wrapText="1"/>
    </xf>
    <xf numFmtId="4" fontId="8" fillId="0" borderId="0" xfId="5" applyNumberFormat="1" applyAlignment="1">
      <alignment vertical="center" wrapText="1"/>
    </xf>
    <xf numFmtId="0" fontId="8" fillId="8" borderId="0" xfId="5" applyFill="1" applyBorder="1" applyAlignment="1">
      <alignment vertical="center" wrapText="1"/>
    </xf>
    <xf numFmtId="4" fontId="8" fillId="8" borderId="0" xfId="5" applyNumberFormat="1" applyFill="1" applyBorder="1" applyAlignment="1">
      <alignment vertical="center" wrapText="1"/>
    </xf>
    <xf numFmtId="0" fontId="8" fillId="8" borderId="0" xfId="5" applyFill="1" applyAlignment="1">
      <alignment vertical="center" wrapText="1"/>
    </xf>
    <xf numFmtId="0" fontId="19" fillId="8" borderId="0" xfId="5" applyFont="1" applyFill="1" applyBorder="1" applyAlignment="1">
      <alignment vertical="center" wrapText="1"/>
    </xf>
    <xf numFmtId="0" fontId="19" fillId="0" borderId="0" xfId="5" applyFont="1" applyAlignment="1">
      <alignment horizontal="left" wrapText="1"/>
    </xf>
    <xf numFmtId="0" fontId="26" fillId="6" borderId="2" xfId="5" applyFont="1" applyFill="1" applyBorder="1" applyAlignment="1">
      <alignment horizontal="center" vertical="center" wrapText="1"/>
    </xf>
    <xf numFmtId="0" fontId="26" fillId="8" borderId="0" xfId="5" applyFont="1" applyFill="1" applyBorder="1" applyAlignment="1">
      <alignment horizontal="center" vertical="center" wrapText="1"/>
    </xf>
    <xf numFmtId="0" fontId="19" fillId="8" borderId="0" xfId="5" applyFont="1" applyFill="1" applyBorder="1" applyAlignment="1">
      <alignment horizontal="center" vertical="center" wrapText="1"/>
    </xf>
    <xf numFmtId="3" fontId="49" fillId="14" borderId="15" xfId="6" applyNumberFormat="1" applyFont="1" applyFill="1" applyBorder="1" applyAlignment="1">
      <alignment horizontal="right" vertical="center"/>
    </xf>
    <xf numFmtId="0" fontId="50" fillId="0" borderId="0" xfId="6" applyFont="1" applyAlignment="1">
      <alignment vertical="center" wrapText="1"/>
    </xf>
    <xf numFmtId="0" fontId="51" fillId="0" borderId="0" xfId="6" applyFont="1"/>
    <xf numFmtId="0" fontId="52" fillId="0" borderId="0" xfId="6" applyFont="1" applyAlignment="1">
      <alignment horizontal="left" vertical="center" wrapText="1"/>
    </xf>
    <xf numFmtId="0" fontId="51" fillId="14" borderId="15" xfId="6" applyFont="1" applyFill="1" applyBorder="1" applyAlignment="1">
      <alignment horizontal="left" vertical="center" wrapText="1"/>
    </xf>
    <xf numFmtId="0" fontId="51" fillId="0" borderId="15" xfId="6" applyFont="1" applyBorder="1" applyAlignment="1">
      <alignment horizontal="left" vertical="center" wrapText="1"/>
    </xf>
    <xf numFmtId="4" fontId="52" fillId="14" borderId="15" xfId="6" applyNumberFormat="1" applyFont="1" applyFill="1" applyBorder="1" applyAlignment="1">
      <alignment horizontal="left" vertical="center" wrapText="1"/>
    </xf>
    <xf numFmtId="0" fontId="51" fillId="0" borderId="0" xfId="6" applyFont="1" applyAlignment="1">
      <alignment vertical="center" wrapText="1"/>
    </xf>
    <xf numFmtId="0" fontId="53" fillId="0" borderId="0" xfId="6" applyFont="1" applyAlignment="1">
      <alignment horizontal="center" vertical="center" wrapText="1"/>
    </xf>
    <xf numFmtId="0" fontId="53" fillId="0" borderId="17" xfId="6" applyFont="1" applyBorder="1" applyAlignment="1">
      <alignment vertical="center" wrapText="1"/>
    </xf>
    <xf numFmtId="1" fontId="51" fillId="14" borderId="15" xfId="6" applyNumberFormat="1" applyFont="1" applyFill="1" applyBorder="1" applyAlignment="1">
      <alignment vertical="center" wrapText="1"/>
    </xf>
    <xf numFmtId="4" fontId="51" fillId="0" borderId="15" xfId="6" applyNumberFormat="1" applyFont="1" applyBorder="1" applyAlignment="1">
      <alignment vertical="center" wrapText="1"/>
    </xf>
    <xf numFmtId="4" fontId="51" fillId="14" borderId="15" xfId="6" applyNumberFormat="1" applyFont="1" applyFill="1" applyBorder="1" applyAlignment="1">
      <alignment vertical="center" wrapText="1"/>
    </xf>
    <xf numFmtId="4" fontId="51" fillId="0" borderId="0" xfId="6" applyNumberFormat="1" applyFont="1" applyAlignment="1">
      <alignment vertical="center" wrapText="1"/>
    </xf>
    <xf numFmtId="0" fontId="53" fillId="0" borderId="0" xfId="6" applyFont="1" applyAlignment="1">
      <alignment horizontal="left" vertical="center" wrapText="1"/>
    </xf>
    <xf numFmtId="165" fontId="51" fillId="14" borderId="15" xfId="6" applyNumberFormat="1" applyFont="1" applyFill="1" applyBorder="1" applyAlignment="1">
      <alignment vertical="center" wrapText="1"/>
    </xf>
    <xf numFmtId="165" fontId="49" fillId="14" borderId="15" xfId="6" applyNumberFormat="1" applyFont="1" applyFill="1" applyBorder="1" applyAlignment="1">
      <alignment horizontal="right" vertical="center"/>
    </xf>
    <xf numFmtId="3" fontId="51" fillId="14" borderId="15" xfId="6" applyNumberFormat="1" applyFont="1" applyFill="1" applyBorder="1" applyAlignment="1">
      <alignment vertical="center" wrapText="1"/>
    </xf>
    <xf numFmtId="0" fontId="53" fillId="0" borderId="0" xfId="6" applyFont="1" applyAlignment="1">
      <alignment horizontal="left" wrapText="1"/>
    </xf>
    <xf numFmtId="164" fontId="53" fillId="15" borderId="15" xfId="6" applyNumberFormat="1" applyFont="1" applyFill="1" applyBorder="1" applyAlignment="1">
      <alignment horizontal="center" vertical="center" wrapText="1"/>
    </xf>
    <xf numFmtId="0" fontId="53" fillId="15" borderId="15" xfId="6" applyFont="1" applyFill="1" applyBorder="1" applyAlignment="1">
      <alignment horizontal="center" vertical="center" wrapText="1"/>
    </xf>
    <xf numFmtId="0" fontId="54" fillId="15" borderId="15" xfId="6" applyFont="1" applyFill="1" applyBorder="1" applyAlignment="1">
      <alignment horizontal="center" vertical="center" wrapText="1"/>
    </xf>
    <xf numFmtId="0" fontId="51" fillId="15" borderId="15" xfId="6" applyFont="1" applyFill="1" applyBorder="1" applyAlignment="1">
      <alignment vertical="center" wrapText="1"/>
    </xf>
    <xf numFmtId="0" fontId="49" fillId="15" borderId="18" xfId="6" applyFont="1" applyFill="1" applyBorder="1" applyAlignment="1">
      <alignment vertical="center" wrapText="1"/>
    </xf>
    <xf numFmtId="0" fontId="51" fillId="15" borderId="18" xfId="6" applyFont="1" applyFill="1" applyBorder="1" applyAlignment="1">
      <alignment vertical="center" wrapText="1"/>
    </xf>
    <xf numFmtId="0" fontId="49" fillId="15" borderId="15" xfId="6" applyFont="1" applyFill="1" applyBorder="1" applyAlignment="1">
      <alignment vertical="center" wrapText="1"/>
    </xf>
    <xf numFmtId="0" fontId="53" fillId="15" borderId="14" xfId="6" applyFont="1" applyFill="1" applyBorder="1" applyAlignment="1">
      <alignment horizontal="left" vertical="center" wrapText="1"/>
    </xf>
    <xf numFmtId="0" fontId="51" fillId="15" borderId="15" xfId="6" applyFont="1" applyFill="1" applyBorder="1" applyAlignment="1">
      <alignment horizontal="center" vertical="center" wrapText="1"/>
    </xf>
    <xf numFmtId="0" fontId="56" fillId="15" borderId="15" xfId="6" applyFont="1" applyFill="1" applyBorder="1" applyAlignment="1">
      <alignment horizontal="center" vertical="center" wrapText="1"/>
    </xf>
    <xf numFmtId="0" fontId="56" fillId="16" borderId="0" xfId="6" applyFont="1" applyFill="1" applyBorder="1" applyAlignment="1">
      <alignment horizontal="center" vertical="center" wrapText="1"/>
    </xf>
    <xf numFmtId="0" fontId="53" fillId="16" borderId="0" xfId="6" applyFont="1" applyFill="1" applyBorder="1" applyAlignment="1">
      <alignment horizontal="center" vertical="center" wrapText="1"/>
    </xf>
    <xf numFmtId="4" fontId="51" fillId="16" borderId="0" xfId="6" applyNumberFormat="1" applyFont="1" applyFill="1" applyBorder="1" applyAlignment="1">
      <alignment vertical="center" wrapText="1"/>
    </xf>
    <xf numFmtId="0" fontId="51" fillId="16" borderId="0" xfId="6" applyFont="1" applyFill="1" applyBorder="1" applyAlignment="1">
      <alignment vertical="center" wrapText="1"/>
    </xf>
    <xf numFmtId="0" fontId="53" fillId="16" borderId="0" xfId="6" applyFont="1" applyFill="1" applyBorder="1" applyAlignment="1">
      <alignment vertical="center" wrapText="1"/>
    </xf>
    <xf numFmtId="0" fontId="56" fillId="17" borderId="15" xfId="6" applyFont="1" applyFill="1" applyBorder="1" applyAlignment="1">
      <alignment horizontal="center" vertical="center" wrapText="1"/>
    </xf>
    <xf numFmtId="0" fontId="53" fillId="17" borderId="15" xfId="6" applyFont="1" applyFill="1" applyBorder="1" applyAlignment="1">
      <alignment horizontal="center" vertical="center" wrapText="1"/>
    </xf>
    <xf numFmtId="4" fontId="51" fillId="16" borderId="15" xfId="6" applyNumberFormat="1" applyFont="1" applyFill="1" applyBorder="1" applyAlignment="1">
      <alignment vertical="center" wrapText="1"/>
    </xf>
    <xf numFmtId="1" fontId="51" fillId="18" borderId="15" xfId="6" applyNumberFormat="1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3" fillId="19" borderId="1" xfId="0" applyFont="1" applyFill="1" applyBorder="1" applyAlignment="1">
      <alignment horizontal="left" vertical="center" wrapText="1"/>
    </xf>
    <xf numFmtId="0" fontId="0" fillId="19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 wrapText="1"/>
    </xf>
    <xf numFmtId="17" fontId="13" fillId="19" borderId="2" xfId="0" applyNumberFormat="1" applyFont="1" applyFill="1" applyBorder="1" applyAlignment="1">
      <alignment horizontal="center" vertical="center" wrapText="1"/>
    </xf>
    <xf numFmtId="0" fontId="13" fillId="19" borderId="2" xfId="0" applyFont="1" applyFill="1" applyBorder="1" applyAlignment="1">
      <alignment horizontal="center" vertical="center" wrapText="1"/>
    </xf>
    <xf numFmtId="0" fontId="16" fillId="19" borderId="2" xfId="0" applyFont="1" applyFill="1" applyBorder="1" applyAlignment="1">
      <alignment horizontal="center" vertical="center" wrapText="1"/>
    </xf>
    <xf numFmtId="0" fontId="0" fillId="19" borderId="2" xfId="0" applyFont="1" applyFill="1" applyBorder="1" applyAlignment="1">
      <alignment vertical="center" wrapText="1"/>
    </xf>
    <xf numFmtId="0" fontId="0" fillId="19" borderId="5" xfId="0" applyFont="1" applyFill="1" applyBorder="1" applyAlignment="1">
      <alignment vertical="center" wrapText="1"/>
    </xf>
    <xf numFmtId="166" fontId="0" fillId="2" borderId="2" xfId="0" applyNumberFormat="1" applyFill="1" applyBorder="1" applyAlignment="1">
      <alignment vertical="center" wrapText="1"/>
    </xf>
    <xf numFmtId="166" fontId="0" fillId="0" borderId="2" xfId="0" applyNumberFormat="1" applyBorder="1" applyAlignment="1">
      <alignment vertical="center" wrapText="1"/>
    </xf>
    <xf numFmtId="166" fontId="57" fillId="2" borderId="2" xfId="0" applyNumberFormat="1" applyFont="1" applyFill="1" applyBorder="1" applyAlignment="1">
      <alignment vertical="center" wrapText="1"/>
    </xf>
    <xf numFmtId="0" fontId="10" fillId="19" borderId="2" xfId="0" applyFont="1" applyFill="1" applyBorder="1" applyAlignment="1">
      <alignment horizontal="center" vertical="center" wrapText="1"/>
    </xf>
    <xf numFmtId="0" fontId="61" fillId="0" borderId="0" xfId="7" applyFont="1" applyAlignment="1">
      <alignment vertical="center" wrapText="1"/>
    </xf>
    <xf numFmtId="0" fontId="60" fillId="0" borderId="0" xfId="7" applyFont="1" applyAlignment="1"/>
    <xf numFmtId="0" fontId="62" fillId="0" borderId="0" xfId="7" applyFont="1" applyAlignment="1">
      <alignment horizontal="left" vertical="center" wrapText="1"/>
    </xf>
    <xf numFmtId="0" fontId="63" fillId="11" borderId="7" xfId="7" applyFont="1" applyFill="1" applyBorder="1" applyAlignment="1">
      <alignment horizontal="left" vertical="center" wrapText="1"/>
    </xf>
    <xf numFmtId="0" fontId="60" fillId="11" borderId="11" xfId="7" applyFont="1" applyFill="1" applyBorder="1" applyAlignment="1">
      <alignment horizontal="center" vertical="center" wrapText="1"/>
    </xf>
    <xf numFmtId="0" fontId="60" fillId="12" borderId="11" xfId="7" applyFont="1" applyFill="1" applyBorder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/>
    </xf>
    <xf numFmtId="4" fontId="62" fillId="12" borderId="11" xfId="7" applyNumberFormat="1" applyFont="1" applyFill="1" applyBorder="1" applyAlignment="1">
      <alignment horizontal="center" vertical="center" wrapText="1"/>
    </xf>
    <xf numFmtId="0" fontId="60" fillId="0" borderId="0" xfId="7" applyFont="1" applyAlignment="1">
      <alignment vertical="center" wrapText="1"/>
    </xf>
    <xf numFmtId="0" fontId="63" fillId="0" borderId="0" xfId="7" applyFont="1" applyAlignment="1">
      <alignment horizontal="center" vertical="center" wrapText="1"/>
    </xf>
    <xf numFmtId="17" fontId="63" fillId="11" borderId="11" xfId="7" applyNumberFormat="1" applyFont="1" applyFill="1" applyBorder="1" applyAlignment="1">
      <alignment horizontal="center" vertical="center" wrapText="1"/>
    </xf>
    <xf numFmtId="0" fontId="63" fillId="11" borderId="11" xfId="7" applyFont="1" applyFill="1" applyBorder="1" applyAlignment="1">
      <alignment horizontal="center" vertical="center" wrapText="1"/>
    </xf>
    <xf numFmtId="0" fontId="63" fillId="0" borderId="12" xfId="7" applyFont="1" applyBorder="1" applyAlignment="1">
      <alignment vertical="center" wrapText="1"/>
    </xf>
    <xf numFmtId="0" fontId="60" fillId="11" borderId="11" xfId="7" applyFont="1" applyFill="1" applyBorder="1" applyAlignment="1">
      <alignment vertical="center" wrapText="1"/>
    </xf>
    <xf numFmtId="4" fontId="60" fillId="12" borderId="11" xfId="7" applyNumberFormat="1" applyFont="1" applyFill="1" applyBorder="1" applyAlignment="1">
      <alignment vertical="center" wrapText="1"/>
    </xf>
    <xf numFmtId="0" fontId="60" fillId="12" borderId="11" xfId="7" applyFont="1" applyFill="1" applyBorder="1" applyAlignment="1">
      <alignment vertical="center" wrapText="1"/>
    </xf>
    <xf numFmtId="4" fontId="60" fillId="0" borderId="11" xfId="7" applyNumberFormat="1" applyFont="1" applyBorder="1" applyAlignment="1">
      <alignment vertical="center" wrapText="1"/>
    </xf>
    <xf numFmtId="2" fontId="60" fillId="0" borderId="11" xfId="7" applyNumberFormat="1" applyFont="1" applyBorder="1" applyAlignment="1">
      <alignment vertical="center" wrapText="1"/>
    </xf>
    <xf numFmtId="0" fontId="60" fillId="11" borderId="9" xfId="7" applyFont="1" applyFill="1" applyBorder="1" applyAlignment="1">
      <alignment vertical="center" wrapText="1"/>
    </xf>
    <xf numFmtId="4" fontId="60" fillId="13" borderId="11" xfId="7" applyNumberFormat="1" applyFont="1" applyFill="1" applyBorder="1" applyAlignment="1">
      <alignment vertical="center" wrapText="1"/>
    </xf>
    <xf numFmtId="167" fontId="60" fillId="12" borderId="11" xfId="7" applyNumberFormat="1" applyFont="1" applyFill="1" applyBorder="1" applyAlignment="1">
      <alignment vertical="center" wrapText="1"/>
    </xf>
    <xf numFmtId="168" fontId="60" fillId="12" borderId="11" xfId="7" applyNumberFormat="1" applyFont="1" applyFill="1" applyBorder="1" applyAlignment="1">
      <alignment vertical="center" wrapText="1"/>
    </xf>
    <xf numFmtId="4" fontId="60" fillId="0" borderId="0" xfId="7" applyNumberFormat="1" applyFont="1" applyAlignment="1">
      <alignment vertical="center" wrapText="1"/>
    </xf>
    <xf numFmtId="0" fontId="63" fillId="0" borderId="0" xfId="7" applyFont="1" applyAlignment="1">
      <alignment horizontal="left" vertical="center" wrapText="1"/>
    </xf>
    <xf numFmtId="4" fontId="63" fillId="0" borderId="0" xfId="7" applyNumberFormat="1" applyFont="1" applyAlignment="1">
      <alignment vertical="center"/>
    </xf>
    <xf numFmtId="169" fontId="60" fillId="12" borderId="11" xfId="7" applyNumberFormat="1" applyFont="1" applyFill="1" applyBorder="1" applyAlignment="1">
      <alignment vertical="center" wrapText="1"/>
    </xf>
    <xf numFmtId="0" fontId="60" fillId="13" borderId="0" xfId="7" applyFont="1" applyFill="1" applyBorder="1" applyAlignment="1">
      <alignment vertical="center" wrapText="1"/>
    </xf>
    <xf numFmtId="4" fontId="60" fillId="13" borderId="0" xfId="7" applyNumberFormat="1" applyFont="1" applyFill="1" applyBorder="1" applyAlignment="1">
      <alignment vertical="center" wrapText="1"/>
    </xf>
    <xf numFmtId="0" fontId="63" fillId="13" borderId="0" xfId="7" applyFont="1" applyFill="1" applyBorder="1" applyAlignment="1">
      <alignment vertical="center" wrapText="1"/>
    </xf>
    <xf numFmtId="0" fontId="63" fillId="0" borderId="0" xfId="7" applyFont="1" applyAlignment="1">
      <alignment horizontal="left" wrapText="1"/>
    </xf>
    <xf numFmtId="0" fontId="66" fillId="11" borderId="11" xfId="7" applyFont="1" applyFill="1" applyBorder="1" applyAlignment="1">
      <alignment horizontal="center" vertical="center" wrapText="1"/>
    </xf>
    <xf numFmtId="0" fontId="66" fillId="13" borderId="0" xfId="7" applyFont="1" applyFill="1" applyBorder="1" applyAlignment="1">
      <alignment horizontal="center" vertical="center" wrapText="1"/>
    </xf>
    <xf numFmtId="0" fontId="63" fillId="13" borderId="0" xfId="7" applyFont="1" applyFill="1" applyBorder="1" applyAlignment="1">
      <alignment horizontal="center" vertical="center" wrapText="1"/>
    </xf>
    <xf numFmtId="0" fontId="20" fillId="0" borderId="0" xfId="8" applyFont="1" applyAlignment="1">
      <alignment vertical="center" wrapText="1"/>
    </xf>
    <xf numFmtId="0" fontId="7" fillId="0" borderId="0" xfId="8" applyAlignment="1">
      <alignment vertical="center" wrapText="1"/>
    </xf>
    <xf numFmtId="0" fontId="21" fillId="0" borderId="0" xfId="8" applyFont="1" applyAlignment="1">
      <alignment horizontal="left" vertical="center" wrapText="1"/>
    </xf>
    <xf numFmtId="0" fontId="19" fillId="6" borderId="1" xfId="8" applyFont="1" applyFill="1" applyBorder="1" applyAlignment="1">
      <alignment horizontal="left" vertical="center" wrapText="1"/>
    </xf>
    <xf numFmtId="0" fontId="7" fillId="6" borderId="2" xfId="8" applyFont="1" applyFill="1" applyBorder="1" applyAlignment="1">
      <alignment horizontal="center" vertical="center" wrapText="1"/>
    </xf>
    <xf numFmtId="0" fontId="7" fillId="7" borderId="2" xfId="8" applyFont="1" applyFill="1" applyBorder="1" applyAlignment="1">
      <alignment horizontal="left" vertical="center" wrapText="1"/>
    </xf>
    <xf numFmtId="0" fontId="7" fillId="0" borderId="2" xfId="8" applyFont="1" applyBorder="1" applyAlignment="1">
      <alignment horizontal="left" vertical="center" wrapText="1"/>
    </xf>
    <xf numFmtId="4" fontId="21" fillId="7" borderId="2" xfId="8" applyNumberFormat="1" applyFont="1" applyFill="1" applyBorder="1" applyAlignment="1">
      <alignment horizontal="left" vertical="center" wrapText="1"/>
    </xf>
    <xf numFmtId="0" fontId="19" fillId="0" borderId="0" xfId="8" applyFont="1" applyAlignment="1">
      <alignment horizontal="center" vertical="center" wrapText="1"/>
    </xf>
    <xf numFmtId="17" fontId="19" fillId="6" borderId="2" xfId="8" applyNumberFormat="1" applyFont="1" applyFill="1" applyBorder="1" applyAlignment="1">
      <alignment horizontal="center" vertical="center" wrapText="1"/>
    </xf>
    <xf numFmtId="0" fontId="19" fillId="6" borderId="2" xfId="8" applyFont="1" applyFill="1" applyBorder="1" applyAlignment="1">
      <alignment horizontal="center" vertical="center" wrapText="1"/>
    </xf>
    <xf numFmtId="0" fontId="24" fillId="6" borderId="2" xfId="8" applyFont="1" applyFill="1" applyBorder="1" applyAlignment="1">
      <alignment horizontal="center" vertical="center" wrapText="1"/>
    </xf>
    <xf numFmtId="0" fontId="19" fillId="0" borderId="4" xfId="8" applyFont="1" applyBorder="1" applyAlignment="1">
      <alignment vertical="center" wrapText="1"/>
    </xf>
    <xf numFmtId="0" fontId="7" fillId="6" borderId="2" xfId="8" applyFill="1" applyBorder="1" applyAlignment="1">
      <alignment vertical="center" wrapText="1"/>
    </xf>
    <xf numFmtId="4" fontId="7" fillId="7" borderId="2" xfId="8" applyNumberFormat="1" applyFill="1" applyBorder="1" applyAlignment="1">
      <alignment vertical="center" wrapText="1"/>
    </xf>
    <xf numFmtId="4" fontId="7" fillId="0" borderId="2" xfId="8" applyNumberFormat="1" applyBorder="1" applyAlignment="1">
      <alignment vertical="center" wrapText="1"/>
    </xf>
    <xf numFmtId="0" fontId="7" fillId="6" borderId="5" xfId="8" applyFill="1" applyBorder="1" applyAlignment="1">
      <alignment vertical="center" wrapText="1"/>
    </xf>
    <xf numFmtId="4" fontId="7" fillId="8" borderId="2" xfId="8" applyNumberFormat="1" applyFill="1" applyBorder="1" applyAlignment="1">
      <alignment vertical="center" wrapText="1"/>
    </xf>
    <xf numFmtId="0" fontId="7" fillId="0" borderId="0" xfId="8" applyBorder="1" applyAlignment="1">
      <alignment vertical="center" wrapText="1"/>
    </xf>
    <xf numFmtId="4" fontId="7" fillId="0" borderId="0" xfId="8" applyNumberFormat="1" applyBorder="1" applyAlignment="1">
      <alignment vertical="center" wrapText="1"/>
    </xf>
    <xf numFmtId="0" fontId="19" fillId="0" borderId="0" xfId="8" applyFont="1" applyAlignment="1">
      <alignment horizontal="left" vertical="center" wrapText="1"/>
    </xf>
    <xf numFmtId="4" fontId="7" fillId="0" borderId="0" xfId="8" applyNumberFormat="1" applyAlignment="1">
      <alignment vertical="center" wrapText="1"/>
    </xf>
    <xf numFmtId="0" fontId="7" fillId="8" borderId="0" xfId="8" applyFill="1" applyBorder="1" applyAlignment="1">
      <alignment vertical="center" wrapText="1"/>
    </xf>
    <xf numFmtId="4" fontId="7" fillId="8" borderId="0" xfId="8" applyNumberFormat="1" applyFill="1" applyBorder="1" applyAlignment="1">
      <alignment vertical="center" wrapText="1"/>
    </xf>
    <xf numFmtId="0" fontId="7" fillId="8" borderId="0" xfId="8" applyFill="1" applyAlignment="1">
      <alignment vertical="center" wrapText="1"/>
    </xf>
    <xf numFmtId="0" fontId="19" fillId="8" borderId="0" xfId="8" applyFont="1" applyFill="1" applyBorder="1" applyAlignment="1">
      <alignment vertical="center" wrapText="1"/>
    </xf>
    <xf numFmtId="0" fontId="19" fillId="0" borderId="0" xfId="8" applyFont="1" applyAlignment="1">
      <alignment horizontal="left" wrapText="1"/>
    </xf>
    <xf numFmtId="0" fontId="26" fillId="6" borderId="2" xfId="8" applyFont="1" applyFill="1" applyBorder="1" applyAlignment="1">
      <alignment horizontal="center" vertical="center" wrapText="1"/>
    </xf>
    <xf numFmtId="0" fontId="26" fillId="8" borderId="0" xfId="8" applyFont="1" applyFill="1" applyBorder="1" applyAlignment="1">
      <alignment horizontal="center" vertical="center" wrapText="1"/>
    </xf>
    <xf numFmtId="0" fontId="19" fillId="8" borderId="0" xfId="8" applyFont="1" applyFill="1" applyBorder="1" applyAlignment="1">
      <alignment horizontal="center" vertical="center" wrapText="1"/>
    </xf>
    <xf numFmtId="0" fontId="0" fillId="0" borderId="0" xfId="0" applyFont="1" applyAlignment="1"/>
    <xf numFmtId="4" fontId="0" fillId="0" borderId="2" xfId="0" applyNumberFormat="1" applyFont="1" applyBorder="1" applyAlignment="1">
      <alignment horizontal="center" vertical="center" wrapText="1"/>
    </xf>
    <xf numFmtId="4" fontId="0" fillId="5" borderId="2" xfId="0" applyNumberFormat="1" applyFont="1" applyFill="1" applyBorder="1" applyAlignment="1">
      <alignment horizontal="center" vertical="center" wrapText="1"/>
    </xf>
    <xf numFmtId="166" fontId="0" fillId="2" borderId="2" xfId="0" applyNumberFormat="1" applyFont="1" applyFill="1" applyBorder="1" applyAlignment="1">
      <alignment horizontal="center" vertical="center" wrapText="1"/>
    </xf>
    <xf numFmtId="166" fontId="0" fillId="0" borderId="2" xfId="0" applyNumberFormat="1" applyFont="1" applyBorder="1" applyAlignment="1">
      <alignment horizontal="center" vertical="center" wrapText="1"/>
    </xf>
    <xf numFmtId="166" fontId="0" fillId="5" borderId="2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4" fontId="0" fillId="0" borderId="0" xfId="0" applyNumberFormat="1" applyFont="1" applyAlignment="1">
      <alignment vertical="center" wrapText="1"/>
    </xf>
    <xf numFmtId="3" fontId="0" fillId="5" borderId="2" xfId="0" applyNumberFormat="1" applyFont="1" applyFill="1" applyBorder="1" applyAlignment="1">
      <alignment horizontal="center" vertical="center" wrapText="1"/>
    </xf>
    <xf numFmtId="4" fontId="0" fillId="2" borderId="2" xfId="0" applyNumberFormat="1" applyFont="1" applyFill="1" applyBorder="1" applyAlignment="1">
      <alignment horizontal="center" vertical="center" wrapText="1"/>
    </xf>
    <xf numFmtId="1" fontId="0" fillId="0" borderId="2" xfId="0" applyNumberFormat="1" applyFont="1" applyBorder="1" applyAlignment="1">
      <alignment horizontal="center" vertical="center" wrapText="1"/>
    </xf>
    <xf numFmtId="2" fontId="0" fillId="0" borderId="2" xfId="0" applyNumberFormat="1" applyFont="1" applyBorder="1" applyAlignment="1">
      <alignment horizontal="center" vertical="center" wrapText="1"/>
    </xf>
    <xf numFmtId="0" fontId="0" fillId="5" borderId="0" xfId="0" applyFont="1" applyFill="1" applyBorder="1" applyAlignment="1">
      <alignment vertical="center" wrapText="1"/>
    </xf>
    <xf numFmtId="4" fontId="0" fillId="5" borderId="0" xfId="0" applyNumberFormat="1" applyFont="1" applyFill="1" applyBorder="1" applyAlignment="1">
      <alignment vertical="center" wrapText="1"/>
    </xf>
    <xf numFmtId="3" fontId="0" fillId="2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68" fillId="0" borderId="0" xfId="9" applyFont="1" applyAlignment="1">
      <alignment vertical="center" wrapText="1"/>
    </xf>
    <xf numFmtId="0" fontId="67" fillId="0" borderId="0" xfId="9"/>
    <xf numFmtId="0" fontId="67" fillId="0" borderId="0" xfId="9" applyAlignment="1">
      <alignment wrapText="1"/>
    </xf>
    <xf numFmtId="0" fontId="69" fillId="0" borderId="0" xfId="9" applyFont="1" applyAlignment="1">
      <alignment horizontal="left" vertical="center" wrapText="1"/>
    </xf>
    <xf numFmtId="0" fontId="70" fillId="0" borderId="0" xfId="9" applyFont="1" applyAlignment="1">
      <alignment horizontal="center" vertical="center" wrapText="1"/>
    </xf>
    <xf numFmtId="0" fontId="67" fillId="16" borderId="0" xfId="9" applyFill="1" applyAlignment="1">
      <alignment vertical="center" wrapText="1"/>
    </xf>
    <xf numFmtId="0" fontId="67" fillId="8" borderId="0" xfId="9" applyFill="1"/>
    <xf numFmtId="0" fontId="67" fillId="8" borderId="0" xfId="9" applyFill="1" applyAlignment="1">
      <alignment wrapText="1"/>
    </xf>
    <xf numFmtId="0" fontId="71" fillId="0" borderId="0" xfId="9" applyFont="1" applyAlignment="1">
      <alignment vertical="center" wrapText="1"/>
    </xf>
    <xf numFmtId="0" fontId="72" fillId="0" borderId="0" xfId="9" applyFont="1" applyAlignment="1">
      <alignment horizontal="left" vertical="center" wrapText="1"/>
    </xf>
    <xf numFmtId="0" fontId="73" fillId="15" borderId="14" xfId="9" applyFont="1" applyFill="1" applyBorder="1" applyAlignment="1">
      <alignment horizontal="left" vertical="center" wrapText="1"/>
    </xf>
    <xf numFmtId="0" fontId="55" fillId="15" borderId="15" xfId="9" applyFont="1" applyFill="1" applyBorder="1" applyAlignment="1">
      <alignment horizontal="center" vertical="center" wrapText="1"/>
    </xf>
    <xf numFmtId="0" fontId="55" fillId="14" borderId="15" xfId="9" applyFont="1" applyFill="1" applyBorder="1" applyAlignment="1">
      <alignment horizontal="left" vertical="center" wrapText="1"/>
    </xf>
    <xf numFmtId="0" fontId="55" fillId="0" borderId="15" xfId="9" applyFont="1" applyBorder="1" applyAlignment="1">
      <alignment horizontal="left" vertical="center" wrapText="1"/>
    </xf>
    <xf numFmtId="4" fontId="72" fillId="14" borderId="15" xfId="9" applyNumberFormat="1" applyFont="1" applyFill="1" applyBorder="1" applyAlignment="1">
      <alignment horizontal="left" vertical="center" wrapText="1"/>
    </xf>
    <xf numFmtId="0" fontId="55" fillId="0" borderId="0" xfId="9" applyFont="1"/>
    <xf numFmtId="0" fontId="73" fillId="0" borderId="0" xfId="9" applyFont="1" applyAlignment="1">
      <alignment horizontal="center" vertical="center" wrapText="1"/>
    </xf>
    <xf numFmtId="17" fontId="73" fillId="15" borderId="15" xfId="9" applyNumberFormat="1" applyFont="1" applyFill="1" applyBorder="1" applyAlignment="1">
      <alignment horizontal="center" vertical="center" wrapText="1"/>
    </xf>
    <xf numFmtId="0" fontId="73" fillId="15" borderId="15" xfId="9" applyFont="1" applyFill="1" applyBorder="1" applyAlignment="1">
      <alignment horizontal="center" vertical="center" wrapText="1"/>
    </xf>
    <xf numFmtId="0" fontId="74" fillId="15" borderId="15" xfId="9" applyFont="1" applyFill="1" applyBorder="1" applyAlignment="1">
      <alignment horizontal="center" vertical="center" wrapText="1"/>
    </xf>
    <xf numFmtId="0" fontId="73" fillId="0" borderId="17" xfId="9" applyFont="1" applyBorder="1" applyAlignment="1">
      <alignment vertical="center" wrapText="1"/>
    </xf>
    <xf numFmtId="0" fontId="55" fillId="15" borderId="15" xfId="9" applyFont="1" applyFill="1" applyBorder="1" applyAlignment="1">
      <alignment vertical="center" wrapText="1"/>
    </xf>
    <xf numFmtId="4" fontId="55" fillId="14" borderId="15" xfId="9" applyNumberFormat="1" applyFont="1" applyFill="1" applyBorder="1" applyAlignment="1">
      <alignment vertical="center" wrapText="1"/>
    </xf>
    <xf numFmtId="4" fontId="55" fillId="0" borderId="15" xfId="9" applyNumberFormat="1" applyFont="1" applyBorder="1" applyAlignment="1">
      <alignment vertical="center" wrapText="1"/>
    </xf>
    <xf numFmtId="0" fontId="55" fillId="15" borderId="18" xfId="9" applyFont="1" applyFill="1" applyBorder="1" applyAlignment="1">
      <alignment vertical="center" wrapText="1"/>
    </xf>
    <xf numFmtId="4" fontId="55" fillId="16" borderId="15" xfId="9" applyNumberFormat="1" applyFont="1" applyFill="1" applyBorder="1" applyAlignment="1">
      <alignment vertical="center" wrapText="1"/>
    </xf>
    <xf numFmtId="0" fontId="55" fillId="0" borderId="0" xfId="9" applyFont="1" applyBorder="1" applyAlignment="1">
      <alignment vertical="center" wrapText="1"/>
    </xf>
    <xf numFmtId="4" fontId="55" fillId="0" borderId="0" xfId="9" applyNumberFormat="1" applyFont="1" applyBorder="1" applyAlignment="1">
      <alignment vertical="center" wrapText="1"/>
    </xf>
    <xf numFmtId="0" fontId="73" fillId="0" borderId="0" xfId="9" applyFont="1" applyAlignment="1">
      <alignment horizontal="left" vertical="center" wrapText="1"/>
    </xf>
    <xf numFmtId="4" fontId="55" fillId="0" borderId="0" xfId="9" applyNumberFormat="1" applyFont="1" applyAlignment="1">
      <alignment vertical="center" wrapText="1"/>
    </xf>
    <xf numFmtId="0" fontId="55" fillId="16" borderId="0" xfId="9" applyFont="1" applyFill="1" applyBorder="1" applyAlignment="1">
      <alignment vertical="center" wrapText="1"/>
    </xf>
    <xf numFmtId="4" fontId="55" fillId="16" borderId="0" xfId="9" applyNumberFormat="1" applyFont="1" applyFill="1" applyBorder="1" applyAlignment="1">
      <alignment vertical="center" wrapText="1"/>
    </xf>
    <xf numFmtId="0" fontId="55" fillId="16" borderId="0" xfId="9" applyFont="1" applyFill="1" applyAlignment="1">
      <alignment vertical="center" wrapText="1"/>
    </xf>
    <xf numFmtId="0" fontId="73" fillId="16" borderId="0" xfId="9" applyFont="1" applyFill="1" applyBorder="1" applyAlignment="1">
      <alignment vertical="center" wrapText="1"/>
    </xf>
    <xf numFmtId="0" fontId="55" fillId="8" borderId="0" xfId="9" applyFont="1" applyFill="1"/>
    <xf numFmtId="4" fontId="55" fillId="0" borderId="0" xfId="9" applyNumberFormat="1" applyFont="1" applyBorder="1" applyAlignment="1">
      <alignment horizontal="center" vertical="center" wrapText="1"/>
    </xf>
    <xf numFmtId="4" fontId="55" fillId="0" borderId="0" xfId="9" applyNumberFormat="1" applyFont="1" applyAlignment="1">
      <alignment horizontal="center" vertical="center" wrapText="1"/>
    </xf>
    <xf numFmtId="0" fontId="73" fillId="0" borderId="0" xfId="9" applyFont="1" applyAlignment="1">
      <alignment horizontal="left" wrapText="1"/>
    </xf>
    <xf numFmtId="0" fontId="75" fillId="15" borderId="15" xfId="9" applyFont="1" applyFill="1" applyBorder="1" applyAlignment="1">
      <alignment horizontal="center" vertical="center" wrapText="1"/>
    </xf>
    <xf numFmtId="0" fontId="75" fillId="16" borderId="0" xfId="9" applyFont="1" applyFill="1" applyBorder="1" applyAlignment="1">
      <alignment horizontal="center" vertical="center" wrapText="1"/>
    </xf>
    <xf numFmtId="0" fontId="73" fillId="16" borderId="0" xfId="9" applyFont="1" applyFill="1" applyBorder="1" applyAlignment="1">
      <alignment horizontal="center" vertical="center" wrapText="1"/>
    </xf>
    <xf numFmtId="0" fontId="55" fillId="0" borderId="0" xfId="9" applyFont="1" applyAlignment="1">
      <alignment wrapText="1"/>
    </xf>
    <xf numFmtId="0" fontId="63" fillId="0" borderId="0" xfId="0" applyFont="1"/>
    <xf numFmtId="0" fontId="63" fillId="0" borderId="20" xfId="0" applyFont="1" applyBorder="1" applyAlignment="1">
      <alignment horizontal="center" vertical="center"/>
    </xf>
    <xf numFmtId="0" fontId="0" fillId="0" borderId="20" xfId="0" applyBorder="1"/>
    <xf numFmtId="4" fontId="0" fillId="0" borderId="20" xfId="0" applyNumberFormat="1" applyBorder="1"/>
    <xf numFmtId="0" fontId="76" fillId="0" borderId="20" xfId="0" applyFont="1" applyBorder="1"/>
    <xf numFmtId="0" fontId="18" fillId="0" borderId="0" xfId="0" applyFont="1"/>
    <xf numFmtId="0" fontId="46" fillId="8" borderId="20" xfId="0" applyFont="1" applyFill="1" applyBorder="1" applyAlignment="1">
      <alignment horizontal="center" vertical="center" wrapText="1"/>
    </xf>
    <xf numFmtId="171" fontId="0" fillId="0" borderId="2" xfId="0" applyNumberFormat="1" applyBorder="1" applyAlignment="1">
      <alignment vertical="center" wrapText="1"/>
    </xf>
    <xf numFmtId="172" fontId="0" fillId="0" borderId="20" xfId="0" applyNumberFormat="1" applyBorder="1"/>
    <xf numFmtId="170" fontId="51" fillId="0" borderId="15" xfId="6" applyNumberFormat="1" applyFont="1" applyBorder="1" applyAlignment="1">
      <alignment vertical="center" wrapText="1"/>
    </xf>
    <xf numFmtId="2" fontId="0" fillId="0" borderId="20" xfId="0" applyNumberFormat="1" applyBorder="1"/>
    <xf numFmtId="4" fontId="6" fillId="0" borderId="2" xfId="2" applyNumberFormat="1" applyFont="1" applyBorder="1" applyAlignment="1">
      <alignment vertical="center" wrapText="1"/>
    </xf>
    <xf numFmtId="2" fontId="0" fillId="0" borderId="20" xfId="0" applyNumberFormat="1" applyBorder="1" applyAlignment="1">
      <alignment horizontal="center"/>
    </xf>
    <xf numFmtId="173" fontId="0" fillId="0" borderId="20" xfId="0" applyNumberFormat="1" applyBorder="1"/>
    <xf numFmtId="4" fontId="5" fillId="0" borderId="2" xfId="2" applyNumberFormat="1" applyFont="1" applyBorder="1" applyAlignment="1">
      <alignment vertical="center" wrapText="1"/>
    </xf>
    <xf numFmtId="4" fontId="43" fillId="0" borderId="15" xfId="6" applyNumberFormat="1" applyFont="1" applyBorder="1" applyAlignment="1">
      <alignment vertical="center" wrapText="1"/>
    </xf>
    <xf numFmtId="4" fontId="0" fillId="0" borderId="20" xfId="0" applyNumberFormat="1" applyBorder="1" applyAlignment="1">
      <alignment horizontal="center"/>
    </xf>
    <xf numFmtId="4" fontId="5" fillId="0" borderId="2" xfId="8" applyNumberFormat="1" applyFont="1" applyBorder="1" applyAlignment="1">
      <alignment vertical="center" wrapText="1"/>
    </xf>
    <xf numFmtId="4" fontId="0" fillId="5" borderId="0" xfId="0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13" fillId="19" borderId="21" xfId="0" applyFont="1" applyFill="1" applyBorder="1" applyAlignment="1">
      <alignment horizontal="left" vertical="center" wrapText="1"/>
    </xf>
    <xf numFmtId="0" fontId="0" fillId="19" borderId="20" xfId="0" applyFont="1" applyFill="1" applyBorder="1" applyAlignment="1">
      <alignment horizontal="center" vertical="center" wrapText="1"/>
    </xf>
    <xf numFmtId="0" fontId="0" fillId="2" borderId="20" xfId="0" applyFont="1" applyFill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4" fontId="0" fillId="2" borderId="20" xfId="0" applyNumberFormat="1" applyFont="1" applyFill="1" applyBorder="1" applyAlignment="1">
      <alignment horizontal="center" vertical="center" wrapText="1"/>
    </xf>
    <xf numFmtId="17" fontId="13" fillId="19" borderId="20" xfId="0" applyNumberFormat="1" applyFont="1" applyFill="1" applyBorder="1" applyAlignment="1">
      <alignment horizontal="center" vertical="center" wrapText="1"/>
    </xf>
    <xf numFmtId="0" fontId="13" fillId="19" borderId="20" xfId="0" applyFont="1" applyFill="1" applyBorder="1" applyAlignment="1">
      <alignment horizontal="center" vertical="center" wrapText="1"/>
    </xf>
    <xf numFmtId="0" fontId="16" fillId="19" borderId="20" xfId="0" applyFont="1" applyFill="1" applyBorder="1" applyAlignment="1">
      <alignment horizontal="center" vertical="center" wrapText="1"/>
    </xf>
    <xf numFmtId="0" fontId="13" fillId="0" borderId="22" xfId="0" applyFont="1" applyBorder="1" applyAlignment="1">
      <alignment vertical="center" wrapText="1"/>
    </xf>
    <xf numFmtId="0" fontId="13" fillId="0" borderId="2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19" borderId="20" xfId="0" applyFont="1" applyFill="1" applyBorder="1" applyAlignment="1">
      <alignment vertical="center" wrapText="1"/>
    </xf>
    <xf numFmtId="3" fontId="0" fillId="2" borderId="20" xfId="0" applyNumberFormat="1" applyFont="1" applyFill="1" applyBorder="1" applyAlignment="1">
      <alignment horizontal="center" vertical="center" wrapText="1"/>
    </xf>
    <xf numFmtId="4" fontId="0" fillId="0" borderId="20" xfId="0" applyNumberFormat="1" applyFont="1" applyBorder="1" applyAlignment="1">
      <alignment horizontal="center" vertical="center" wrapText="1"/>
    </xf>
    <xf numFmtId="0" fontId="0" fillId="19" borderId="23" xfId="0" applyFont="1" applyFill="1" applyBorder="1" applyAlignment="1">
      <alignment vertical="center" wrapText="1"/>
    </xf>
    <xf numFmtId="4" fontId="0" fillId="5" borderId="20" xfId="0" applyNumberFormat="1" applyFont="1" applyFill="1" applyBorder="1" applyAlignment="1">
      <alignment horizontal="center" vertical="center" wrapText="1"/>
    </xf>
    <xf numFmtId="4" fontId="0" fillId="0" borderId="0" xfId="0" applyNumberFormat="1" applyFont="1" applyAlignment="1">
      <alignment horizontal="center" vertical="center" wrapText="1"/>
    </xf>
    <xf numFmtId="3" fontId="78" fillId="2" borderId="20" xfId="0" applyNumberFormat="1" applyFont="1" applyFill="1" applyBorder="1" applyAlignment="1">
      <alignment horizontal="center" vertical="center"/>
    </xf>
    <xf numFmtId="3" fontId="0" fillId="0" borderId="20" xfId="0" applyNumberFormat="1" applyFont="1" applyBorder="1" applyAlignment="1">
      <alignment horizontal="center" vertical="center" wrapText="1"/>
    </xf>
    <xf numFmtId="4" fontId="78" fillId="2" borderId="20" xfId="0" applyNumberFormat="1" applyFont="1" applyFill="1" applyBorder="1" applyAlignment="1">
      <alignment horizontal="center" vertical="center"/>
    </xf>
    <xf numFmtId="0" fontId="10" fillId="19" borderId="20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left" vertical="center" wrapText="1"/>
    </xf>
    <xf numFmtId="0" fontId="0" fillId="4" borderId="20" xfId="0" applyFont="1" applyFill="1" applyBorder="1" applyAlignment="1">
      <alignment horizontal="center" vertical="center" wrapText="1"/>
    </xf>
    <xf numFmtId="4" fontId="12" fillId="2" borderId="20" xfId="0" applyNumberFormat="1" applyFont="1" applyFill="1" applyBorder="1" applyAlignment="1">
      <alignment horizontal="left" vertical="center" wrapText="1"/>
    </xf>
    <xf numFmtId="17" fontId="13" fillId="4" borderId="20" xfId="0" applyNumberFormat="1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0" fontId="16" fillId="4" borderId="20" xfId="0" applyFont="1" applyFill="1" applyBorder="1" applyAlignment="1">
      <alignment horizontal="center" vertical="center" wrapText="1"/>
    </xf>
    <xf numFmtId="0" fontId="0" fillId="4" borderId="20" xfId="0" applyFont="1" applyFill="1" applyBorder="1" applyAlignment="1">
      <alignment vertical="center" wrapText="1"/>
    </xf>
    <xf numFmtId="4" fontId="0" fillId="2" borderId="20" xfId="0" applyNumberFormat="1" applyFill="1" applyBorder="1" applyAlignment="1">
      <alignment vertical="center" wrapText="1"/>
    </xf>
    <xf numFmtId="4" fontId="0" fillId="0" borderId="20" xfId="0" applyNumberFormat="1" applyBorder="1" applyAlignment="1">
      <alignment vertical="center" wrapText="1"/>
    </xf>
    <xf numFmtId="0" fontId="0" fillId="4" borderId="23" xfId="0" applyFont="1" applyFill="1" applyBorder="1" applyAlignment="1">
      <alignment vertical="center" wrapText="1"/>
    </xf>
    <xf numFmtId="4" fontId="0" fillId="5" borderId="20" xfId="0" applyNumberFormat="1" applyFill="1" applyBorder="1" applyAlignment="1">
      <alignment vertical="center" wrapText="1"/>
    </xf>
    <xf numFmtId="3" fontId="0" fillId="2" borderId="20" xfId="0" applyNumberFormat="1" applyFill="1" applyBorder="1" applyAlignment="1">
      <alignment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83" fillId="0" borderId="0" xfId="10" applyFont="1" applyAlignment="1">
      <alignment vertical="center" wrapText="1"/>
    </xf>
    <xf numFmtId="0" fontId="82" fillId="0" borderId="0" xfId="10" applyFont="1" applyAlignment="1"/>
    <xf numFmtId="0" fontId="84" fillId="0" borderId="0" xfId="10" applyFont="1" applyAlignment="1">
      <alignment horizontal="left" vertical="center" wrapText="1"/>
    </xf>
    <xf numFmtId="0" fontId="85" fillId="11" borderId="7" xfId="10" applyFont="1" applyFill="1" applyBorder="1" applyAlignment="1">
      <alignment horizontal="left" vertical="center" wrapText="1"/>
    </xf>
    <xf numFmtId="0" fontId="82" fillId="11" borderId="11" xfId="10" applyFont="1" applyFill="1" applyBorder="1" applyAlignment="1">
      <alignment horizontal="center" vertical="center" wrapText="1"/>
    </xf>
    <xf numFmtId="0" fontId="82" fillId="12" borderId="11" xfId="10" applyFont="1" applyFill="1" applyBorder="1" applyAlignment="1">
      <alignment horizontal="left" vertical="center" wrapText="1"/>
    </xf>
    <xf numFmtId="0" fontId="82" fillId="0" borderId="11" xfId="10" applyFont="1" applyBorder="1" applyAlignment="1">
      <alignment horizontal="left" vertical="center" wrapText="1"/>
    </xf>
    <xf numFmtId="4" fontId="84" fillId="12" borderId="11" xfId="10" applyNumberFormat="1" applyFont="1" applyFill="1" applyBorder="1" applyAlignment="1">
      <alignment horizontal="left" vertical="center" wrapText="1"/>
    </xf>
    <xf numFmtId="0" fontId="82" fillId="0" borderId="0" xfId="10" applyFont="1" applyAlignment="1">
      <alignment vertical="center" wrapText="1"/>
    </xf>
    <xf numFmtId="0" fontId="85" fillId="0" borderId="0" xfId="10" applyFont="1" applyAlignment="1">
      <alignment horizontal="center" vertical="center" wrapText="1"/>
    </xf>
    <xf numFmtId="17" fontId="85" fillId="11" borderId="11" xfId="10" applyNumberFormat="1" applyFont="1" applyFill="1" applyBorder="1" applyAlignment="1">
      <alignment horizontal="center" vertical="center" wrapText="1"/>
    </xf>
    <xf numFmtId="0" fontId="85" fillId="11" borderId="11" xfId="10" applyFont="1" applyFill="1" applyBorder="1" applyAlignment="1">
      <alignment horizontal="center" vertical="center" wrapText="1"/>
    </xf>
    <xf numFmtId="0" fontId="85" fillId="0" borderId="12" xfId="10" applyFont="1" applyBorder="1" applyAlignment="1">
      <alignment vertical="center" wrapText="1"/>
    </xf>
    <xf numFmtId="0" fontId="82" fillId="11" borderId="11" xfId="10" applyFont="1" applyFill="1" applyBorder="1" applyAlignment="1">
      <alignment vertical="center" wrapText="1"/>
    </xf>
    <xf numFmtId="4" fontId="82" fillId="12" borderId="11" xfId="10" applyNumberFormat="1" applyFont="1" applyFill="1" applyBorder="1" applyAlignment="1">
      <alignment vertical="center" wrapText="1"/>
    </xf>
    <xf numFmtId="4" fontId="82" fillId="0" borderId="11" xfId="10" applyNumberFormat="1" applyFont="1" applyBorder="1" applyAlignment="1">
      <alignment vertical="center" wrapText="1"/>
    </xf>
    <xf numFmtId="0" fontId="82" fillId="11" borderId="9" xfId="10" applyFont="1" applyFill="1" applyBorder="1" applyAlignment="1">
      <alignment vertical="center" wrapText="1"/>
    </xf>
    <xf numFmtId="4" fontId="82" fillId="13" borderId="11" xfId="10" applyNumberFormat="1" applyFont="1" applyFill="1" applyBorder="1" applyAlignment="1">
      <alignment vertical="center" wrapText="1"/>
    </xf>
    <xf numFmtId="4" fontId="82" fillId="0" borderId="0" xfId="10" applyNumberFormat="1" applyFont="1" applyAlignment="1">
      <alignment vertical="center" wrapText="1"/>
    </xf>
    <xf numFmtId="0" fontId="85" fillId="0" borderId="0" xfId="10" applyFont="1" applyAlignment="1">
      <alignment horizontal="left" vertical="center" wrapText="1"/>
    </xf>
    <xf numFmtId="0" fontId="82" fillId="13" borderId="0" xfId="10" applyFont="1" applyFill="1" applyBorder="1" applyAlignment="1">
      <alignment vertical="center" wrapText="1"/>
    </xf>
    <xf numFmtId="4" fontId="82" fillId="13" borderId="0" xfId="10" applyNumberFormat="1" applyFont="1" applyFill="1" applyBorder="1" applyAlignment="1">
      <alignment vertical="center" wrapText="1"/>
    </xf>
    <xf numFmtId="0" fontId="85" fillId="13" borderId="0" xfId="10" applyFont="1" applyFill="1" applyBorder="1" applyAlignment="1">
      <alignment vertical="center" wrapText="1"/>
    </xf>
    <xf numFmtId="0" fontId="85" fillId="0" borderId="0" xfId="10" applyFont="1" applyAlignment="1">
      <alignment horizontal="left" wrapText="1"/>
    </xf>
    <xf numFmtId="0" fontId="90" fillId="11" borderId="11" xfId="10" applyFont="1" applyFill="1" applyBorder="1" applyAlignment="1">
      <alignment horizontal="center" vertical="center" wrapText="1"/>
    </xf>
    <xf numFmtId="0" fontId="90" fillId="13" borderId="0" xfId="10" applyFont="1" applyFill="1" applyBorder="1" applyAlignment="1">
      <alignment horizontal="center" vertical="center" wrapText="1"/>
    </xf>
    <xf numFmtId="0" fontId="85" fillId="13" borderId="0" xfId="10" applyFont="1" applyFill="1" applyBorder="1" applyAlignment="1">
      <alignment horizontal="center" vertical="center" wrapText="1"/>
    </xf>
    <xf numFmtId="0" fontId="20" fillId="0" borderId="0" xfId="11" applyFont="1" applyAlignment="1">
      <alignment vertical="center" wrapText="1"/>
    </xf>
    <xf numFmtId="0" fontId="4" fillId="0" borderId="0" xfId="11" applyAlignment="1">
      <alignment vertical="center" wrapText="1"/>
    </xf>
    <xf numFmtId="0" fontId="21" fillId="0" borderId="0" xfId="11" applyFont="1" applyAlignment="1">
      <alignment horizontal="left" vertical="center" wrapText="1"/>
    </xf>
    <xf numFmtId="0" fontId="19" fillId="6" borderId="21" xfId="11" applyFont="1" applyFill="1" applyBorder="1" applyAlignment="1">
      <alignment horizontal="left" vertical="center" wrapText="1"/>
    </xf>
    <xf numFmtId="0" fontId="4" fillId="6" borderId="20" xfId="11" applyFont="1" applyFill="1" applyBorder="1" applyAlignment="1">
      <alignment horizontal="center" vertical="center" wrapText="1"/>
    </xf>
    <xf numFmtId="0" fontId="4" fillId="7" borderId="20" xfId="11" applyFont="1" applyFill="1" applyBorder="1" applyAlignment="1">
      <alignment horizontal="left" vertical="center" wrapText="1"/>
    </xf>
    <xf numFmtId="0" fontId="4" fillId="7" borderId="20" xfId="11" applyFill="1" applyBorder="1" applyAlignment="1">
      <alignment horizontal="left" vertical="center" wrapText="1"/>
    </xf>
    <xf numFmtId="0" fontId="4" fillId="0" borderId="20" xfId="11" applyFont="1" applyBorder="1" applyAlignment="1">
      <alignment horizontal="left" vertical="center" wrapText="1"/>
    </xf>
    <xf numFmtId="4" fontId="21" fillId="7" borderId="20" xfId="11" applyNumberFormat="1" applyFont="1" applyFill="1" applyBorder="1" applyAlignment="1">
      <alignment horizontal="left" vertical="center" wrapText="1"/>
    </xf>
    <xf numFmtId="0" fontId="19" fillId="0" borderId="0" xfId="11" applyFont="1" applyAlignment="1">
      <alignment horizontal="center" vertical="center" wrapText="1"/>
    </xf>
    <xf numFmtId="17" fontId="19" fillId="6" borderId="20" xfId="11" applyNumberFormat="1" applyFont="1" applyFill="1" applyBorder="1" applyAlignment="1">
      <alignment horizontal="center" vertical="center" wrapText="1"/>
    </xf>
    <xf numFmtId="0" fontId="19" fillId="6" borderId="20" xfId="11" applyFont="1" applyFill="1" applyBorder="1" applyAlignment="1">
      <alignment horizontal="center" vertical="center" wrapText="1"/>
    </xf>
    <xf numFmtId="0" fontId="24" fillId="6" borderId="20" xfId="11" applyFont="1" applyFill="1" applyBorder="1" applyAlignment="1">
      <alignment horizontal="center" vertical="center" wrapText="1"/>
    </xf>
    <xf numFmtId="0" fontId="19" fillId="0" borderId="22" xfId="11" applyFont="1" applyBorder="1" applyAlignment="1">
      <alignment vertical="center" wrapText="1"/>
    </xf>
    <xf numFmtId="0" fontId="4" fillId="6" borderId="20" xfId="11" applyFill="1" applyBorder="1" applyAlignment="1">
      <alignment vertical="center" wrapText="1"/>
    </xf>
    <xf numFmtId="4" fontId="4" fillId="7" borderId="20" xfId="11" applyNumberFormat="1" applyFill="1" applyBorder="1" applyAlignment="1">
      <alignment vertical="center" wrapText="1"/>
    </xf>
    <xf numFmtId="4" fontId="4" fillId="0" borderId="20" xfId="11" applyNumberFormat="1" applyBorder="1" applyAlignment="1">
      <alignment vertical="center" wrapText="1"/>
    </xf>
    <xf numFmtId="0" fontId="4" fillId="6" borderId="23" xfId="11" applyFill="1" applyBorder="1" applyAlignment="1">
      <alignment vertical="center" wrapText="1"/>
    </xf>
    <xf numFmtId="4" fontId="4" fillId="8" borderId="20" xfId="11" applyNumberFormat="1" applyFill="1" applyBorder="1" applyAlignment="1">
      <alignment vertical="center" wrapText="1"/>
    </xf>
    <xf numFmtId="0" fontId="4" fillId="0" borderId="0" xfId="11" applyBorder="1" applyAlignment="1">
      <alignment vertical="center" wrapText="1"/>
    </xf>
    <xf numFmtId="4" fontId="4" fillId="0" borderId="0" xfId="11" applyNumberFormat="1" applyBorder="1" applyAlignment="1">
      <alignment vertical="center" wrapText="1"/>
    </xf>
    <xf numFmtId="0" fontId="19" fillId="0" borderId="0" xfId="11" applyFont="1" applyAlignment="1">
      <alignment horizontal="left" vertical="center" wrapText="1"/>
    </xf>
    <xf numFmtId="4" fontId="4" fillId="0" borderId="0" xfId="11" applyNumberFormat="1" applyAlignment="1">
      <alignment vertical="center" wrapText="1"/>
    </xf>
    <xf numFmtId="0" fontId="4" fillId="8" borderId="0" xfId="11" applyFill="1" applyBorder="1" applyAlignment="1">
      <alignment vertical="center" wrapText="1"/>
    </xf>
    <xf numFmtId="4" fontId="4" fillId="8" borderId="0" xfId="11" applyNumberFormat="1" applyFill="1" applyBorder="1" applyAlignment="1">
      <alignment vertical="center" wrapText="1"/>
    </xf>
    <xf numFmtId="0" fontId="4" fillId="8" borderId="0" xfId="11" applyFill="1" applyAlignment="1">
      <alignment vertical="center" wrapText="1"/>
    </xf>
    <xf numFmtId="0" fontId="19" fillId="8" borderId="0" xfId="11" applyFont="1" applyFill="1" applyBorder="1" applyAlignment="1">
      <alignment vertical="center" wrapText="1"/>
    </xf>
    <xf numFmtId="0" fontId="19" fillId="0" borderId="0" xfId="11" applyFont="1" applyAlignment="1">
      <alignment horizontal="left" wrapText="1"/>
    </xf>
    <xf numFmtId="0" fontId="26" fillId="6" borderId="20" xfId="11" applyFont="1" applyFill="1" applyBorder="1" applyAlignment="1">
      <alignment horizontal="center" vertical="center" wrapText="1"/>
    </xf>
    <xf numFmtId="0" fontId="26" fillId="8" borderId="0" xfId="11" applyFont="1" applyFill="1" applyBorder="1" applyAlignment="1">
      <alignment horizontal="center" vertical="center" wrapText="1"/>
    </xf>
    <xf numFmtId="0" fontId="19" fillId="8" borderId="0" xfId="11" applyFont="1" applyFill="1" applyBorder="1" applyAlignment="1">
      <alignment horizontal="center" vertical="center" wrapText="1"/>
    </xf>
    <xf numFmtId="0" fontId="4" fillId="7" borderId="20" xfId="11" applyFont="1" applyFill="1" applyBorder="1" applyAlignment="1">
      <alignment horizontal="center" vertical="center" wrapText="1"/>
    </xf>
    <xf numFmtId="0" fontId="4" fillId="0" borderId="20" xfId="11" applyFont="1" applyBorder="1" applyAlignment="1">
      <alignment horizontal="center" vertical="center" wrapText="1"/>
    </xf>
    <xf numFmtId="4" fontId="21" fillId="7" borderId="20" xfId="11" applyNumberFormat="1" applyFont="1" applyFill="1" applyBorder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0" fontId="48" fillId="0" borderId="0" xfId="6"/>
    <xf numFmtId="0" fontId="95" fillId="0" borderId="0" xfId="6" applyFont="1" applyAlignment="1">
      <alignment horizontal="left" vertical="center" wrapText="1"/>
    </xf>
    <xf numFmtId="0" fontId="92" fillId="20" borderId="14" xfId="6" applyFont="1" applyFill="1" applyBorder="1" applyAlignment="1">
      <alignment horizontal="left" vertical="center" wrapText="1"/>
    </xf>
    <xf numFmtId="0" fontId="48" fillId="20" borderId="15" xfId="6" applyFont="1" applyFill="1" applyBorder="1" applyAlignment="1">
      <alignment horizontal="center" vertical="center" wrapText="1"/>
    </xf>
    <xf numFmtId="3" fontId="48" fillId="14" borderId="15" xfId="6" applyNumberFormat="1" applyFont="1" applyFill="1" applyBorder="1" applyAlignment="1">
      <alignment horizontal="left" vertical="center" wrapText="1"/>
    </xf>
    <xf numFmtId="0" fontId="48" fillId="14" borderId="15" xfId="6" applyFont="1" applyFill="1" applyBorder="1" applyAlignment="1">
      <alignment horizontal="left" vertical="center" wrapText="1"/>
    </xf>
    <xf numFmtId="3" fontId="48" fillId="0" borderId="15" xfId="6" applyNumberFormat="1" applyFont="1" applyBorder="1" applyAlignment="1">
      <alignment horizontal="left" vertical="center" wrapText="1"/>
    </xf>
    <xf numFmtId="4" fontId="95" fillId="14" borderId="15" xfId="6" applyNumberFormat="1" applyFont="1" applyFill="1" applyBorder="1" applyAlignment="1">
      <alignment horizontal="left" vertical="center" wrapText="1"/>
    </xf>
    <xf numFmtId="0" fontId="48" fillId="0" borderId="0" xfId="6" applyFont="1" applyAlignment="1">
      <alignment vertical="center" wrapText="1"/>
    </xf>
    <xf numFmtId="0" fontId="92" fillId="0" borderId="0" xfId="6" applyFont="1" applyAlignment="1">
      <alignment horizontal="center" vertical="center" wrapText="1"/>
    </xf>
    <xf numFmtId="164" fontId="92" fillId="20" borderId="15" xfId="6" applyNumberFormat="1" applyFont="1" applyFill="1" applyBorder="1" applyAlignment="1">
      <alignment horizontal="center" vertical="center" wrapText="1"/>
    </xf>
    <xf numFmtId="0" fontId="92" fillId="20" borderId="15" xfId="6" applyFont="1" applyFill="1" applyBorder="1" applyAlignment="1">
      <alignment horizontal="center" vertical="center" wrapText="1"/>
    </xf>
    <xf numFmtId="0" fontId="98" fillId="20" borderId="15" xfId="6" applyFont="1" applyFill="1" applyBorder="1" applyAlignment="1">
      <alignment horizontal="center" vertical="center" wrapText="1"/>
    </xf>
    <xf numFmtId="0" fontId="92" fillId="0" borderId="17" xfId="6" applyFont="1" applyBorder="1" applyAlignment="1">
      <alignment vertical="center" wrapText="1"/>
    </xf>
    <xf numFmtId="0" fontId="48" fillId="20" borderId="15" xfId="6" applyFont="1" applyFill="1" applyBorder="1" applyAlignment="1">
      <alignment vertical="center" wrapText="1"/>
    </xf>
    <xf numFmtId="4" fontId="48" fillId="14" borderId="15" xfId="6" applyNumberFormat="1" applyFont="1" applyFill="1" applyBorder="1" applyAlignment="1">
      <alignment vertical="center" wrapText="1"/>
    </xf>
    <xf numFmtId="4" fontId="48" fillId="0" borderId="15" xfId="6" applyNumberFormat="1" applyFont="1" applyBorder="1" applyAlignment="1">
      <alignment vertical="center" wrapText="1"/>
    </xf>
    <xf numFmtId="0" fontId="97" fillId="20" borderId="18" xfId="6" applyFont="1" applyFill="1" applyBorder="1" applyAlignment="1">
      <alignment vertical="center" wrapText="1"/>
    </xf>
    <xf numFmtId="4" fontId="48" fillId="21" borderId="15" xfId="6" applyNumberFormat="1" applyFont="1" applyFill="1" applyBorder="1" applyAlignment="1">
      <alignment vertical="center" wrapText="1"/>
    </xf>
    <xf numFmtId="0" fontId="48" fillId="20" borderId="18" xfId="6" applyFont="1" applyFill="1" applyBorder="1" applyAlignment="1">
      <alignment vertical="center" wrapText="1"/>
    </xf>
    <xf numFmtId="0" fontId="97" fillId="20" borderId="15" xfId="6" applyFont="1" applyFill="1" applyBorder="1" applyAlignment="1">
      <alignment vertical="center" wrapText="1"/>
    </xf>
    <xf numFmtId="4" fontId="48" fillId="0" borderId="0" xfId="6" applyNumberFormat="1" applyFont="1" applyAlignment="1">
      <alignment vertical="center" wrapText="1"/>
    </xf>
    <xf numFmtId="0" fontId="92" fillId="0" borderId="0" xfId="6" applyFont="1" applyAlignment="1">
      <alignment horizontal="left" vertical="center" wrapText="1"/>
    </xf>
    <xf numFmtId="0" fontId="48" fillId="21" borderId="0" xfId="6" applyFont="1" applyFill="1" applyBorder="1" applyAlignment="1">
      <alignment vertical="center" wrapText="1"/>
    </xf>
    <xf numFmtId="4" fontId="48" fillId="21" borderId="0" xfId="6" applyNumberFormat="1" applyFont="1" applyFill="1" applyBorder="1" applyAlignment="1">
      <alignment vertical="center" wrapText="1"/>
    </xf>
    <xf numFmtId="0" fontId="92" fillId="21" borderId="0" xfId="6" applyFont="1" applyFill="1" applyBorder="1" applyAlignment="1">
      <alignment vertical="center" wrapText="1"/>
    </xf>
    <xf numFmtId="0" fontId="92" fillId="0" borderId="0" xfId="6" applyFont="1" applyAlignment="1">
      <alignment horizontal="left" wrapText="1"/>
    </xf>
    <xf numFmtId="0" fontId="99" fillId="20" borderId="15" xfId="6" applyFont="1" applyFill="1" applyBorder="1" applyAlignment="1">
      <alignment horizontal="center" vertical="center" wrapText="1"/>
    </xf>
    <xf numFmtId="0" fontId="99" fillId="21" borderId="0" xfId="6" applyFont="1" applyFill="1" applyBorder="1" applyAlignment="1">
      <alignment horizontal="center" vertical="center" wrapText="1"/>
    </xf>
    <xf numFmtId="0" fontId="92" fillId="21" borderId="0" xfId="6" applyFont="1" applyFill="1" applyBorder="1" applyAlignment="1">
      <alignment horizontal="center" vertical="center" wrapText="1"/>
    </xf>
    <xf numFmtId="174" fontId="4" fillId="0" borderId="20" xfId="11" applyNumberFormat="1" applyBorder="1"/>
    <xf numFmtId="0" fontId="4" fillId="0" borderId="20" xfId="11" applyBorder="1" applyAlignment="1">
      <alignment horizontal="right"/>
    </xf>
    <xf numFmtId="174" fontId="4" fillId="0" borderId="20" xfId="11" applyNumberFormat="1" applyFill="1" applyBorder="1" applyAlignment="1">
      <alignment horizontal="center"/>
    </xf>
    <xf numFmtId="174" fontId="100" fillId="0" borderId="20" xfId="11" applyNumberFormat="1" applyFont="1" applyFill="1" applyBorder="1" applyAlignment="1">
      <alignment horizontal="center"/>
    </xf>
    <xf numFmtId="0" fontId="0" fillId="2" borderId="20" xfId="0" applyFont="1" applyFill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170" fontId="0" fillId="5" borderId="20" xfId="0" applyNumberFormat="1" applyFill="1" applyBorder="1" applyAlignment="1">
      <alignment vertical="center" wrapText="1"/>
    </xf>
    <xf numFmtId="170" fontId="0" fillId="0" borderId="20" xfId="0" applyNumberFormat="1" applyBorder="1" applyAlignment="1">
      <alignment vertical="center" wrapText="1"/>
    </xf>
    <xf numFmtId="0" fontId="0" fillId="2" borderId="20" xfId="0" applyFill="1" applyBorder="1" applyAlignment="1">
      <alignment vertical="center" wrapText="1"/>
    </xf>
    <xf numFmtId="4" fontId="4" fillId="7" borderId="20" xfId="11" applyNumberFormat="1" applyFont="1" applyFill="1" applyBorder="1" applyAlignment="1">
      <alignment vertical="center" wrapText="1"/>
    </xf>
    <xf numFmtId="172" fontId="0" fillId="0" borderId="20" xfId="0" applyNumberFormat="1" applyBorder="1" applyAlignment="1">
      <alignment horizontal="center"/>
    </xf>
    <xf numFmtId="0" fontId="20" fillId="0" borderId="0" xfId="12" applyFont="1" applyAlignment="1">
      <alignment vertical="center" wrapText="1"/>
    </xf>
    <xf numFmtId="0" fontId="3" fillId="0" borderId="0" xfId="12" applyAlignment="1">
      <alignment vertical="center" wrapText="1"/>
    </xf>
    <xf numFmtId="0" fontId="21" fillId="0" borderId="0" xfId="12" applyFont="1" applyAlignment="1">
      <alignment horizontal="left" vertical="center" wrapText="1"/>
    </xf>
    <xf numFmtId="0" fontId="19" fillId="6" borderId="21" xfId="12" applyFont="1" applyFill="1" applyBorder="1" applyAlignment="1">
      <alignment horizontal="left" vertical="center" wrapText="1"/>
    </xf>
    <xf numFmtId="0" fontId="3" fillId="6" borderId="20" xfId="12" applyFont="1" applyFill="1" applyBorder="1" applyAlignment="1">
      <alignment horizontal="center" vertical="center" wrapText="1"/>
    </xf>
    <xf numFmtId="0" fontId="3" fillId="7" borderId="20" xfId="12" applyFont="1" applyFill="1" applyBorder="1" applyAlignment="1">
      <alignment horizontal="center" vertical="center" wrapText="1"/>
    </xf>
    <xf numFmtId="0" fontId="3" fillId="0" borderId="20" xfId="12" applyFont="1" applyBorder="1" applyAlignment="1">
      <alignment horizontal="center" vertical="center" wrapText="1"/>
    </xf>
    <xf numFmtId="4" fontId="21" fillId="7" borderId="20" xfId="12" applyNumberFormat="1" applyFont="1" applyFill="1" applyBorder="1" applyAlignment="1">
      <alignment horizontal="center" vertical="center" wrapText="1"/>
    </xf>
    <xf numFmtId="0" fontId="19" fillId="0" borderId="0" xfId="12" applyFont="1" applyAlignment="1">
      <alignment horizontal="center" vertical="center" wrapText="1"/>
    </xf>
    <xf numFmtId="17" fontId="19" fillId="6" borderId="20" xfId="12" applyNumberFormat="1" applyFont="1" applyFill="1" applyBorder="1" applyAlignment="1">
      <alignment horizontal="center" vertical="center" wrapText="1"/>
    </xf>
    <xf numFmtId="0" fontId="19" fillId="6" borderId="20" xfId="12" applyFont="1" applyFill="1" applyBorder="1" applyAlignment="1">
      <alignment horizontal="center" vertical="center" wrapText="1"/>
    </xf>
    <xf numFmtId="0" fontId="24" fillId="6" borderId="20" xfId="12" applyFont="1" applyFill="1" applyBorder="1" applyAlignment="1">
      <alignment horizontal="center" vertical="center" wrapText="1"/>
    </xf>
    <xf numFmtId="0" fontId="19" fillId="0" borderId="22" xfId="12" applyFont="1" applyBorder="1" applyAlignment="1">
      <alignment vertical="center" wrapText="1"/>
    </xf>
    <xf numFmtId="0" fontId="3" fillId="6" borderId="20" xfId="12" applyFill="1" applyBorder="1" applyAlignment="1">
      <alignment vertical="center" wrapText="1"/>
    </xf>
    <xf numFmtId="4" fontId="3" fillId="7" borderId="20" xfId="12" applyNumberFormat="1" applyFill="1" applyBorder="1" applyAlignment="1">
      <alignment vertical="center" wrapText="1"/>
    </xf>
    <xf numFmtId="4" fontId="3" fillId="0" borderId="20" xfId="12" applyNumberFormat="1" applyBorder="1" applyAlignment="1">
      <alignment vertical="center" wrapText="1"/>
    </xf>
    <xf numFmtId="0" fontId="3" fillId="6" borderId="5" xfId="12" applyFill="1" applyBorder="1" applyAlignment="1">
      <alignment vertical="center" wrapText="1"/>
    </xf>
    <xf numFmtId="4" fontId="3" fillId="8" borderId="20" xfId="12" applyNumberFormat="1" applyFill="1" applyBorder="1" applyAlignment="1">
      <alignment vertical="center" wrapText="1"/>
    </xf>
    <xf numFmtId="0" fontId="3" fillId="0" borderId="0" xfId="12" applyBorder="1" applyAlignment="1">
      <alignment vertical="center" wrapText="1"/>
    </xf>
    <xf numFmtId="4" fontId="3" fillId="0" borderId="0" xfId="12" applyNumberFormat="1" applyBorder="1" applyAlignment="1">
      <alignment vertical="center" wrapText="1"/>
    </xf>
    <xf numFmtId="0" fontId="19" fillId="0" borderId="0" xfId="12" applyFont="1" applyAlignment="1">
      <alignment horizontal="left" vertical="center" wrapText="1"/>
    </xf>
    <xf numFmtId="4" fontId="3" fillId="0" borderId="0" xfId="12" applyNumberFormat="1" applyAlignment="1">
      <alignment vertical="center" wrapText="1"/>
    </xf>
    <xf numFmtId="3" fontId="3" fillId="7" borderId="20" xfId="12" applyNumberFormat="1" applyFill="1" applyBorder="1" applyAlignment="1">
      <alignment vertical="center" wrapText="1"/>
    </xf>
    <xf numFmtId="3" fontId="3" fillId="0" borderId="20" xfId="12" applyNumberFormat="1" applyBorder="1" applyAlignment="1">
      <alignment vertical="center" wrapText="1"/>
    </xf>
    <xf numFmtId="0" fontId="3" fillId="8" borderId="0" xfId="12" applyFill="1" applyBorder="1" applyAlignment="1">
      <alignment vertical="center" wrapText="1"/>
    </xf>
    <xf numFmtId="4" fontId="3" fillId="8" borderId="0" xfId="12" applyNumberFormat="1" applyFill="1" applyBorder="1" applyAlignment="1">
      <alignment vertical="center" wrapText="1"/>
    </xf>
    <xf numFmtId="0" fontId="3" fillId="8" borderId="0" xfId="12" applyFill="1" applyAlignment="1">
      <alignment vertical="center" wrapText="1"/>
    </xf>
    <xf numFmtId="0" fontId="19" fillId="8" borderId="0" xfId="12" applyFont="1" applyFill="1" applyBorder="1" applyAlignment="1">
      <alignment vertical="center" wrapText="1"/>
    </xf>
    <xf numFmtId="0" fontId="19" fillId="0" borderId="0" xfId="12" applyFont="1" applyAlignment="1">
      <alignment horizontal="left" wrapText="1"/>
    </xf>
    <xf numFmtId="0" fontId="26" fillId="6" borderId="20" xfId="12" applyFont="1" applyFill="1" applyBorder="1" applyAlignment="1">
      <alignment horizontal="center" vertical="center" wrapText="1"/>
    </xf>
    <xf numFmtId="0" fontId="26" fillId="8" borderId="0" xfId="12" applyFont="1" applyFill="1" applyBorder="1" applyAlignment="1">
      <alignment horizontal="center" vertical="center" wrapText="1"/>
    </xf>
    <xf numFmtId="0" fontId="19" fillId="8" borderId="0" xfId="12" applyFont="1" applyFill="1" applyBorder="1" applyAlignment="1">
      <alignment horizontal="center" vertical="center" wrapText="1"/>
    </xf>
    <xf numFmtId="0" fontId="16" fillId="4" borderId="20" xfId="0" applyFont="1" applyFill="1" applyBorder="1" applyAlignment="1">
      <alignment horizontal="center" vertical="center" wrapText="1"/>
    </xf>
    <xf numFmtId="0" fontId="85" fillId="0" borderId="0" xfId="10" applyFont="1" applyAlignment="1">
      <alignment horizontal="left" wrapText="1"/>
    </xf>
    <xf numFmtId="0" fontId="82" fillId="0" borderId="0" xfId="10" applyFont="1" applyAlignment="1"/>
    <xf numFmtId="0" fontId="85" fillId="11" borderId="7" xfId="10" applyFont="1" applyFill="1" applyBorder="1" applyAlignment="1">
      <alignment horizontal="left" vertical="center" wrapText="1"/>
    </xf>
    <xf numFmtId="0" fontId="20" fillId="0" borderId="0" xfId="13" applyFont="1" applyAlignment="1">
      <alignment vertical="center" wrapText="1"/>
    </xf>
    <xf numFmtId="0" fontId="2" fillId="0" borderId="0" xfId="13" applyAlignment="1">
      <alignment vertical="center" wrapText="1"/>
    </xf>
    <xf numFmtId="0" fontId="21" fillId="0" borderId="0" xfId="13" applyFont="1" applyAlignment="1">
      <alignment horizontal="left" vertical="center" wrapText="1"/>
    </xf>
    <xf numFmtId="0" fontId="19" fillId="6" borderId="21" xfId="13" applyFont="1" applyFill="1" applyBorder="1" applyAlignment="1">
      <alignment horizontal="left" vertical="center" wrapText="1"/>
    </xf>
    <xf numFmtId="0" fontId="2" fillId="6" borderId="20" xfId="13" applyFont="1" applyFill="1" applyBorder="1" applyAlignment="1">
      <alignment horizontal="center" vertical="center" wrapText="1"/>
    </xf>
    <xf numFmtId="0" fontId="21" fillId="0" borderId="0" xfId="13" applyFont="1" applyAlignment="1">
      <alignment horizontal="center" vertical="center" wrapText="1"/>
    </xf>
    <xf numFmtId="0" fontId="2" fillId="7" borderId="20" xfId="13" applyFont="1" applyFill="1" applyBorder="1" applyAlignment="1">
      <alignment horizontal="left" vertical="center" wrapText="1"/>
    </xf>
    <xf numFmtId="0" fontId="2" fillId="0" borderId="20" xfId="13" applyFont="1" applyBorder="1" applyAlignment="1">
      <alignment horizontal="left" vertical="center" wrapText="1"/>
    </xf>
    <xf numFmtId="4" fontId="21" fillId="7" borderId="20" xfId="13" applyNumberFormat="1" applyFont="1" applyFill="1" applyBorder="1" applyAlignment="1">
      <alignment horizontal="left" vertical="center" wrapText="1"/>
    </xf>
    <xf numFmtId="4" fontId="21" fillId="7" borderId="20" xfId="13" applyNumberFormat="1" applyFont="1" applyFill="1" applyBorder="1" applyAlignment="1">
      <alignment horizontal="center" vertical="center" wrapText="1"/>
    </xf>
    <xf numFmtId="0" fontId="21" fillId="7" borderId="20" xfId="13" applyFont="1" applyFill="1" applyBorder="1" applyAlignment="1">
      <alignment horizontal="center" vertical="center" wrapText="1"/>
    </xf>
    <xf numFmtId="0" fontId="19" fillId="0" borderId="0" xfId="13" applyFont="1" applyAlignment="1">
      <alignment horizontal="center" vertical="center" wrapText="1"/>
    </xf>
    <xf numFmtId="17" fontId="19" fillId="6" borderId="20" xfId="13" applyNumberFormat="1" applyFont="1" applyFill="1" applyBorder="1" applyAlignment="1">
      <alignment horizontal="center" vertical="center" wrapText="1"/>
    </xf>
    <xf numFmtId="0" fontId="19" fillId="6" borderId="20" xfId="13" applyFont="1" applyFill="1" applyBorder="1" applyAlignment="1">
      <alignment horizontal="center" vertical="center" wrapText="1"/>
    </xf>
    <xf numFmtId="0" fontId="24" fillId="6" borderId="20" xfId="13" applyFont="1" applyFill="1" applyBorder="1" applyAlignment="1">
      <alignment horizontal="center" vertical="center" wrapText="1"/>
    </xf>
    <xf numFmtId="0" fontId="19" fillId="0" borderId="22" xfId="13" applyFont="1" applyBorder="1" applyAlignment="1">
      <alignment vertical="center" wrapText="1"/>
    </xf>
    <xf numFmtId="0" fontId="2" fillId="6" borderId="20" xfId="13" applyFill="1" applyBorder="1" applyAlignment="1">
      <alignment vertical="center" wrapText="1"/>
    </xf>
    <xf numFmtId="4" fontId="2" fillId="7" borderId="20" xfId="13" applyNumberFormat="1" applyFill="1" applyBorder="1" applyAlignment="1">
      <alignment vertical="center" wrapText="1"/>
    </xf>
    <xf numFmtId="4" fontId="2" fillId="0" borderId="20" xfId="13" applyNumberFormat="1" applyBorder="1" applyAlignment="1">
      <alignment vertical="center" wrapText="1"/>
    </xf>
    <xf numFmtId="0" fontId="2" fillId="6" borderId="5" xfId="13" applyFill="1" applyBorder="1" applyAlignment="1">
      <alignment vertical="center" wrapText="1"/>
    </xf>
    <xf numFmtId="4" fontId="2" fillId="8" borderId="20" xfId="13" applyNumberFormat="1" applyFill="1" applyBorder="1" applyAlignment="1">
      <alignment vertical="center" wrapText="1"/>
    </xf>
    <xf numFmtId="0" fontId="2" fillId="0" borderId="0" xfId="13" applyBorder="1" applyAlignment="1">
      <alignment vertical="center" wrapText="1"/>
    </xf>
    <xf numFmtId="4" fontId="2" fillId="0" borderId="0" xfId="13" applyNumberFormat="1" applyBorder="1" applyAlignment="1">
      <alignment vertical="center" wrapText="1"/>
    </xf>
    <xf numFmtId="0" fontId="19" fillId="0" borderId="0" xfId="13" applyFont="1" applyAlignment="1">
      <alignment horizontal="left" vertical="center" wrapText="1"/>
    </xf>
    <xf numFmtId="4" fontId="2" fillId="0" borderId="0" xfId="13" applyNumberFormat="1" applyAlignment="1">
      <alignment vertical="center" wrapText="1"/>
    </xf>
    <xf numFmtId="3" fontId="2" fillId="7" borderId="20" xfId="13" applyNumberFormat="1" applyFill="1" applyBorder="1" applyAlignment="1">
      <alignment vertical="center" wrapText="1"/>
    </xf>
    <xf numFmtId="3" fontId="2" fillId="0" borderId="20" xfId="13" applyNumberFormat="1" applyBorder="1" applyAlignment="1">
      <alignment vertical="center" wrapText="1"/>
    </xf>
    <xf numFmtId="0" fontId="2" fillId="8" borderId="0" xfId="13" applyFill="1" applyBorder="1" applyAlignment="1">
      <alignment vertical="center" wrapText="1"/>
    </xf>
    <xf numFmtId="4" fontId="2" fillId="8" borderId="0" xfId="13" applyNumberFormat="1" applyFill="1" applyBorder="1" applyAlignment="1">
      <alignment vertical="center" wrapText="1"/>
    </xf>
    <xf numFmtId="0" fontId="2" fillId="8" borderId="0" xfId="13" applyFill="1" applyAlignment="1">
      <alignment vertical="center" wrapText="1"/>
    </xf>
    <xf numFmtId="0" fontId="19" fillId="8" borderId="0" xfId="13" applyFont="1" applyFill="1" applyBorder="1" applyAlignment="1">
      <alignment vertical="center" wrapText="1"/>
    </xf>
    <xf numFmtId="0" fontId="19" fillId="0" borderId="0" xfId="13" applyFont="1" applyAlignment="1">
      <alignment horizontal="left" wrapText="1"/>
    </xf>
    <xf numFmtId="0" fontId="26" fillId="6" borderId="20" xfId="13" applyFont="1" applyFill="1" applyBorder="1" applyAlignment="1">
      <alignment horizontal="center" vertical="center" wrapText="1"/>
    </xf>
    <xf numFmtId="0" fontId="26" fillId="8" borderId="0" xfId="13" applyFont="1" applyFill="1" applyBorder="1" applyAlignment="1">
      <alignment horizontal="center" vertical="center" wrapText="1"/>
    </xf>
    <xf numFmtId="0" fontId="19" fillId="8" borderId="0" xfId="13" applyFont="1" applyFill="1" applyBorder="1" applyAlignment="1">
      <alignment horizontal="center" vertical="center" wrapText="1"/>
    </xf>
    <xf numFmtId="0" fontId="0" fillId="0" borderId="0" xfId="0" applyBorder="1"/>
    <xf numFmtId="4" fontId="0" fillId="0" borderId="0" xfId="0" applyNumberFormat="1" applyBorder="1" applyAlignment="1">
      <alignment horizontal="center"/>
    </xf>
    <xf numFmtId="4" fontId="0" fillId="0" borderId="20" xfId="0" applyNumberFormat="1" applyFont="1" applyBorder="1" applyAlignment="1">
      <alignment horizontal="center" vertical="center" wrapText="1"/>
    </xf>
    <xf numFmtId="4" fontId="27" fillId="0" borderId="2" xfId="3" applyNumberFormat="1" applyBorder="1" applyAlignment="1">
      <alignment horizontal="center" vertical="center" wrapText="1"/>
    </xf>
    <xf numFmtId="4" fontId="0" fillId="0" borderId="2" xfId="0" applyNumberFormat="1" applyFont="1" applyBorder="1" applyAlignment="1">
      <alignment horizontal="center" vertical="center" wrapText="1"/>
    </xf>
    <xf numFmtId="0" fontId="24" fillId="9" borderId="2" xfId="3" applyFont="1" applyFill="1" applyBorder="1" applyAlignment="1">
      <alignment horizontal="center" vertical="center" wrapText="1"/>
    </xf>
    <xf numFmtId="0" fontId="45" fillId="11" borderId="11" xfId="10" applyFont="1" applyFill="1" applyBorder="1" applyAlignment="1">
      <alignment horizontal="center" vertical="center" wrapText="1"/>
    </xf>
    <xf numFmtId="0" fontId="45" fillId="11" borderId="11" xfId="7" applyFont="1" applyFill="1" applyBorder="1" applyAlignment="1">
      <alignment horizontal="center" vertical="center" wrapText="1"/>
    </xf>
    <xf numFmtId="4" fontId="1" fillId="0" borderId="2" xfId="8" applyNumberFormat="1" applyFont="1" applyBorder="1" applyAlignment="1">
      <alignment vertical="center" wrapText="1"/>
    </xf>
    <xf numFmtId="0" fontId="98" fillId="20" borderId="15" xfId="6" applyFont="1" applyFill="1" applyBorder="1" applyAlignment="1">
      <alignment horizontal="center" vertical="center" wrapText="1"/>
    </xf>
    <xf numFmtId="0" fontId="88" fillId="20" borderId="14" xfId="6" applyFont="1" applyFill="1" applyBorder="1" applyAlignment="1">
      <alignment horizontal="left" vertical="center" wrapText="1"/>
    </xf>
    <xf numFmtId="0" fontId="48" fillId="0" borderId="15" xfId="6" applyFont="1" applyBorder="1" applyAlignment="1">
      <alignment horizontal="left" vertical="center" wrapText="1"/>
    </xf>
    <xf numFmtId="0" fontId="88" fillId="0" borderId="0" xfId="6" applyFont="1" applyAlignment="1">
      <alignment horizontal="center" vertical="center" wrapText="1"/>
    </xf>
    <xf numFmtId="164" fontId="88" fillId="20" borderId="15" xfId="6" applyNumberFormat="1" applyFont="1" applyFill="1" applyBorder="1" applyAlignment="1">
      <alignment horizontal="center" vertical="center" wrapText="1"/>
    </xf>
    <xf numFmtId="0" fontId="88" fillId="20" borderId="15" xfId="6" applyFont="1" applyFill="1" applyBorder="1" applyAlignment="1">
      <alignment horizontal="center" vertical="center" wrapText="1"/>
    </xf>
    <xf numFmtId="0" fontId="88" fillId="0" borderId="17" xfId="6" applyFont="1" applyBorder="1" applyAlignment="1">
      <alignment vertical="center" wrapText="1"/>
    </xf>
    <xf numFmtId="0" fontId="88" fillId="0" borderId="0" xfId="6" applyFont="1" applyAlignment="1">
      <alignment horizontal="left" vertical="center" wrapText="1"/>
    </xf>
    <xf numFmtId="0" fontId="88" fillId="0" borderId="0" xfId="6" applyFont="1" applyAlignment="1">
      <alignment horizontal="left" wrapText="1"/>
    </xf>
    <xf numFmtId="0" fontId="88" fillId="21" borderId="0" xfId="6" applyFont="1" applyFill="1" applyBorder="1" applyAlignment="1">
      <alignment horizontal="center" vertical="center" wrapText="1"/>
    </xf>
    <xf numFmtId="4" fontId="48" fillId="8" borderId="15" xfId="6" applyNumberFormat="1" applyFont="1" applyFill="1" applyBorder="1" applyAlignment="1">
      <alignment vertical="center" wrapText="1"/>
    </xf>
    <xf numFmtId="4" fontId="48" fillId="22" borderId="15" xfId="6" applyNumberFormat="1" applyFont="1" applyFill="1" applyBorder="1" applyAlignment="1">
      <alignment vertical="center" wrapText="1"/>
    </xf>
    <xf numFmtId="0" fontId="48" fillId="16" borderId="0" xfId="6" applyFont="1" applyFill="1" applyBorder="1" applyAlignment="1">
      <alignment vertical="center" wrapText="1"/>
    </xf>
    <xf numFmtId="4" fontId="48" fillId="16" borderId="0" xfId="6" applyNumberFormat="1" applyFont="1" applyFill="1" applyBorder="1" applyAlignment="1">
      <alignment vertical="center" wrapText="1"/>
    </xf>
    <xf numFmtId="0" fontId="48" fillId="8" borderId="0" xfId="6" applyFill="1"/>
    <xf numFmtId="0" fontId="88" fillId="16" borderId="0" xfId="6" applyFont="1" applyFill="1" applyBorder="1" applyAlignment="1">
      <alignment vertical="center" wrapText="1"/>
    </xf>
    <xf numFmtId="171" fontId="48" fillId="0" borderId="15" xfId="6" applyNumberFormat="1" applyFont="1" applyBorder="1" applyAlignment="1">
      <alignment vertical="center" wrapText="1"/>
    </xf>
    <xf numFmtId="4" fontId="0" fillId="0" borderId="0" xfId="0" applyNumberFormat="1" applyBorder="1"/>
    <xf numFmtId="0" fontId="18" fillId="0" borderId="20" xfId="0" applyFont="1" applyBorder="1" applyAlignment="1">
      <alignment horizontal="center" vertical="center"/>
    </xf>
    <xf numFmtId="0" fontId="16" fillId="19" borderId="20" xfId="0" applyFont="1" applyFill="1" applyBorder="1" applyAlignment="1">
      <alignment horizontal="center" vertical="center" wrapText="1"/>
    </xf>
    <xf numFmtId="0" fontId="13" fillId="0" borderId="24" xfId="0" applyFont="1" applyBorder="1" applyAlignment="1">
      <alignment horizontal="left" wrapText="1"/>
    </xf>
    <xf numFmtId="0" fontId="11" fillId="0" borderId="0" xfId="0" applyFont="1" applyBorder="1" applyAlignment="1">
      <alignment horizontal="center" vertical="center" wrapText="1"/>
    </xf>
    <xf numFmtId="0" fontId="0" fillId="2" borderId="20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 wrapText="1"/>
    </xf>
    <xf numFmtId="0" fontId="13" fillId="19" borderId="20" xfId="0" applyFont="1" applyFill="1" applyBorder="1" applyAlignment="1">
      <alignment horizontal="left" vertical="center" wrapText="1"/>
    </xf>
    <xf numFmtId="4" fontId="0" fillId="0" borderId="20" xfId="0" applyNumberFormat="1" applyFont="1" applyBorder="1" applyAlignment="1">
      <alignment horizontal="center" vertical="center" wrapText="1"/>
    </xf>
    <xf numFmtId="0" fontId="0" fillId="5" borderId="0" xfId="0" applyFont="1" applyFill="1" applyBorder="1" applyAlignment="1">
      <alignment horizontal="left" vertical="center" wrapText="1"/>
    </xf>
    <xf numFmtId="4" fontId="0" fillId="5" borderId="0" xfId="0" applyNumberFormat="1" applyFont="1" applyFill="1" applyBorder="1" applyAlignment="1">
      <alignment horizontal="center" vertical="center" wrapText="1"/>
    </xf>
    <xf numFmtId="0" fontId="0" fillId="19" borderId="20" xfId="0" applyFont="1" applyFill="1" applyBorder="1" applyAlignment="1">
      <alignment horizontal="left" vertical="center" wrapText="1"/>
    </xf>
    <xf numFmtId="0" fontId="13" fillId="5" borderId="0" xfId="0" applyFont="1" applyFill="1" applyBorder="1" applyAlignment="1">
      <alignment horizontal="left" wrapText="1"/>
    </xf>
    <xf numFmtId="0" fontId="16" fillId="5" borderId="0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4" fontId="0" fillId="0" borderId="2" xfId="0" applyNumberFormat="1" applyBorder="1" applyAlignment="1">
      <alignment horizontal="center" vertical="center" wrapText="1"/>
    </xf>
    <xf numFmtId="0" fontId="0" fillId="5" borderId="0" xfId="0" applyFill="1" applyBorder="1" applyAlignment="1">
      <alignment horizontal="left" vertical="center" wrapText="1"/>
    </xf>
    <xf numFmtId="4" fontId="0" fillId="5" borderId="0" xfId="0" applyNumberForma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left" wrapText="1"/>
    </xf>
    <xf numFmtId="0" fontId="0" fillId="4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left" vertical="center" wrapText="1"/>
    </xf>
    <xf numFmtId="4" fontId="9" fillId="0" borderId="2" xfId="2" applyNumberFormat="1" applyBorder="1" applyAlignment="1">
      <alignment horizontal="center" vertical="center" wrapText="1"/>
    </xf>
    <xf numFmtId="0" fontId="9" fillId="8" borderId="0" xfId="2" applyFill="1" applyBorder="1" applyAlignment="1">
      <alignment horizontal="left" vertical="center" wrapText="1"/>
    </xf>
    <xf numFmtId="4" fontId="9" fillId="8" borderId="0" xfId="2" applyNumberFormat="1" applyFill="1" applyBorder="1" applyAlignment="1">
      <alignment horizontal="center" vertical="center" wrapText="1"/>
    </xf>
    <xf numFmtId="0" fontId="9" fillId="6" borderId="2" xfId="2" applyFill="1" applyBorder="1" applyAlignment="1">
      <alignment horizontal="left" vertical="center" wrapText="1"/>
    </xf>
    <xf numFmtId="0" fontId="24" fillId="6" borderId="2" xfId="2" applyFont="1" applyFill="1" applyBorder="1" applyAlignment="1">
      <alignment horizontal="center" vertical="center" wrapText="1"/>
    </xf>
    <xf numFmtId="0" fontId="19" fillId="8" borderId="0" xfId="2" applyFont="1" applyFill="1" applyBorder="1" applyAlignment="1">
      <alignment horizontal="left" wrapText="1"/>
    </xf>
    <xf numFmtId="0" fontId="24" fillId="8" borderId="0" xfId="2" applyFont="1" applyFill="1" applyBorder="1" applyAlignment="1">
      <alignment horizontal="center" vertical="center" wrapText="1"/>
    </xf>
    <xf numFmtId="0" fontId="19" fillId="0" borderId="0" xfId="2" applyFont="1" applyAlignment="1">
      <alignment horizontal="left" wrapText="1"/>
    </xf>
    <xf numFmtId="0" fontId="19" fillId="0" borderId="6" xfId="2" applyFont="1" applyBorder="1" applyAlignment="1">
      <alignment horizontal="left" wrapText="1"/>
    </xf>
    <xf numFmtId="0" fontId="20" fillId="0" borderId="0" xfId="2" applyFont="1" applyAlignment="1">
      <alignment horizontal="center" vertical="center" wrapText="1"/>
    </xf>
    <xf numFmtId="0" fontId="21" fillId="7" borderId="2" xfId="2" applyFont="1" applyFill="1" applyBorder="1" applyAlignment="1">
      <alignment horizontal="center" vertical="center" wrapText="1"/>
    </xf>
    <xf numFmtId="0" fontId="22" fillId="0" borderId="3" xfId="2" applyFont="1" applyBorder="1" applyAlignment="1">
      <alignment horizontal="left" vertical="center" wrapText="1"/>
    </xf>
    <xf numFmtId="0" fontId="22" fillId="0" borderId="0" xfId="2" applyFont="1" applyAlignment="1">
      <alignment horizontal="left" vertical="center" wrapText="1"/>
    </xf>
    <xf numFmtId="0" fontId="19" fillId="6" borderId="1" xfId="2" applyFont="1" applyFill="1" applyBorder="1" applyAlignment="1">
      <alignment horizontal="left" vertical="center" wrapText="1"/>
    </xf>
    <xf numFmtId="0" fontId="19" fillId="6" borderId="5" xfId="2" applyFont="1" applyFill="1" applyBorder="1" applyAlignment="1">
      <alignment horizontal="left" vertical="center" wrapText="1"/>
    </xf>
    <xf numFmtId="0" fontId="16" fillId="4" borderId="20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left" vertical="center" wrapText="1"/>
    </xf>
    <xf numFmtId="4" fontId="0" fillId="0" borderId="20" xfId="0" applyNumberFormat="1" applyBorder="1" applyAlignment="1">
      <alignment horizontal="center" vertical="center" wrapText="1"/>
    </xf>
    <xf numFmtId="0" fontId="0" fillId="4" borderId="20" xfId="0" applyFont="1" applyFill="1" applyBorder="1" applyAlignment="1">
      <alignment horizontal="left" vertical="center" wrapText="1"/>
    </xf>
    <xf numFmtId="4" fontId="27" fillId="0" borderId="2" xfId="3" applyNumberFormat="1" applyBorder="1" applyAlignment="1">
      <alignment horizontal="center" vertical="center" wrapText="1"/>
    </xf>
    <xf numFmtId="0" fontId="27" fillId="8" borderId="0" xfId="3" applyFill="1" applyBorder="1" applyAlignment="1">
      <alignment horizontal="left" vertical="center" wrapText="1"/>
    </xf>
    <xf numFmtId="4" fontId="27" fillId="8" borderId="0" xfId="3" applyNumberFormat="1" applyFill="1" applyBorder="1" applyAlignment="1">
      <alignment horizontal="center" vertical="center" wrapText="1"/>
    </xf>
    <xf numFmtId="0" fontId="27" fillId="9" borderId="2" xfId="3" applyFill="1" applyBorder="1" applyAlignment="1">
      <alignment horizontal="left" vertical="center" wrapText="1"/>
    </xf>
    <xf numFmtId="0" fontId="36" fillId="9" borderId="2" xfId="3" applyFont="1" applyFill="1" applyBorder="1" applyAlignment="1">
      <alignment horizontal="center" vertical="center" wrapText="1"/>
    </xf>
    <xf numFmtId="0" fontId="30" fillId="8" borderId="0" xfId="3" applyFont="1" applyFill="1" applyBorder="1" applyAlignment="1">
      <alignment horizontal="left" wrapText="1"/>
    </xf>
    <xf numFmtId="0" fontId="36" fillId="8" borderId="0" xfId="3" applyFont="1" applyFill="1" applyBorder="1" applyAlignment="1">
      <alignment horizontal="center" vertical="center" wrapText="1"/>
    </xf>
    <xf numFmtId="0" fontId="30" fillId="0" borderId="0" xfId="3" applyFont="1" applyAlignment="1">
      <alignment horizontal="left" wrapText="1"/>
    </xf>
    <xf numFmtId="0" fontId="30" fillId="0" borderId="6" xfId="3" applyFont="1" applyBorder="1" applyAlignment="1">
      <alignment horizontal="left" wrapText="1"/>
    </xf>
    <xf numFmtId="0" fontId="28" fillId="0" borderId="0" xfId="3" applyFont="1" applyAlignment="1">
      <alignment horizontal="center" vertical="center" wrapText="1"/>
    </xf>
    <xf numFmtId="0" fontId="31" fillId="10" borderId="2" xfId="3" applyFont="1" applyFill="1" applyBorder="1" applyAlignment="1">
      <alignment horizontal="center" vertical="center" wrapText="1"/>
    </xf>
    <xf numFmtId="0" fontId="32" fillId="10" borderId="2" xfId="3" applyFont="1" applyFill="1" applyBorder="1" applyAlignment="1">
      <alignment horizontal="center" vertical="center" wrapText="1"/>
    </xf>
    <xf numFmtId="0" fontId="33" fillId="0" borderId="3" xfId="3" applyFont="1" applyBorder="1" applyAlignment="1">
      <alignment horizontal="left" vertical="center" wrapText="1"/>
    </xf>
    <xf numFmtId="0" fontId="33" fillId="0" borderId="0" xfId="3" applyFont="1" applyAlignment="1">
      <alignment horizontal="left" vertical="center" wrapText="1"/>
    </xf>
    <xf numFmtId="0" fontId="30" fillId="9" borderId="1" xfId="3" applyFont="1" applyFill="1" applyBorder="1" applyAlignment="1">
      <alignment horizontal="left" vertical="center" wrapText="1"/>
    </xf>
    <xf numFmtId="0" fontId="30" fillId="9" borderId="5" xfId="3" applyFont="1" applyFill="1" applyBorder="1" applyAlignment="1">
      <alignment horizontal="left" vertical="center" wrapText="1"/>
    </xf>
    <xf numFmtId="0" fontId="89" fillId="11" borderId="7" xfId="10" applyFont="1" applyFill="1" applyBorder="1" applyAlignment="1">
      <alignment horizontal="center" vertical="center" wrapText="1"/>
    </xf>
    <xf numFmtId="0" fontId="86" fillId="0" borderId="9" xfId="10" applyFont="1" applyBorder="1"/>
    <xf numFmtId="0" fontId="85" fillId="0" borderId="0" xfId="10" applyFont="1" applyAlignment="1">
      <alignment horizontal="left" wrapText="1"/>
    </xf>
    <xf numFmtId="0" fontId="86" fillId="0" borderId="13" xfId="10" applyFont="1" applyBorder="1"/>
    <xf numFmtId="0" fontId="83" fillId="0" borderId="0" xfId="10" applyFont="1" applyAlignment="1">
      <alignment horizontal="center" vertical="center" wrapText="1"/>
    </xf>
    <xf numFmtId="0" fontId="82" fillId="0" borderId="0" xfId="10" applyFont="1" applyAlignment="1"/>
    <xf numFmtId="0" fontId="84" fillId="12" borderId="7" xfId="10" applyFont="1" applyFill="1" applyBorder="1" applyAlignment="1">
      <alignment horizontal="center" vertical="center" wrapText="1"/>
    </xf>
    <xf numFmtId="0" fontId="86" fillId="0" borderId="8" xfId="10" applyFont="1" applyBorder="1"/>
    <xf numFmtId="0" fontId="87" fillId="0" borderId="10" xfId="10" applyFont="1" applyBorder="1" applyAlignment="1">
      <alignment horizontal="left" vertical="center" wrapText="1"/>
    </xf>
    <xf numFmtId="0" fontId="85" fillId="11" borderId="7" xfId="10" applyFont="1" applyFill="1" applyBorder="1" applyAlignment="1">
      <alignment horizontal="left" vertical="center" wrapText="1"/>
    </xf>
    <xf numFmtId="4" fontId="82" fillId="0" borderId="7" xfId="10" applyNumberFormat="1" applyFont="1" applyBorder="1" applyAlignment="1">
      <alignment horizontal="center" vertical="center" wrapText="1"/>
    </xf>
    <xf numFmtId="0" fontId="82" fillId="13" borderId="0" xfId="10" applyFont="1" applyFill="1" applyBorder="1" applyAlignment="1">
      <alignment horizontal="left" vertical="center" wrapText="1"/>
    </xf>
    <xf numFmtId="0" fontId="86" fillId="0" borderId="0" xfId="10" applyFont="1" applyBorder="1"/>
    <xf numFmtId="4" fontId="82" fillId="13" borderId="0" xfId="10" applyNumberFormat="1" applyFont="1" applyFill="1" applyBorder="1" applyAlignment="1">
      <alignment horizontal="center" vertical="center" wrapText="1"/>
    </xf>
    <xf numFmtId="0" fontId="82" fillId="11" borderId="7" xfId="10" applyFont="1" applyFill="1" applyBorder="1" applyAlignment="1">
      <alignment horizontal="left" vertical="center" wrapText="1"/>
    </xf>
    <xf numFmtId="0" fontId="85" fillId="13" borderId="0" xfId="10" applyFont="1" applyFill="1" applyBorder="1" applyAlignment="1">
      <alignment horizontal="left" wrapText="1"/>
    </xf>
    <xf numFmtId="0" fontId="89" fillId="13" borderId="0" xfId="10" applyFont="1" applyFill="1" applyBorder="1" applyAlignment="1">
      <alignment horizontal="center" vertical="center" wrapText="1"/>
    </xf>
    <xf numFmtId="4" fontId="40" fillId="0" borderId="7" xfId="4" applyNumberFormat="1" applyFont="1" applyBorder="1" applyAlignment="1">
      <alignment horizontal="center" vertical="center" wrapText="1"/>
    </xf>
    <xf numFmtId="0" fontId="43" fillId="0" borderId="9" xfId="4" applyFont="1" applyBorder="1"/>
    <xf numFmtId="4" fontId="40" fillId="13" borderId="0" xfId="4" applyNumberFormat="1" applyFont="1" applyFill="1" applyBorder="1" applyAlignment="1">
      <alignment horizontal="center" vertical="center" wrapText="1"/>
    </xf>
    <xf numFmtId="0" fontId="43" fillId="0" borderId="0" xfId="4" applyFont="1" applyBorder="1"/>
    <xf numFmtId="0" fontId="47" fillId="0" borderId="0" xfId="4" applyFont="1" applyAlignment="1">
      <alignment wrapText="1"/>
    </xf>
    <xf numFmtId="0" fontId="40" fillId="0" borderId="0" xfId="4" applyFont="1" applyAlignment="1"/>
    <xf numFmtId="0" fontId="40" fillId="11" borderId="7" xfId="4" applyFont="1" applyFill="1" applyBorder="1" applyAlignment="1">
      <alignment horizontal="left" vertical="center" wrapText="1"/>
    </xf>
    <xf numFmtId="0" fontId="45" fillId="11" borderId="7" xfId="4" applyFont="1" applyFill="1" applyBorder="1" applyAlignment="1">
      <alignment horizontal="center" vertical="center" wrapText="1"/>
    </xf>
    <xf numFmtId="0" fontId="18" fillId="0" borderId="0" xfId="4" applyFont="1" applyAlignment="1">
      <alignment horizontal="left" wrapText="1"/>
    </xf>
    <xf numFmtId="0" fontId="45" fillId="13" borderId="0" xfId="4" applyFont="1" applyFill="1" applyBorder="1" applyAlignment="1">
      <alignment horizontal="center" vertical="center" wrapText="1"/>
    </xf>
    <xf numFmtId="0" fontId="43" fillId="0" borderId="13" xfId="4" applyFont="1" applyBorder="1"/>
    <xf numFmtId="0" fontId="41" fillId="0" borderId="0" xfId="4" applyFont="1" applyAlignment="1">
      <alignment horizontal="center" vertical="center" wrapText="1"/>
    </xf>
    <xf numFmtId="0" fontId="42" fillId="12" borderId="7" xfId="4" applyFont="1" applyFill="1" applyBorder="1" applyAlignment="1">
      <alignment horizontal="center" vertical="center" wrapText="1"/>
    </xf>
    <xf numFmtId="0" fontId="43" fillId="0" borderId="8" xfId="4" applyFont="1" applyBorder="1"/>
    <xf numFmtId="0" fontId="44" fillId="0" borderId="10" xfId="4" applyFont="1" applyBorder="1" applyAlignment="1">
      <alignment horizontal="left" vertical="center" wrapText="1"/>
    </xf>
    <xf numFmtId="0" fontId="18" fillId="11" borderId="7" xfId="4" applyFont="1" applyFill="1" applyBorder="1" applyAlignment="1">
      <alignment horizontal="left" vertical="center" wrapText="1"/>
    </xf>
    <xf numFmtId="0" fontId="24" fillId="6" borderId="2" xfId="5" applyFont="1" applyFill="1" applyBorder="1" applyAlignment="1">
      <alignment horizontal="center" vertical="center" wrapText="1"/>
    </xf>
    <xf numFmtId="0" fontId="19" fillId="0" borderId="0" xfId="5" applyFont="1" applyAlignment="1">
      <alignment horizontal="left" wrapText="1"/>
    </xf>
    <xf numFmtId="0" fontId="19" fillId="0" borderId="6" xfId="5" applyFont="1" applyBorder="1" applyAlignment="1">
      <alignment horizontal="left" wrapText="1"/>
    </xf>
    <xf numFmtId="0" fontId="20" fillId="0" borderId="0" xfId="5" applyFont="1" applyAlignment="1">
      <alignment horizontal="center" vertical="center" wrapText="1"/>
    </xf>
    <xf numFmtId="0" fontId="21" fillId="7" borderId="2" xfId="5" applyFont="1" applyFill="1" applyBorder="1" applyAlignment="1">
      <alignment horizontal="center" vertical="center" wrapText="1"/>
    </xf>
    <xf numFmtId="0" fontId="22" fillId="0" borderId="3" xfId="5" applyFont="1" applyBorder="1" applyAlignment="1">
      <alignment horizontal="left" vertical="center" wrapText="1"/>
    </xf>
    <xf numFmtId="0" fontId="22" fillId="0" borderId="0" xfId="5" applyFont="1" applyAlignment="1">
      <alignment horizontal="left" vertical="center" wrapText="1"/>
    </xf>
    <xf numFmtId="0" fontId="19" fillId="6" borderId="1" xfId="5" applyFont="1" applyFill="1" applyBorder="1" applyAlignment="1">
      <alignment horizontal="left" vertical="center" wrapText="1"/>
    </xf>
    <xf numFmtId="0" fontId="19" fillId="6" borderId="5" xfId="5" applyFont="1" applyFill="1" applyBorder="1" applyAlignment="1">
      <alignment horizontal="left" vertical="center" wrapText="1"/>
    </xf>
    <xf numFmtId="4" fontId="8" fillId="0" borderId="2" xfId="5" applyNumberFormat="1" applyBorder="1" applyAlignment="1">
      <alignment horizontal="center" vertical="center" wrapText="1"/>
    </xf>
    <xf numFmtId="0" fontId="8" fillId="8" borderId="0" xfId="5" applyFill="1" applyBorder="1" applyAlignment="1">
      <alignment horizontal="left" vertical="center" wrapText="1"/>
    </xf>
    <xf numFmtId="4" fontId="8" fillId="8" borderId="0" xfId="5" applyNumberFormat="1" applyFill="1" applyBorder="1" applyAlignment="1">
      <alignment horizontal="center" vertical="center" wrapText="1"/>
    </xf>
    <xf numFmtId="0" fontId="8" fillId="6" borderId="2" xfId="5" applyFill="1" applyBorder="1" applyAlignment="1">
      <alignment horizontal="left" vertical="center" wrapText="1"/>
    </xf>
    <xf numFmtId="0" fontId="19" fillId="8" borderId="0" xfId="5" applyFont="1" applyFill="1" applyBorder="1" applyAlignment="1">
      <alignment horizontal="left" wrapText="1"/>
    </xf>
    <xf numFmtId="0" fontId="24" fillId="8" borderId="0" xfId="5" applyFont="1" applyFill="1" applyBorder="1" applyAlignment="1">
      <alignment horizontal="center" vertical="center" wrapText="1"/>
    </xf>
    <xf numFmtId="0" fontId="14" fillId="0" borderId="25" xfId="0" applyFont="1" applyBorder="1" applyAlignment="1">
      <alignment horizontal="left" vertical="center" wrapText="1"/>
    </xf>
    <xf numFmtId="0" fontId="54" fillId="15" borderId="15" xfId="6" applyFont="1" applyFill="1" applyBorder="1" applyAlignment="1">
      <alignment horizontal="center" vertical="center" wrapText="1"/>
    </xf>
    <xf numFmtId="0" fontId="53" fillId="0" borderId="19" xfId="6" applyFont="1" applyBorder="1" applyAlignment="1">
      <alignment horizontal="left" wrapText="1"/>
    </xf>
    <xf numFmtId="0" fontId="50" fillId="0" borderId="0" xfId="6" applyFont="1" applyBorder="1" applyAlignment="1">
      <alignment horizontal="center" vertical="center" wrapText="1"/>
    </xf>
    <xf numFmtId="0" fontId="52" fillId="14" borderId="15" xfId="6" applyFont="1" applyFill="1" applyBorder="1" applyAlignment="1">
      <alignment horizontal="center" vertical="center" wrapText="1"/>
    </xf>
    <xf numFmtId="0" fontId="52" fillId="0" borderId="16" xfId="6" applyFont="1" applyBorder="1" applyAlignment="1">
      <alignment horizontal="left" vertical="center" wrapText="1"/>
    </xf>
    <xf numFmtId="0" fontId="49" fillId="15" borderId="15" xfId="6" applyFont="1" applyFill="1" applyBorder="1" applyAlignment="1">
      <alignment horizontal="left" vertical="center" wrapText="1"/>
    </xf>
    <xf numFmtId="4" fontId="51" fillId="0" borderId="15" xfId="6" applyNumberFormat="1" applyFont="1" applyBorder="1" applyAlignment="1">
      <alignment horizontal="center" vertical="center" wrapText="1"/>
    </xf>
    <xf numFmtId="0" fontId="51" fillId="16" borderId="0" xfId="6" applyFont="1" applyFill="1" applyBorder="1" applyAlignment="1">
      <alignment horizontal="left" vertical="center" wrapText="1"/>
    </xf>
    <xf numFmtId="4" fontId="51" fillId="16" borderId="0" xfId="6" applyNumberFormat="1" applyFont="1" applyFill="1" applyBorder="1" applyAlignment="1">
      <alignment horizontal="center" vertical="center" wrapText="1"/>
    </xf>
    <xf numFmtId="0" fontId="51" fillId="15" borderId="15" xfId="6" applyFont="1" applyFill="1" applyBorder="1" applyAlignment="1">
      <alignment horizontal="left" vertical="center" wrapText="1"/>
    </xf>
    <xf numFmtId="0" fontId="54" fillId="17" borderId="15" xfId="6" applyFont="1" applyFill="1" applyBorder="1" applyAlignment="1">
      <alignment horizontal="center" vertical="center" wrapText="1"/>
    </xf>
    <xf numFmtId="0" fontId="53" fillId="16" borderId="0" xfId="6" applyFont="1" applyFill="1" applyBorder="1" applyAlignment="1">
      <alignment horizontal="left" wrapText="1"/>
    </xf>
    <xf numFmtId="0" fontId="54" fillId="16" borderId="0" xfId="6" applyFont="1" applyFill="1" applyBorder="1" applyAlignment="1">
      <alignment horizontal="center" vertical="center" wrapText="1"/>
    </xf>
    <xf numFmtId="0" fontId="0" fillId="19" borderId="2" xfId="0" applyFont="1" applyFill="1" applyBorder="1" applyAlignment="1">
      <alignment horizontal="left" vertical="center" wrapText="1"/>
    </xf>
    <xf numFmtId="0" fontId="16" fillId="19" borderId="2" xfId="0" applyFont="1" applyFill="1" applyBorder="1" applyAlignment="1">
      <alignment horizontal="center" vertical="center" wrapText="1"/>
    </xf>
    <xf numFmtId="0" fontId="13" fillId="19" borderId="2" xfId="0" applyFont="1" applyFill="1" applyBorder="1" applyAlignment="1">
      <alignment horizontal="left" vertical="center" wrapText="1"/>
    </xf>
    <xf numFmtId="4" fontId="60" fillId="0" borderId="7" xfId="7" applyNumberFormat="1" applyFont="1" applyBorder="1" applyAlignment="1">
      <alignment horizontal="center" vertical="center" wrapText="1"/>
    </xf>
    <xf numFmtId="0" fontId="51" fillId="0" borderId="9" xfId="7" applyFont="1" applyBorder="1"/>
    <xf numFmtId="0" fontId="60" fillId="13" borderId="0" xfId="7" applyFont="1" applyFill="1" applyBorder="1" applyAlignment="1">
      <alignment horizontal="left" vertical="center" wrapText="1"/>
    </xf>
    <xf numFmtId="0" fontId="51" fillId="0" borderId="0" xfId="7" applyFont="1" applyBorder="1"/>
    <xf numFmtId="4" fontId="60" fillId="13" borderId="0" xfId="7" applyNumberFormat="1" applyFont="1" applyFill="1" applyBorder="1" applyAlignment="1">
      <alignment horizontal="center" vertical="center" wrapText="1"/>
    </xf>
    <xf numFmtId="0" fontId="60" fillId="11" borderId="7" xfId="7" applyFont="1" applyFill="1" applyBorder="1" applyAlignment="1">
      <alignment horizontal="left" vertical="center" wrapText="1"/>
    </xf>
    <xf numFmtId="0" fontId="65" fillId="11" borderId="7" xfId="7" applyFont="1" applyFill="1" applyBorder="1" applyAlignment="1">
      <alignment horizontal="center" vertical="center" wrapText="1"/>
    </xf>
    <xf numFmtId="0" fontId="63" fillId="13" borderId="0" xfId="7" applyFont="1" applyFill="1" applyBorder="1" applyAlignment="1">
      <alignment horizontal="left" wrapText="1"/>
    </xf>
    <xf numFmtId="0" fontId="65" fillId="13" borderId="0" xfId="7" applyFont="1" applyFill="1" applyBorder="1" applyAlignment="1">
      <alignment horizontal="center" vertical="center" wrapText="1"/>
    </xf>
    <xf numFmtId="0" fontId="63" fillId="0" borderId="0" xfId="7" applyFont="1" applyAlignment="1">
      <alignment horizontal="left" wrapText="1"/>
    </xf>
    <xf numFmtId="0" fontId="51" fillId="0" borderId="13" xfId="7" applyFont="1" applyBorder="1"/>
    <xf numFmtId="0" fontId="61" fillId="0" borderId="0" xfId="7" applyFont="1" applyAlignment="1">
      <alignment horizontal="center" vertical="center" wrapText="1"/>
    </xf>
    <xf numFmtId="0" fontId="60" fillId="0" borderId="0" xfId="7" applyFont="1" applyAlignment="1"/>
    <xf numFmtId="0" fontId="62" fillId="12" borderId="7" xfId="7" applyFont="1" applyFill="1" applyBorder="1" applyAlignment="1">
      <alignment horizontal="center" vertical="center" wrapText="1"/>
    </xf>
    <xf numFmtId="0" fontId="51" fillId="0" borderId="8" xfId="7" applyFont="1" applyBorder="1"/>
    <xf numFmtId="0" fontId="64" fillId="0" borderId="10" xfId="7" applyFont="1" applyBorder="1" applyAlignment="1">
      <alignment horizontal="left" vertical="center" wrapText="1"/>
    </xf>
    <xf numFmtId="0" fontId="63" fillId="11" borderId="7" xfId="7" applyFont="1" applyFill="1" applyBorder="1" applyAlignment="1">
      <alignment horizontal="left" vertical="center" wrapText="1"/>
    </xf>
    <xf numFmtId="0" fontId="24" fillId="6" borderId="20" xfId="11" applyFont="1" applyFill="1" applyBorder="1" applyAlignment="1">
      <alignment horizontal="center" vertical="center" wrapText="1"/>
    </xf>
    <xf numFmtId="0" fontId="19" fillId="0" borderId="0" xfId="11" applyFont="1" applyAlignment="1">
      <alignment horizontal="left" wrapText="1"/>
    </xf>
    <xf numFmtId="0" fontId="19" fillId="0" borderId="24" xfId="11" applyFont="1" applyBorder="1" applyAlignment="1">
      <alignment horizontal="left" wrapText="1"/>
    </xf>
    <xf numFmtId="0" fontId="20" fillId="0" borderId="0" xfId="11" applyFont="1" applyAlignment="1">
      <alignment horizontal="center" vertical="center" wrapText="1"/>
    </xf>
    <xf numFmtId="0" fontId="21" fillId="7" borderId="20" xfId="11" applyFont="1" applyFill="1" applyBorder="1" applyAlignment="1">
      <alignment horizontal="center" vertical="center" wrapText="1"/>
    </xf>
    <xf numFmtId="0" fontId="22" fillId="0" borderId="3" xfId="11" applyFont="1" applyBorder="1" applyAlignment="1">
      <alignment horizontal="left" vertical="center" wrapText="1"/>
    </xf>
    <xf numFmtId="0" fontId="22" fillId="0" borderId="0" xfId="11" applyFont="1" applyAlignment="1">
      <alignment horizontal="left" vertical="center" wrapText="1"/>
    </xf>
    <xf numFmtId="0" fontId="19" fillId="6" borderId="21" xfId="11" applyFont="1" applyFill="1" applyBorder="1" applyAlignment="1">
      <alignment horizontal="left" vertical="center" wrapText="1"/>
    </xf>
    <xf numFmtId="0" fontId="19" fillId="6" borderId="23" xfId="11" applyFont="1" applyFill="1" applyBorder="1" applyAlignment="1">
      <alignment horizontal="left" vertical="center" wrapText="1"/>
    </xf>
    <xf numFmtId="4" fontId="4" fillId="0" borderId="20" xfId="11" applyNumberFormat="1" applyBorder="1" applyAlignment="1">
      <alignment horizontal="center" vertical="center" wrapText="1"/>
    </xf>
    <xf numFmtId="0" fontId="4" fillId="8" borderId="0" xfId="11" applyFill="1" applyBorder="1" applyAlignment="1">
      <alignment horizontal="left" vertical="center" wrapText="1"/>
    </xf>
    <xf numFmtId="4" fontId="4" fillId="8" borderId="0" xfId="11" applyNumberFormat="1" applyFill="1" applyBorder="1" applyAlignment="1">
      <alignment horizontal="center" vertical="center" wrapText="1"/>
    </xf>
    <xf numFmtId="0" fontId="4" fillId="6" borderId="20" xfId="11" applyFill="1" applyBorder="1" applyAlignment="1">
      <alignment horizontal="left" vertical="center" wrapText="1"/>
    </xf>
    <xf numFmtId="0" fontId="19" fillId="8" borderId="0" xfId="11" applyFont="1" applyFill="1" applyBorder="1" applyAlignment="1">
      <alignment horizontal="left" wrapText="1"/>
    </xf>
    <xf numFmtId="0" fontId="24" fillId="8" borderId="0" xfId="11" applyFont="1" applyFill="1" applyBorder="1" applyAlignment="1">
      <alignment horizontal="center" vertical="center" wrapText="1"/>
    </xf>
    <xf numFmtId="4" fontId="7" fillId="0" borderId="2" xfId="8" applyNumberFormat="1" applyBorder="1" applyAlignment="1">
      <alignment horizontal="center" vertical="center" wrapText="1"/>
    </xf>
    <xf numFmtId="0" fontId="7" fillId="8" borderId="0" xfId="8" applyFill="1" applyBorder="1" applyAlignment="1">
      <alignment horizontal="left" vertical="center" wrapText="1"/>
    </xf>
    <xf numFmtId="4" fontId="7" fillId="8" borderId="0" xfId="8" applyNumberFormat="1" applyFill="1" applyBorder="1" applyAlignment="1">
      <alignment horizontal="center" vertical="center" wrapText="1"/>
    </xf>
    <xf numFmtId="0" fontId="7" fillId="6" borderId="2" xfId="8" applyFill="1" applyBorder="1" applyAlignment="1">
      <alignment horizontal="left" vertical="center" wrapText="1"/>
    </xf>
    <xf numFmtId="0" fontId="24" fillId="6" borderId="2" xfId="8" applyFont="1" applyFill="1" applyBorder="1" applyAlignment="1">
      <alignment horizontal="center" vertical="center" wrapText="1"/>
    </xf>
    <xf numFmtId="0" fontId="19" fillId="8" borderId="0" xfId="8" applyFont="1" applyFill="1" applyBorder="1" applyAlignment="1">
      <alignment horizontal="left" wrapText="1"/>
    </xf>
    <xf numFmtId="0" fontId="24" fillId="8" borderId="0" xfId="8" applyFont="1" applyFill="1" applyBorder="1" applyAlignment="1">
      <alignment horizontal="center" vertical="center" wrapText="1"/>
    </xf>
    <xf numFmtId="0" fontId="19" fillId="0" borderId="0" xfId="8" applyFont="1" applyAlignment="1">
      <alignment horizontal="left" wrapText="1"/>
    </xf>
    <xf numFmtId="0" fontId="19" fillId="0" borderId="6" xfId="8" applyFont="1" applyBorder="1" applyAlignment="1">
      <alignment horizontal="left" wrapText="1"/>
    </xf>
    <xf numFmtId="0" fontId="20" fillId="0" borderId="0" xfId="8" applyFont="1" applyAlignment="1">
      <alignment horizontal="center" vertical="center" wrapText="1"/>
    </xf>
    <xf numFmtId="0" fontId="21" fillId="7" borderId="2" xfId="8" applyFont="1" applyFill="1" applyBorder="1" applyAlignment="1">
      <alignment horizontal="center" vertical="center" wrapText="1"/>
    </xf>
    <xf numFmtId="0" fontId="22" fillId="0" borderId="3" xfId="8" applyFont="1" applyBorder="1" applyAlignment="1">
      <alignment horizontal="left" vertical="center" wrapText="1"/>
    </xf>
    <xf numFmtId="0" fontId="22" fillId="0" borderId="0" xfId="8" applyFont="1" applyAlignment="1">
      <alignment horizontal="left" vertical="center" wrapText="1"/>
    </xf>
    <xf numFmtId="0" fontId="19" fillId="6" borderId="1" xfId="8" applyFont="1" applyFill="1" applyBorder="1" applyAlignment="1">
      <alignment horizontal="left" vertical="center" wrapText="1"/>
    </xf>
    <xf numFmtId="0" fontId="19" fillId="6" borderId="5" xfId="8" applyFont="1" applyFill="1" applyBorder="1" applyAlignment="1">
      <alignment horizontal="left" vertical="center" wrapText="1"/>
    </xf>
    <xf numFmtId="0" fontId="98" fillId="20" borderId="15" xfId="6" applyFont="1" applyFill="1" applyBorder="1" applyAlignment="1">
      <alignment horizontal="center" vertical="center" wrapText="1"/>
    </xf>
    <xf numFmtId="0" fontId="92" fillId="0" borderId="19" xfId="6" applyFont="1" applyBorder="1" applyAlignment="1">
      <alignment horizontal="left" wrapText="1"/>
    </xf>
    <xf numFmtId="0" fontId="94" fillId="0" borderId="0" xfId="6" applyFont="1" applyBorder="1" applyAlignment="1">
      <alignment horizontal="center" vertical="center" wrapText="1"/>
    </xf>
    <xf numFmtId="0" fontId="95" fillId="14" borderId="15" xfId="6" applyFont="1" applyFill="1" applyBorder="1" applyAlignment="1">
      <alignment horizontal="center" vertical="center" wrapText="1"/>
    </xf>
    <xf numFmtId="0" fontId="96" fillId="0" borderId="16" xfId="6" applyFont="1" applyBorder="1" applyAlignment="1">
      <alignment horizontal="left" vertical="center" wrapText="1"/>
    </xf>
    <xf numFmtId="0" fontId="97" fillId="20" borderId="15" xfId="6" applyFont="1" applyFill="1" applyBorder="1" applyAlignment="1">
      <alignment horizontal="left" vertical="center" wrapText="1"/>
    </xf>
    <xf numFmtId="4" fontId="48" fillId="0" borderId="15" xfId="6" applyNumberFormat="1" applyFont="1" applyBorder="1" applyAlignment="1">
      <alignment horizontal="center" vertical="center" wrapText="1"/>
    </xf>
    <xf numFmtId="0" fontId="48" fillId="21" borderId="0" xfId="6" applyFont="1" applyFill="1" applyBorder="1" applyAlignment="1">
      <alignment horizontal="left" vertical="center" wrapText="1"/>
    </xf>
    <xf numFmtId="4" fontId="48" fillId="21" borderId="0" xfId="6" applyNumberFormat="1" applyFont="1" applyFill="1" applyBorder="1" applyAlignment="1">
      <alignment horizontal="center" vertical="center" wrapText="1"/>
    </xf>
    <xf numFmtId="0" fontId="48" fillId="20" borderId="15" xfId="6" applyFont="1" applyFill="1" applyBorder="1" applyAlignment="1">
      <alignment horizontal="left" vertical="center" wrapText="1"/>
    </xf>
    <xf numFmtId="0" fontId="92" fillId="21" borderId="0" xfId="6" applyFont="1" applyFill="1" applyBorder="1" applyAlignment="1">
      <alignment horizontal="left" wrapText="1"/>
    </xf>
    <xf numFmtId="0" fontId="98" fillId="21" borderId="0" xfId="6" applyFont="1" applyFill="1" applyBorder="1" applyAlignment="1">
      <alignment horizontal="center" vertical="center" wrapText="1"/>
    </xf>
    <xf numFmtId="0" fontId="22" fillId="0" borderId="25" xfId="11" applyFont="1" applyBorder="1" applyAlignment="1">
      <alignment horizontal="left" vertical="center" wrapText="1"/>
    </xf>
    <xf numFmtId="0" fontId="0" fillId="0" borderId="0" xfId="0" applyFont="1" applyBorder="1" applyAlignment="1">
      <alignment wrapText="1"/>
    </xf>
    <xf numFmtId="4" fontId="0" fillId="0" borderId="2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4" fontId="2" fillId="0" borderId="20" xfId="13" applyNumberFormat="1" applyBorder="1" applyAlignment="1">
      <alignment horizontal="center" vertical="center" wrapText="1"/>
    </xf>
    <xf numFmtId="0" fontId="2" fillId="8" borderId="0" xfId="13" applyFill="1" applyBorder="1" applyAlignment="1">
      <alignment horizontal="left" vertical="center" wrapText="1"/>
    </xf>
    <xf numFmtId="4" fontId="2" fillId="8" borderId="0" xfId="13" applyNumberFormat="1" applyFill="1" applyBorder="1" applyAlignment="1">
      <alignment horizontal="center" vertical="center" wrapText="1"/>
    </xf>
    <xf numFmtId="0" fontId="2" fillId="6" borderId="20" xfId="13" applyFill="1" applyBorder="1" applyAlignment="1">
      <alignment horizontal="left" vertical="center" wrapText="1"/>
    </xf>
    <xf numFmtId="0" fontId="24" fillId="6" borderId="20" xfId="13" applyFont="1" applyFill="1" applyBorder="1" applyAlignment="1">
      <alignment horizontal="center" vertical="center" wrapText="1"/>
    </xf>
    <xf numFmtId="0" fontId="19" fillId="8" borderId="0" xfId="13" applyFont="1" applyFill="1" applyBorder="1" applyAlignment="1">
      <alignment horizontal="left" wrapText="1"/>
    </xf>
    <xf numFmtId="0" fontId="24" fillId="8" borderId="0" xfId="13" applyFont="1" applyFill="1" applyBorder="1" applyAlignment="1">
      <alignment horizontal="center" vertical="center" wrapText="1"/>
    </xf>
    <xf numFmtId="0" fontId="19" fillId="0" borderId="0" xfId="13" applyFont="1" applyAlignment="1">
      <alignment horizontal="left" wrapText="1"/>
    </xf>
    <xf numFmtId="0" fontId="19" fillId="0" borderId="24" xfId="13" applyFont="1" applyBorder="1" applyAlignment="1">
      <alignment horizontal="left" wrapText="1"/>
    </xf>
    <xf numFmtId="0" fontId="20" fillId="0" borderId="0" xfId="13" applyFont="1" applyAlignment="1">
      <alignment horizontal="center" vertical="center" wrapText="1"/>
    </xf>
    <xf numFmtId="0" fontId="21" fillId="7" borderId="20" xfId="13" applyFont="1" applyFill="1" applyBorder="1" applyAlignment="1">
      <alignment horizontal="center" vertical="center" wrapText="1"/>
    </xf>
    <xf numFmtId="0" fontId="22" fillId="0" borderId="25" xfId="13" applyFont="1" applyBorder="1" applyAlignment="1">
      <alignment horizontal="left" vertical="center" wrapText="1"/>
    </xf>
    <xf numFmtId="0" fontId="22" fillId="0" borderId="0" xfId="13" applyFont="1" applyAlignment="1">
      <alignment horizontal="left" vertical="center" wrapText="1"/>
    </xf>
    <xf numFmtId="0" fontId="19" fillId="6" borderId="21" xfId="13" applyFont="1" applyFill="1" applyBorder="1" applyAlignment="1">
      <alignment horizontal="left" vertical="center" wrapText="1"/>
    </xf>
    <xf numFmtId="0" fontId="19" fillId="6" borderId="5" xfId="13" applyFont="1" applyFill="1" applyBorder="1" applyAlignment="1">
      <alignment horizontal="left" vertical="center" wrapText="1"/>
    </xf>
    <xf numFmtId="0" fontId="24" fillId="6" borderId="20" xfId="12" applyFont="1" applyFill="1" applyBorder="1" applyAlignment="1">
      <alignment horizontal="center" vertical="center" wrapText="1"/>
    </xf>
    <xf numFmtId="0" fontId="19" fillId="0" borderId="0" xfId="12" applyFont="1" applyAlignment="1">
      <alignment horizontal="left" wrapText="1"/>
    </xf>
    <xf numFmtId="0" fontId="19" fillId="0" borderId="24" xfId="12" applyFont="1" applyBorder="1" applyAlignment="1">
      <alignment horizontal="left" wrapText="1"/>
    </xf>
    <xf numFmtId="0" fontId="20" fillId="0" borderId="0" xfId="12" applyFont="1" applyAlignment="1">
      <alignment horizontal="center" vertical="center" wrapText="1"/>
    </xf>
    <xf numFmtId="0" fontId="21" fillId="7" borderId="20" xfId="12" applyFont="1" applyFill="1" applyBorder="1" applyAlignment="1">
      <alignment horizontal="center" vertical="center" wrapText="1"/>
    </xf>
    <xf numFmtId="0" fontId="22" fillId="0" borderId="25" xfId="12" applyFont="1" applyBorder="1" applyAlignment="1">
      <alignment horizontal="left" vertical="center" wrapText="1"/>
    </xf>
    <xf numFmtId="0" fontId="22" fillId="0" borderId="0" xfId="12" applyFont="1" applyAlignment="1">
      <alignment horizontal="left" vertical="center" wrapText="1"/>
    </xf>
    <xf numFmtId="0" fontId="19" fillId="6" borderId="21" xfId="12" applyFont="1" applyFill="1" applyBorder="1" applyAlignment="1">
      <alignment horizontal="left" vertical="center" wrapText="1"/>
    </xf>
    <xf numFmtId="0" fontId="19" fillId="6" borderId="5" xfId="12" applyFont="1" applyFill="1" applyBorder="1" applyAlignment="1">
      <alignment horizontal="left" vertical="center" wrapText="1"/>
    </xf>
    <xf numFmtId="4" fontId="3" fillId="0" borderId="20" xfId="12" applyNumberFormat="1" applyBorder="1" applyAlignment="1">
      <alignment horizontal="center" vertical="center" wrapText="1"/>
    </xf>
    <xf numFmtId="0" fontId="3" fillId="8" borderId="0" xfId="12" applyFill="1" applyBorder="1" applyAlignment="1">
      <alignment horizontal="left" vertical="center" wrapText="1"/>
    </xf>
    <xf numFmtId="4" fontId="3" fillId="8" borderId="0" xfId="12" applyNumberFormat="1" applyFill="1" applyBorder="1" applyAlignment="1">
      <alignment horizontal="center" vertical="center" wrapText="1"/>
    </xf>
    <xf numFmtId="0" fontId="3" fillId="6" borderId="20" xfId="12" applyFill="1" applyBorder="1" applyAlignment="1">
      <alignment horizontal="left" vertical="center" wrapText="1"/>
    </xf>
    <xf numFmtId="0" fontId="19" fillId="8" borderId="0" xfId="12" applyFont="1" applyFill="1" applyBorder="1" applyAlignment="1">
      <alignment horizontal="left" wrapText="1"/>
    </xf>
    <xf numFmtId="0" fontId="24" fillId="8" borderId="0" xfId="12" applyFont="1" applyFill="1" applyBorder="1" applyAlignment="1">
      <alignment horizontal="center" vertical="center" wrapText="1"/>
    </xf>
    <xf numFmtId="0" fontId="88" fillId="0" borderId="19" xfId="6" applyFont="1" applyBorder="1" applyAlignment="1">
      <alignment horizontal="left" wrapText="1"/>
    </xf>
    <xf numFmtId="0" fontId="96" fillId="0" borderId="26" xfId="6" applyFont="1" applyBorder="1" applyAlignment="1">
      <alignment horizontal="left" vertical="center" wrapText="1"/>
    </xf>
    <xf numFmtId="0" fontId="88" fillId="21" borderId="0" xfId="6" applyFont="1" applyFill="1" applyBorder="1" applyAlignment="1">
      <alignment horizontal="left" wrapText="1"/>
    </xf>
    <xf numFmtId="4" fontId="55" fillId="0" borderId="15" xfId="9" applyNumberFormat="1" applyFont="1" applyBorder="1" applyAlignment="1">
      <alignment horizontal="center" vertical="center" wrapText="1"/>
    </xf>
    <xf numFmtId="0" fontId="55" fillId="16" borderId="0" xfId="9" applyFont="1" applyFill="1" applyBorder="1" applyAlignment="1">
      <alignment horizontal="left" vertical="center" wrapText="1"/>
    </xf>
    <xf numFmtId="4" fontId="55" fillId="16" borderId="0" xfId="9" applyNumberFormat="1" applyFont="1" applyFill="1" applyBorder="1" applyAlignment="1">
      <alignment horizontal="center" vertical="center" wrapText="1"/>
    </xf>
    <xf numFmtId="0" fontId="55" fillId="15" borderId="15" xfId="9" applyFont="1" applyFill="1" applyBorder="1" applyAlignment="1">
      <alignment horizontal="left" vertical="center" wrapText="1"/>
    </xf>
    <xf numFmtId="0" fontId="74" fillId="15" borderId="15" xfId="9" applyFont="1" applyFill="1" applyBorder="1" applyAlignment="1">
      <alignment horizontal="center" vertical="center" wrapText="1"/>
    </xf>
    <xf numFmtId="0" fontId="73" fillId="16" borderId="0" xfId="9" applyFont="1" applyFill="1" applyBorder="1" applyAlignment="1">
      <alignment horizontal="left" wrapText="1"/>
    </xf>
    <xf numFmtId="0" fontId="74" fillId="16" borderId="0" xfId="9" applyFont="1" applyFill="1" applyBorder="1" applyAlignment="1">
      <alignment horizontal="center" vertical="center" wrapText="1"/>
    </xf>
    <xf numFmtId="0" fontId="73" fillId="0" borderId="19" xfId="9" applyFont="1" applyBorder="1" applyAlignment="1">
      <alignment horizontal="left" wrapText="1"/>
    </xf>
    <xf numFmtId="0" fontId="71" fillId="0" borderId="0" xfId="9" applyFont="1" applyBorder="1" applyAlignment="1">
      <alignment horizontal="center" vertical="center" wrapText="1"/>
    </xf>
    <xf numFmtId="0" fontId="72" fillId="14" borderId="15" xfId="9" applyFont="1" applyFill="1" applyBorder="1" applyAlignment="1">
      <alignment horizontal="center" vertical="center" wrapText="1"/>
    </xf>
    <xf numFmtId="0" fontId="72" fillId="0" borderId="16" xfId="9" applyFont="1" applyBorder="1" applyAlignment="1">
      <alignment horizontal="left" vertical="center" wrapText="1"/>
    </xf>
    <xf numFmtId="0" fontId="73" fillId="15" borderId="15" xfId="9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</cellXfs>
  <cellStyles count="14">
    <cellStyle name="Normal" xfId="0" builtinId="0"/>
    <cellStyle name="Normal 10" xfId="10"/>
    <cellStyle name="Normal 11" xfId="11"/>
    <cellStyle name="Normal 12" xfId="12"/>
    <cellStyle name="Normal 13" xfId="13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  <cellStyle name="Texto Explicativo" xfId="1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DDDDDD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6.898163606010016E-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GRÁFICOS!$B$6</c:f>
              <c:strCache>
                <c:ptCount val="1"/>
                <c:pt idx="0">
                  <c:v> consumo médio kwh/mês per capita </c:v>
                </c:pt>
              </c:strCache>
            </c:strRef>
          </c:tx>
          <c:invertIfNegative val="0"/>
          <c:cat>
            <c:strRef>
              <c:f>GRÁFICOS!$A$7:$A$31</c:f>
              <c:strCache>
                <c:ptCount val="25"/>
                <c:pt idx="0">
                  <c:v>Assis Chateaubriand</c:v>
                </c:pt>
                <c:pt idx="1">
                  <c:v>Astorga</c:v>
                </c:pt>
                <c:pt idx="2">
                  <c:v>Barracão</c:v>
                </c:pt>
                <c:pt idx="3">
                  <c:v>Campo Largo</c:v>
                </c:pt>
                <c:pt idx="4">
                  <c:v>Capanema</c:v>
                </c:pt>
                <c:pt idx="5">
                  <c:v>Cascavel</c:v>
                </c:pt>
                <c:pt idx="6">
                  <c:v>Colombo</c:v>
                </c:pt>
                <c:pt idx="7">
                  <c:v>Coronel Vivida</c:v>
                </c:pt>
                <c:pt idx="8">
                  <c:v>Curitiba</c:v>
                </c:pt>
                <c:pt idx="9">
                  <c:v>Foz do Iguaçu</c:v>
                </c:pt>
                <c:pt idx="10">
                  <c:v>Goioerê</c:v>
                </c:pt>
                <c:pt idx="11">
                  <c:v>Irati</c:v>
                </c:pt>
                <c:pt idx="12">
                  <c:v>Ivaiporã</c:v>
                </c:pt>
                <c:pt idx="13">
                  <c:v>Jacarezinho</c:v>
                </c:pt>
                <c:pt idx="14">
                  <c:v>Jaguariaíva</c:v>
                </c:pt>
                <c:pt idx="15">
                  <c:v>Londrina</c:v>
                </c:pt>
                <c:pt idx="16">
                  <c:v>Palmas</c:v>
                </c:pt>
                <c:pt idx="17">
                  <c:v>Paranavaí</c:v>
                </c:pt>
                <c:pt idx="18">
                  <c:v>Paranguá</c:v>
                </c:pt>
                <c:pt idx="19">
                  <c:v>Pinhais</c:v>
                </c:pt>
                <c:pt idx="20">
                  <c:v>Pitanga</c:v>
                </c:pt>
                <c:pt idx="21">
                  <c:v>Quedas do Iguaçu</c:v>
                </c:pt>
                <c:pt idx="22">
                  <c:v>Telêmaco Borba</c:v>
                </c:pt>
                <c:pt idx="23">
                  <c:v>Umuarama</c:v>
                </c:pt>
                <c:pt idx="24">
                  <c:v>União da Vitória</c:v>
                </c:pt>
              </c:strCache>
            </c:strRef>
          </c:cat>
          <c:val>
            <c:numRef>
              <c:f>GRÁFICOS!$B$7:$B$31</c:f>
              <c:numCache>
                <c:formatCode>#,##0.00</c:formatCode>
                <c:ptCount val="25"/>
                <c:pt idx="0">
                  <c:v>14.789520035226772</c:v>
                </c:pt>
                <c:pt idx="1">
                  <c:v>17.158477842003851</c:v>
                </c:pt>
                <c:pt idx="2">
                  <c:v>20.469444444444445</c:v>
                </c:pt>
                <c:pt idx="3">
                  <c:v>10.889227642276422</c:v>
                </c:pt>
                <c:pt idx="4">
                  <c:v>14.350461133069828</c:v>
                </c:pt>
                <c:pt idx="5">
                  <c:v>15.763856812933025</c:v>
                </c:pt>
                <c:pt idx="6">
                  <c:v>23.998204022988503</c:v>
                </c:pt>
                <c:pt idx="7">
                  <c:v>7.8909722222222216</c:v>
                </c:pt>
                <c:pt idx="8">
                  <c:v>12.45696305318717</c:v>
                </c:pt>
                <c:pt idx="9">
                  <c:v>31.418673426277987</c:v>
                </c:pt>
                <c:pt idx="10">
                  <c:v>22.857085346215783</c:v>
                </c:pt>
                <c:pt idx="11">
                  <c:v>10.849037487335361</c:v>
                </c:pt>
                <c:pt idx="12">
                  <c:v>18.718040147913367</c:v>
                </c:pt>
                <c:pt idx="13">
                  <c:v>21.811979166666667</c:v>
                </c:pt>
                <c:pt idx="14">
                  <c:v>12.797014925373134</c:v>
                </c:pt>
                <c:pt idx="15">
                  <c:v>14.534850230414747</c:v>
                </c:pt>
                <c:pt idx="16">
                  <c:v>7.1674843014128724</c:v>
                </c:pt>
                <c:pt idx="17">
                  <c:v>22.212693798449614</c:v>
                </c:pt>
                <c:pt idx="18">
                  <c:v>13.168342356277392</c:v>
                </c:pt>
                <c:pt idx="19">
                  <c:v>12.93897435897436</c:v>
                </c:pt>
                <c:pt idx="20">
                  <c:v>1.5474358974358973</c:v>
                </c:pt>
                <c:pt idx="21">
                  <c:v>20.331989247311828</c:v>
                </c:pt>
                <c:pt idx="22">
                  <c:v>15.37161680911681</c:v>
                </c:pt>
                <c:pt idx="23">
                  <c:v>19.783333333333335</c:v>
                </c:pt>
                <c:pt idx="24">
                  <c:v>5.616935483870968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912064"/>
        <c:axId val="138963200"/>
        <c:axId val="0"/>
      </c:bar3DChart>
      <c:catAx>
        <c:axId val="101912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pt-BR"/>
          </a:p>
        </c:txPr>
        <c:crossAx val="138963200"/>
        <c:crosses val="autoZero"/>
        <c:auto val="1"/>
        <c:lblAlgn val="ctr"/>
        <c:lblOffset val="100"/>
        <c:noMultiLvlLbl val="0"/>
      </c:catAx>
      <c:valAx>
        <c:axId val="13896320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01912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GRÁFICOS!$B$284</c:f>
              <c:strCache>
                <c:ptCount val="1"/>
                <c:pt idx="0">
                  <c:v>média mensal de folhas A4 per capita  </c:v>
                </c:pt>
              </c:strCache>
            </c:strRef>
          </c:tx>
          <c:invertIfNegative val="0"/>
          <c:cat>
            <c:strRef>
              <c:f>GRÁFICOS!$A$285:$A$309</c:f>
              <c:strCache>
                <c:ptCount val="25"/>
                <c:pt idx="0">
                  <c:v>Assis Chateaubriand</c:v>
                </c:pt>
                <c:pt idx="1">
                  <c:v>Astorga</c:v>
                </c:pt>
                <c:pt idx="2">
                  <c:v>Barracão</c:v>
                </c:pt>
                <c:pt idx="3">
                  <c:v>Campo Largo</c:v>
                </c:pt>
                <c:pt idx="4">
                  <c:v>Capanema</c:v>
                </c:pt>
                <c:pt idx="5">
                  <c:v>Cascavel</c:v>
                </c:pt>
                <c:pt idx="6">
                  <c:v>Colombo</c:v>
                </c:pt>
                <c:pt idx="7">
                  <c:v>Coronel Vivida</c:v>
                </c:pt>
                <c:pt idx="8">
                  <c:v>Curitiba</c:v>
                </c:pt>
                <c:pt idx="9">
                  <c:v>Foz do Iguaçu</c:v>
                </c:pt>
                <c:pt idx="10">
                  <c:v>Goioerê</c:v>
                </c:pt>
                <c:pt idx="11">
                  <c:v>Irati</c:v>
                </c:pt>
                <c:pt idx="12">
                  <c:v>Ivaiporã</c:v>
                </c:pt>
                <c:pt idx="13">
                  <c:v>Jacarezinho</c:v>
                </c:pt>
                <c:pt idx="14">
                  <c:v>Jaguariaíva</c:v>
                </c:pt>
                <c:pt idx="15">
                  <c:v>Londrina</c:v>
                </c:pt>
                <c:pt idx="16">
                  <c:v>Palmas</c:v>
                </c:pt>
                <c:pt idx="17">
                  <c:v>Paranavaí</c:v>
                </c:pt>
                <c:pt idx="18">
                  <c:v>Paranguá</c:v>
                </c:pt>
                <c:pt idx="19">
                  <c:v>Pinhais</c:v>
                </c:pt>
                <c:pt idx="20">
                  <c:v>Pitanga</c:v>
                </c:pt>
                <c:pt idx="21">
                  <c:v>Quedas do Iguaçu</c:v>
                </c:pt>
                <c:pt idx="22">
                  <c:v>Telêmaco Borba</c:v>
                </c:pt>
                <c:pt idx="23">
                  <c:v>Umuarama</c:v>
                </c:pt>
                <c:pt idx="24">
                  <c:v>União da Vitória</c:v>
                </c:pt>
              </c:strCache>
            </c:strRef>
          </c:cat>
          <c:val>
            <c:numRef>
              <c:f>GRÁFICOS!$B$285:$B$309</c:f>
              <c:numCache>
                <c:formatCode>#,##0.00</c:formatCode>
                <c:ptCount val="25"/>
                <c:pt idx="0">
                  <c:v>19.870101276970498</c:v>
                </c:pt>
                <c:pt idx="1">
                  <c:v>22.398843930635838</c:v>
                </c:pt>
                <c:pt idx="2">
                  <c:v>17.361111111111111</c:v>
                </c:pt>
                <c:pt idx="3">
                  <c:v>16.412601626016261</c:v>
                </c:pt>
                <c:pt idx="4">
                  <c:v>14.492753623188404</c:v>
                </c:pt>
                <c:pt idx="5">
                  <c:v>18.860662047729022</c:v>
                </c:pt>
                <c:pt idx="6">
                  <c:v>20.294540229885055</c:v>
                </c:pt>
                <c:pt idx="7">
                  <c:v>8.6805555555555554</c:v>
                </c:pt>
                <c:pt idx="8">
                  <c:v>11.266747868453105</c:v>
                </c:pt>
                <c:pt idx="9">
                  <c:v>19.697929869032532</c:v>
                </c:pt>
                <c:pt idx="10">
                  <c:v>15.901771336553944</c:v>
                </c:pt>
                <c:pt idx="11">
                  <c:v>26.595744680851062</c:v>
                </c:pt>
                <c:pt idx="12">
                  <c:v>18.291072371896458</c:v>
                </c:pt>
                <c:pt idx="13">
                  <c:v>14.192708333333334</c:v>
                </c:pt>
                <c:pt idx="14">
                  <c:v>29.850746268656717</c:v>
                </c:pt>
                <c:pt idx="15">
                  <c:v>21.121351766513055</c:v>
                </c:pt>
                <c:pt idx="16">
                  <c:v>12.722397959183672</c:v>
                </c:pt>
                <c:pt idx="17">
                  <c:v>16.90891472868217</c:v>
                </c:pt>
                <c:pt idx="18">
                  <c:v>17.530291312193864</c:v>
                </c:pt>
                <c:pt idx="19">
                  <c:v>43.846153846153847</c:v>
                </c:pt>
                <c:pt idx="20">
                  <c:v>12.98076923076923</c:v>
                </c:pt>
                <c:pt idx="21">
                  <c:v>31.586021505376344</c:v>
                </c:pt>
                <c:pt idx="22">
                  <c:v>15.313390313390315</c:v>
                </c:pt>
                <c:pt idx="23">
                  <c:v>7.2404371584699456</c:v>
                </c:pt>
                <c:pt idx="24">
                  <c:v>9.07258064516129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742528"/>
        <c:axId val="149145856"/>
        <c:axId val="0"/>
      </c:bar3DChart>
      <c:catAx>
        <c:axId val="11074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45856"/>
        <c:crosses val="autoZero"/>
        <c:auto val="1"/>
        <c:lblAlgn val="ctr"/>
        <c:lblOffset val="100"/>
        <c:noMultiLvlLbl val="0"/>
      </c:catAx>
      <c:valAx>
        <c:axId val="14914585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10742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GRÁFICOS!$B$246</c:f>
              <c:strCache>
                <c:ptCount val="1"/>
                <c:pt idx="0">
                  <c:v>média mensal de gasto com telefonia fixa per capita - EAD e Reitoria</c:v>
                </c:pt>
              </c:strCache>
            </c:strRef>
          </c:tx>
          <c:invertIfNegative val="0"/>
          <c:cat>
            <c:strRef>
              <c:f>GRÁFICOS!$A$247:$A$248</c:f>
              <c:strCache>
                <c:ptCount val="2"/>
                <c:pt idx="0">
                  <c:v>EAD</c:v>
                </c:pt>
                <c:pt idx="1">
                  <c:v>Reitoria</c:v>
                </c:pt>
              </c:strCache>
            </c:strRef>
          </c:cat>
          <c:val>
            <c:numRef>
              <c:f>GRÁFICOS!$B$247:$B$248</c:f>
              <c:numCache>
                <c:formatCode>#,##0.00</c:formatCode>
                <c:ptCount val="2"/>
                <c:pt idx="0">
                  <c:v>12.309731182795698</c:v>
                </c:pt>
                <c:pt idx="1">
                  <c:v>13.877134317862165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960640"/>
        <c:axId val="149149888"/>
        <c:axId val="0"/>
      </c:bar3DChart>
      <c:catAx>
        <c:axId val="11096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49888"/>
        <c:crosses val="autoZero"/>
        <c:auto val="1"/>
        <c:lblAlgn val="ctr"/>
        <c:lblOffset val="100"/>
        <c:noMultiLvlLbl val="0"/>
      </c:catAx>
      <c:valAx>
        <c:axId val="14914988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10960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GRÁFICOS!$C$6</c:f>
              <c:strCache>
                <c:ptCount val="1"/>
                <c:pt idx="0">
                  <c:v>consumo médio kwh/mês pela área (m2) </c:v>
                </c:pt>
              </c:strCache>
            </c:strRef>
          </c:tx>
          <c:invertIfNegative val="0"/>
          <c:cat>
            <c:strRef>
              <c:f>GRÁFICOS!$A$7:$A$31</c:f>
              <c:strCache>
                <c:ptCount val="25"/>
                <c:pt idx="0">
                  <c:v>Assis Chateaubriand</c:v>
                </c:pt>
                <c:pt idx="1">
                  <c:v>Astorga</c:v>
                </c:pt>
                <c:pt idx="2">
                  <c:v>Barracão</c:v>
                </c:pt>
                <c:pt idx="3">
                  <c:v>Campo Largo</c:v>
                </c:pt>
                <c:pt idx="4">
                  <c:v>Capanema</c:v>
                </c:pt>
                <c:pt idx="5">
                  <c:v>Cascavel</c:v>
                </c:pt>
                <c:pt idx="6">
                  <c:v>Colombo</c:v>
                </c:pt>
                <c:pt idx="7">
                  <c:v>Coronel Vivida</c:v>
                </c:pt>
                <c:pt idx="8">
                  <c:v>Curitiba</c:v>
                </c:pt>
                <c:pt idx="9">
                  <c:v>Foz do Iguaçu</c:v>
                </c:pt>
                <c:pt idx="10">
                  <c:v>Goioerê</c:v>
                </c:pt>
                <c:pt idx="11">
                  <c:v>Irati</c:v>
                </c:pt>
                <c:pt idx="12">
                  <c:v>Ivaiporã</c:v>
                </c:pt>
                <c:pt idx="13">
                  <c:v>Jacarezinho</c:v>
                </c:pt>
                <c:pt idx="14">
                  <c:v>Jaguariaíva</c:v>
                </c:pt>
                <c:pt idx="15">
                  <c:v>Londrina</c:v>
                </c:pt>
                <c:pt idx="16">
                  <c:v>Palmas</c:v>
                </c:pt>
                <c:pt idx="17">
                  <c:v>Paranavaí</c:v>
                </c:pt>
                <c:pt idx="18">
                  <c:v>Paranguá</c:v>
                </c:pt>
                <c:pt idx="19">
                  <c:v>Pinhais</c:v>
                </c:pt>
                <c:pt idx="20">
                  <c:v>Pitanga</c:v>
                </c:pt>
                <c:pt idx="21">
                  <c:v>Quedas do Iguaçu</c:v>
                </c:pt>
                <c:pt idx="22">
                  <c:v>Telêmaco Borba</c:v>
                </c:pt>
                <c:pt idx="23">
                  <c:v>Umuarama</c:v>
                </c:pt>
                <c:pt idx="24">
                  <c:v>União da Vitória</c:v>
                </c:pt>
              </c:strCache>
            </c:strRef>
          </c:cat>
          <c:val>
            <c:numRef>
              <c:f>GRÁFICOS!$C$7:$C$31</c:f>
              <c:numCache>
                <c:formatCode>#,##0.00</c:formatCode>
                <c:ptCount val="25"/>
                <c:pt idx="0">
                  <c:v>2.5698115430728632</c:v>
                </c:pt>
                <c:pt idx="1">
                  <c:v>1.2696392928428855</c:v>
                </c:pt>
                <c:pt idx="2">
                  <c:v>0.74827870005234587</c:v>
                </c:pt>
                <c:pt idx="3">
                  <c:v>1.1222184378551769</c:v>
                </c:pt>
                <c:pt idx="4">
                  <c:v>1.3260287314341368</c:v>
                </c:pt>
                <c:pt idx="5">
                  <c:v>2.1483606583175696</c:v>
                </c:pt>
                <c:pt idx="6">
                  <c:v>0.95026170563804968</c:v>
                </c:pt>
                <c:pt idx="7">
                  <c:v>1.4147865929578167</c:v>
                </c:pt>
                <c:pt idx="8">
                  <c:v>4.2495490788188413</c:v>
                </c:pt>
                <c:pt idx="9">
                  <c:v>2.2874170531419686</c:v>
                </c:pt>
                <c:pt idx="10">
                  <c:v>1.7277654837633802</c:v>
                </c:pt>
                <c:pt idx="11">
                  <c:v>1.8590955573033046</c:v>
                </c:pt>
                <c:pt idx="12">
                  <c:v>2.692082978144692</c:v>
                </c:pt>
                <c:pt idx="13">
                  <c:v>2.614424375906768</c:v>
                </c:pt>
                <c:pt idx="14">
                  <c:v>1.5561928270654857</c:v>
                </c:pt>
                <c:pt idx="15">
                  <c:v>3.5369853796661022</c:v>
                </c:pt>
                <c:pt idx="16">
                  <c:v>1.0742794117647059</c:v>
                </c:pt>
                <c:pt idx="17">
                  <c:v>3.0083617587987708</c:v>
                </c:pt>
                <c:pt idx="18">
                  <c:v>1.9067243014027939</c:v>
                </c:pt>
                <c:pt idx="19">
                  <c:v>1.5419921039443609</c:v>
                </c:pt>
                <c:pt idx="20">
                  <c:v>0.12042230616199044</c:v>
                </c:pt>
                <c:pt idx="21">
                  <c:v>1.3186018131101813</c:v>
                </c:pt>
                <c:pt idx="22">
                  <c:v>1.8076893438737034</c:v>
                </c:pt>
                <c:pt idx="23">
                  <c:v>2.8418885271020877</c:v>
                </c:pt>
                <c:pt idx="24">
                  <c:v>1.2768009033847594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910016"/>
        <c:axId val="138964928"/>
        <c:axId val="0"/>
      </c:bar3DChart>
      <c:catAx>
        <c:axId val="10191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8964928"/>
        <c:crosses val="autoZero"/>
        <c:auto val="1"/>
        <c:lblAlgn val="ctr"/>
        <c:lblOffset val="100"/>
        <c:noMultiLvlLbl val="0"/>
      </c:catAx>
      <c:valAx>
        <c:axId val="13896492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01910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GRÁFICOS!$B$63</c:f>
              <c:strCache>
                <c:ptCount val="1"/>
                <c:pt idx="0">
                  <c:v>volume médio (m3)/mês per capita </c:v>
                </c:pt>
              </c:strCache>
            </c:strRef>
          </c:tx>
          <c:invertIfNegative val="0"/>
          <c:cat>
            <c:strRef>
              <c:f>GRÁFICOS!$A$64:$A$84</c:f>
              <c:strCache>
                <c:ptCount val="21"/>
                <c:pt idx="0">
                  <c:v>Assis Chateaubriand</c:v>
                </c:pt>
                <c:pt idx="1">
                  <c:v>Astorga</c:v>
                </c:pt>
                <c:pt idx="2">
                  <c:v>Barracão</c:v>
                </c:pt>
                <c:pt idx="3">
                  <c:v>Campo Largo</c:v>
                </c:pt>
                <c:pt idx="4">
                  <c:v>Cascavel</c:v>
                </c:pt>
                <c:pt idx="5">
                  <c:v>Coronel Vivida</c:v>
                </c:pt>
                <c:pt idx="6">
                  <c:v>Curitiba</c:v>
                </c:pt>
                <c:pt idx="7">
                  <c:v>Foz do Iguaçu</c:v>
                </c:pt>
                <c:pt idx="8">
                  <c:v>Goioerê</c:v>
                </c:pt>
                <c:pt idx="9">
                  <c:v>Irati</c:v>
                </c:pt>
                <c:pt idx="10">
                  <c:v>Jacarezinho</c:v>
                </c:pt>
                <c:pt idx="11">
                  <c:v>Jaguariaíva</c:v>
                </c:pt>
                <c:pt idx="12">
                  <c:v>Londrina</c:v>
                </c:pt>
                <c:pt idx="13">
                  <c:v>Palmas</c:v>
                </c:pt>
                <c:pt idx="14">
                  <c:v>Paranavaí</c:v>
                </c:pt>
                <c:pt idx="15">
                  <c:v>Paranguá</c:v>
                </c:pt>
                <c:pt idx="16">
                  <c:v>Pinhais</c:v>
                </c:pt>
                <c:pt idx="17">
                  <c:v>Pitanga</c:v>
                </c:pt>
                <c:pt idx="18">
                  <c:v>Telêmaco Borba</c:v>
                </c:pt>
                <c:pt idx="19">
                  <c:v>Umuarama</c:v>
                </c:pt>
                <c:pt idx="20">
                  <c:v>União da Vitória</c:v>
                </c:pt>
              </c:strCache>
            </c:strRef>
          </c:cat>
          <c:val>
            <c:numRef>
              <c:f>GRÁFICOS!$B$64:$B$84</c:f>
              <c:numCache>
                <c:formatCode>#,##0.00</c:formatCode>
                <c:ptCount val="21"/>
                <c:pt idx="0">
                  <c:v>0.20618670189343902</c:v>
                </c:pt>
                <c:pt idx="1">
                  <c:v>0.17967244701348747</c:v>
                </c:pt>
                <c:pt idx="2">
                  <c:v>0.1875</c:v>
                </c:pt>
                <c:pt idx="3">
                  <c:v>0.11189024390243903</c:v>
                </c:pt>
                <c:pt idx="4">
                  <c:v>0.13548883756735949</c:v>
                </c:pt>
                <c:pt idx="5">
                  <c:v>0.12152777777777778</c:v>
                </c:pt>
                <c:pt idx="6">
                  <c:v>0.1196965083231831</c:v>
                </c:pt>
                <c:pt idx="7">
                  <c:v>0.23996620194338827</c:v>
                </c:pt>
                <c:pt idx="8">
                  <c:v>0.2069243156199678</c:v>
                </c:pt>
                <c:pt idx="9">
                  <c:v>0.12006079027355623</c:v>
                </c:pt>
                <c:pt idx="10">
                  <c:v>0.22942708333333334</c:v>
                </c:pt>
                <c:pt idx="11">
                  <c:v>7.4378109452736318E-2</c:v>
                </c:pt>
                <c:pt idx="12">
                  <c:v>0.24711981566820276</c:v>
                </c:pt>
                <c:pt idx="13">
                  <c:v>0.27495421245421248</c:v>
                </c:pt>
                <c:pt idx="14">
                  <c:v>0.13643410852713178</c:v>
                </c:pt>
                <c:pt idx="15">
                  <c:v>9.7254447022428456E-2</c:v>
                </c:pt>
                <c:pt idx="16">
                  <c:v>8.4871794871794873E-2</c:v>
                </c:pt>
                <c:pt idx="17">
                  <c:v>0.31185897435897436</c:v>
                </c:pt>
                <c:pt idx="18">
                  <c:v>0.13995726495726496</c:v>
                </c:pt>
                <c:pt idx="19">
                  <c:v>0.1709471766848816</c:v>
                </c:pt>
                <c:pt idx="20">
                  <c:v>9.2741935483870969E-2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06112"/>
        <c:axId val="138966656"/>
        <c:axId val="0"/>
      </c:bar3DChart>
      <c:catAx>
        <c:axId val="1101061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aseline="0"/>
            </a:pPr>
            <a:endParaRPr lang="pt-BR"/>
          </a:p>
        </c:txPr>
        <c:crossAx val="138966656"/>
        <c:crosses val="autoZero"/>
        <c:auto val="1"/>
        <c:lblAlgn val="ctr"/>
        <c:lblOffset val="100"/>
        <c:noMultiLvlLbl val="0"/>
      </c:catAx>
      <c:valAx>
        <c:axId val="13896665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10106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GRÁFICOS!$C$63</c:f>
              <c:strCache>
                <c:ptCount val="1"/>
                <c:pt idx="0">
                  <c:v>volume médio (m3)/mês pela área (m2) </c:v>
                </c:pt>
              </c:strCache>
            </c:strRef>
          </c:tx>
          <c:invertIfNegative val="0"/>
          <c:cat>
            <c:strRef>
              <c:f>GRÁFICOS!$A$64:$A$84</c:f>
              <c:strCache>
                <c:ptCount val="21"/>
                <c:pt idx="0">
                  <c:v>Assis Chateaubriand</c:v>
                </c:pt>
                <c:pt idx="1">
                  <c:v>Astorga</c:v>
                </c:pt>
                <c:pt idx="2">
                  <c:v>Barracão</c:v>
                </c:pt>
                <c:pt idx="3">
                  <c:v>Campo Largo</c:v>
                </c:pt>
                <c:pt idx="4">
                  <c:v>Cascavel</c:v>
                </c:pt>
                <c:pt idx="5">
                  <c:v>Coronel Vivida</c:v>
                </c:pt>
                <c:pt idx="6">
                  <c:v>Curitiba</c:v>
                </c:pt>
                <c:pt idx="7">
                  <c:v>Foz do Iguaçu</c:v>
                </c:pt>
                <c:pt idx="8">
                  <c:v>Goioerê</c:v>
                </c:pt>
                <c:pt idx="9">
                  <c:v>Irati</c:v>
                </c:pt>
                <c:pt idx="10">
                  <c:v>Jacarezinho</c:v>
                </c:pt>
                <c:pt idx="11">
                  <c:v>Jaguariaíva</c:v>
                </c:pt>
                <c:pt idx="12">
                  <c:v>Londrina</c:v>
                </c:pt>
                <c:pt idx="13">
                  <c:v>Palmas</c:v>
                </c:pt>
                <c:pt idx="14">
                  <c:v>Paranavaí</c:v>
                </c:pt>
                <c:pt idx="15">
                  <c:v>Paranguá</c:v>
                </c:pt>
                <c:pt idx="16">
                  <c:v>Pinhais</c:v>
                </c:pt>
                <c:pt idx="17">
                  <c:v>Pitanga</c:v>
                </c:pt>
                <c:pt idx="18">
                  <c:v>Telêmaco Borba</c:v>
                </c:pt>
                <c:pt idx="19">
                  <c:v>Umuarama</c:v>
                </c:pt>
                <c:pt idx="20">
                  <c:v>União da Vitória</c:v>
                </c:pt>
              </c:strCache>
            </c:strRef>
          </c:cat>
          <c:val>
            <c:numRef>
              <c:f>GRÁFICOS!$C$64:$C$84</c:f>
              <c:numCache>
                <c:formatCode>0.00000</c:formatCode>
                <c:ptCount val="21"/>
                <c:pt idx="0">
                  <c:v>3.582678581129211E-2</c:v>
                </c:pt>
                <c:pt idx="1">
                  <c:v>1.3294838893641287E-2</c:v>
                </c:pt>
                <c:pt idx="2">
                  <c:v>6.8542288307142547E-3</c:v>
                </c:pt>
                <c:pt idx="3">
                  <c:v>1.153114792420485E-2</c:v>
                </c:pt>
                <c:pt idx="4">
                  <c:v>1.8464953832369693E-2</c:v>
                </c:pt>
                <c:pt idx="5">
                  <c:v>2.1788933711838241E-2</c:v>
                </c:pt>
                <c:pt idx="6">
                  <c:v>4.0833081426895027E-2</c:v>
                </c:pt>
                <c:pt idx="7">
                  <c:v>1.7470590659754714E-2</c:v>
                </c:pt>
                <c:pt idx="8">
                  <c:v>1.5641394555090577E-2</c:v>
                </c:pt>
                <c:pt idx="9">
                  <c:v>2.0573666748266863E-2</c:v>
                </c:pt>
                <c:pt idx="10">
                  <c:v>2.7499556760833141E-2</c:v>
                </c:pt>
                <c:pt idx="11">
                  <c:v>9.0448187406224293E-3</c:v>
                </c:pt>
                <c:pt idx="12">
                  <c:v>6.0135409803894084E-2</c:v>
                </c:pt>
                <c:pt idx="13">
                  <c:v>4.121078431372549E-2</c:v>
                </c:pt>
                <c:pt idx="14">
                  <c:v>1.8477864882712806E-2</c:v>
                </c:pt>
                <c:pt idx="15">
                  <c:v>1.4082062308226388E-2</c:v>
                </c:pt>
                <c:pt idx="16">
                  <c:v>1.0114529475755689E-2</c:v>
                </c:pt>
                <c:pt idx="17">
                  <c:v>2.4269035603897413E-2</c:v>
                </c:pt>
                <c:pt idx="18">
                  <c:v>1.6458857880903201E-2</c:v>
                </c:pt>
                <c:pt idx="19">
                  <c:v>2.4556671617249799E-2</c:v>
                </c:pt>
                <c:pt idx="20">
                  <c:v>2.1081421951076432E-2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365696"/>
        <c:axId val="149062208"/>
        <c:axId val="0"/>
      </c:bar3DChart>
      <c:catAx>
        <c:axId val="110365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aseline="0"/>
            </a:pPr>
            <a:endParaRPr lang="pt-BR"/>
          </a:p>
        </c:txPr>
        <c:crossAx val="149062208"/>
        <c:crosses val="autoZero"/>
        <c:auto val="1"/>
        <c:lblAlgn val="ctr"/>
        <c:lblOffset val="100"/>
        <c:noMultiLvlLbl val="0"/>
      </c:catAx>
      <c:valAx>
        <c:axId val="149062208"/>
        <c:scaling>
          <c:orientation val="minMax"/>
        </c:scaling>
        <c:delete val="0"/>
        <c:axPos val="l"/>
        <c:majorGridlines/>
        <c:numFmt formatCode="0.00000" sourceLinked="1"/>
        <c:majorTickMark val="out"/>
        <c:minorTickMark val="none"/>
        <c:tickLblPos val="nextTo"/>
        <c:crossAx val="110365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7.4631889763779533E-2"/>
          <c:y val="2.7777777777777776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GRÁFICOS!$B$126</c:f>
              <c:strCache>
                <c:ptCount val="1"/>
                <c:pt idx="0">
                  <c:v>média mensal de páginas preto e branco per capita  </c:v>
                </c:pt>
              </c:strCache>
            </c:strRef>
          </c:tx>
          <c:invertIfNegative val="0"/>
          <c:cat>
            <c:strRef>
              <c:f>GRÁFICOS!$A$127:$A$151</c:f>
              <c:strCache>
                <c:ptCount val="25"/>
                <c:pt idx="0">
                  <c:v>Assis Chateaubriand</c:v>
                </c:pt>
                <c:pt idx="1">
                  <c:v>Astorga</c:v>
                </c:pt>
                <c:pt idx="2">
                  <c:v>Barracão</c:v>
                </c:pt>
                <c:pt idx="3">
                  <c:v>Campo Largo</c:v>
                </c:pt>
                <c:pt idx="4">
                  <c:v>Capanema</c:v>
                </c:pt>
                <c:pt idx="5">
                  <c:v>Cascavel</c:v>
                </c:pt>
                <c:pt idx="6">
                  <c:v>Colombo</c:v>
                </c:pt>
                <c:pt idx="7">
                  <c:v>Coronel Vivida</c:v>
                </c:pt>
                <c:pt idx="8">
                  <c:v>Curitiba</c:v>
                </c:pt>
                <c:pt idx="9">
                  <c:v>Foz do Iguaçu</c:v>
                </c:pt>
                <c:pt idx="10">
                  <c:v>Goioerê</c:v>
                </c:pt>
                <c:pt idx="11">
                  <c:v>Irati</c:v>
                </c:pt>
                <c:pt idx="12">
                  <c:v>Ivaiporã</c:v>
                </c:pt>
                <c:pt idx="13">
                  <c:v>Jacarezinho</c:v>
                </c:pt>
                <c:pt idx="14">
                  <c:v>Jaguariaíva</c:v>
                </c:pt>
                <c:pt idx="15">
                  <c:v>Londrina</c:v>
                </c:pt>
                <c:pt idx="16">
                  <c:v>Palmas</c:v>
                </c:pt>
                <c:pt idx="17">
                  <c:v>Paranavaí</c:v>
                </c:pt>
                <c:pt idx="18">
                  <c:v>Paranguá</c:v>
                </c:pt>
                <c:pt idx="19">
                  <c:v>Pinhais</c:v>
                </c:pt>
                <c:pt idx="20">
                  <c:v>Pitanga</c:v>
                </c:pt>
                <c:pt idx="21">
                  <c:v>Quedas do Iguaçu</c:v>
                </c:pt>
                <c:pt idx="22">
                  <c:v>Telêmaco Borba</c:v>
                </c:pt>
                <c:pt idx="23">
                  <c:v>Umuarama</c:v>
                </c:pt>
                <c:pt idx="24">
                  <c:v>União da Vitória</c:v>
                </c:pt>
              </c:strCache>
            </c:strRef>
          </c:cat>
          <c:val>
            <c:numRef>
              <c:f>GRÁFICOS!$B$127:$B$151</c:f>
              <c:numCache>
                <c:formatCode>#,##0.00</c:formatCode>
                <c:ptCount val="25"/>
                <c:pt idx="0">
                  <c:v>24.463452223690002</c:v>
                </c:pt>
                <c:pt idx="1">
                  <c:v>36.540462427745666</c:v>
                </c:pt>
                <c:pt idx="2">
                  <c:v>29.029166666666665</c:v>
                </c:pt>
                <c:pt idx="3">
                  <c:v>18.432825203252033</c:v>
                </c:pt>
                <c:pt idx="4">
                  <c:v>15.337285902503295</c:v>
                </c:pt>
                <c:pt idx="5">
                  <c:v>29.026558891454965</c:v>
                </c:pt>
                <c:pt idx="6">
                  <c:v>34.099856321839084</c:v>
                </c:pt>
                <c:pt idx="7">
                  <c:v>23.863541666666666</c:v>
                </c:pt>
                <c:pt idx="8">
                  <c:v>12.176842265529842</c:v>
                </c:pt>
                <c:pt idx="9">
                  <c:v>26.20722433460076</c:v>
                </c:pt>
                <c:pt idx="10">
                  <c:v>17.460547504025765</c:v>
                </c:pt>
                <c:pt idx="11">
                  <c:v>31.354609929078013</c:v>
                </c:pt>
                <c:pt idx="12">
                  <c:v>24.423930269413628</c:v>
                </c:pt>
                <c:pt idx="13">
                  <c:v>24.128385416666667</c:v>
                </c:pt>
                <c:pt idx="14">
                  <c:v>7.7261194029850744</c:v>
                </c:pt>
                <c:pt idx="15">
                  <c:v>0.45047331029185866</c:v>
                </c:pt>
                <c:pt idx="16">
                  <c:v>15.629349816849818</c:v>
                </c:pt>
                <c:pt idx="17">
                  <c:v>18.683817829457364</c:v>
                </c:pt>
                <c:pt idx="18">
                  <c:v>17.232920855890693</c:v>
                </c:pt>
                <c:pt idx="19">
                  <c:v>1.1398743589743592</c:v>
                </c:pt>
                <c:pt idx="20">
                  <c:v>17.59198717948718</c:v>
                </c:pt>
                <c:pt idx="21">
                  <c:v>42.663978494623656</c:v>
                </c:pt>
                <c:pt idx="22">
                  <c:v>22.173165954415953</c:v>
                </c:pt>
                <c:pt idx="23">
                  <c:v>10.14344262295082</c:v>
                </c:pt>
                <c:pt idx="24">
                  <c:v>9.4966397849462378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363648"/>
        <c:axId val="149063360"/>
        <c:axId val="0"/>
      </c:bar3DChart>
      <c:catAx>
        <c:axId val="11036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063360"/>
        <c:crosses val="autoZero"/>
        <c:auto val="1"/>
        <c:lblAlgn val="ctr"/>
        <c:lblOffset val="100"/>
        <c:noMultiLvlLbl val="0"/>
      </c:catAx>
      <c:valAx>
        <c:axId val="1490633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10363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GRÁFICOS!$C$126</c:f>
              <c:strCache>
                <c:ptCount val="1"/>
                <c:pt idx="0">
                  <c:v>média mensal de páginas coloridas per capita  </c:v>
                </c:pt>
              </c:strCache>
            </c:strRef>
          </c:tx>
          <c:invertIfNegative val="0"/>
          <c:cat>
            <c:strRef>
              <c:f>GRÁFICOS!$A$127:$A$151</c:f>
              <c:strCache>
                <c:ptCount val="25"/>
                <c:pt idx="0">
                  <c:v>Assis Chateaubriand</c:v>
                </c:pt>
                <c:pt idx="1">
                  <c:v>Astorga</c:v>
                </c:pt>
                <c:pt idx="2">
                  <c:v>Barracão</c:v>
                </c:pt>
                <c:pt idx="3">
                  <c:v>Campo Largo</c:v>
                </c:pt>
                <c:pt idx="4">
                  <c:v>Capanema</c:v>
                </c:pt>
                <c:pt idx="5">
                  <c:v>Cascavel</c:v>
                </c:pt>
                <c:pt idx="6">
                  <c:v>Colombo</c:v>
                </c:pt>
                <c:pt idx="7">
                  <c:v>Coronel Vivida</c:v>
                </c:pt>
                <c:pt idx="8">
                  <c:v>Curitiba</c:v>
                </c:pt>
                <c:pt idx="9">
                  <c:v>Foz do Iguaçu</c:v>
                </c:pt>
                <c:pt idx="10">
                  <c:v>Goioerê</c:v>
                </c:pt>
                <c:pt idx="11">
                  <c:v>Irati</c:v>
                </c:pt>
                <c:pt idx="12">
                  <c:v>Ivaiporã</c:v>
                </c:pt>
                <c:pt idx="13">
                  <c:v>Jacarezinho</c:v>
                </c:pt>
                <c:pt idx="14">
                  <c:v>Jaguariaíva</c:v>
                </c:pt>
                <c:pt idx="15">
                  <c:v>Londrina</c:v>
                </c:pt>
                <c:pt idx="16">
                  <c:v>Palmas</c:v>
                </c:pt>
                <c:pt idx="17">
                  <c:v>Paranavaí</c:v>
                </c:pt>
                <c:pt idx="18">
                  <c:v>Paranguá</c:v>
                </c:pt>
                <c:pt idx="19">
                  <c:v>Pinhais</c:v>
                </c:pt>
                <c:pt idx="20">
                  <c:v>Pitanga</c:v>
                </c:pt>
                <c:pt idx="21">
                  <c:v>Quedas do Iguaçu</c:v>
                </c:pt>
                <c:pt idx="22">
                  <c:v>Telêmaco Borba</c:v>
                </c:pt>
                <c:pt idx="23">
                  <c:v>Umuarama</c:v>
                </c:pt>
                <c:pt idx="24">
                  <c:v>União da Vitória</c:v>
                </c:pt>
              </c:strCache>
            </c:strRef>
          </c:cat>
          <c:val>
            <c:numRef>
              <c:f>GRÁFICOS!$C$127:$C$151</c:f>
              <c:numCache>
                <c:formatCode>0.00</c:formatCode>
                <c:ptCount val="25"/>
                <c:pt idx="0">
                  <c:v>1.4603698811096433</c:v>
                </c:pt>
                <c:pt idx="1">
                  <c:v>5.4749518304431595</c:v>
                </c:pt>
                <c:pt idx="2">
                  <c:v>0</c:v>
                </c:pt>
                <c:pt idx="3">
                  <c:v>0.15904471544715446</c:v>
                </c:pt>
                <c:pt idx="4">
                  <c:v>0.813570487483531</c:v>
                </c:pt>
                <c:pt idx="5">
                  <c:v>0.86913010007698221</c:v>
                </c:pt>
                <c:pt idx="6" formatCode="#,##0.00">
                  <c:v>2.2966954022988508</c:v>
                </c:pt>
                <c:pt idx="7">
                  <c:v>0.41597222222222219</c:v>
                </c:pt>
                <c:pt idx="8">
                  <c:v>0.36718432805521717</c:v>
                </c:pt>
                <c:pt idx="9">
                  <c:v>0.92585551330798477</c:v>
                </c:pt>
                <c:pt idx="10" formatCode="0.000">
                  <c:v>5.8776167471819643E-2</c:v>
                </c:pt>
                <c:pt idx="11">
                  <c:v>0.59536474164133735</c:v>
                </c:pt>
                <c:pt idx="12">
                  <c:v>0.35816164817749602</c:v>
                </c:pt>
                <c:pt idx="13">
                  <c:v>0.19518229166666667</c:v>
                </c:pt>
                <c:pt idx="14">
                  <c:v>0.70074626865671641</c:v>
                </c:pt>
                <c:pt idx="15">
                  <c:v>0</c:v>
                </c:pt>
                <c:pt idx="16">
                  <c:v>0.17602040816326531</c:v>
                </c:pt>
                <c:pt idx="17">
                  <c:v>0.24195736434108528</c:v>
                </c:pt>
                <c:pt idx="18">
                  <c:v>0.70765661252900236</c:v>
                </c:pt>
                <c:pt idx="19">
                  <c:v>0.37934358974358967</c:v>
                </c:pt>
                <c:pt idx="20">
                  <c:v>0.83429487179487172</c:v>
                </c:pt>
                <c:pt idx="21">
                  <c:v>1.3756720430107527</c:v>
                </c:pt>
                <c:pt idx="22">
                  <c:v>1.4155092592592593</c:v>
                </c:pt>
                <c:pt idx="23" formatCode="#,##0.00">
                  <c:v>4.8269581056466303E-2</c:v>
                </c:pt>
                <c:pt idx="24">
                  <c:v>1.0243279569892474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366208"/>
        <c:axId val="149064512"/>
        <c:axId val="0"/>
      </c:bar3DChart>
      <c:catAx>
        <c:axId val="11036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064512"/>
        <c:crosses val="autoZero"/>
        <c:auto val="1"/>
        <c:lblAlgn val="ctr"/>
        <c:lblOffset val="100"/>
        <c:noMultiLvlLbl val="0"/>
      </c:catAx>
      <c:valAx>
        <c:axId val="149064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0366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GRÁFICOS!$D$126</c:f>
              <c:strCache>
                <c:ptCount val="1"/>
                <c:pt idx="0">
                  <c:v>média mensal do custo com locação per capita  </c:v>
                </c:pt>
              </c:strCache>
            </c:strRef>
          </c:tx>
          <c:invertIfNegative val="0"/>
          <c:cat>
            <c:strRef>
              <c:f>GRÁFICOS!$A$127:$A$151</c:f>
              <c:strCache>
                <c:ptCount val="25"/>
                <c:pt idx="0">
                  <c:v>Assis Chateaubriand</c:v>
                </c:pt>
                <c:pt idx="1">
                  <c:v>Astorga</c:v>
                </c:pt>
                <c:pt idx="2">
                  <c:v>Barracão</c:v>
                </c:pt>
                <c:pt idx="3">
                  <c:v>Campo Largo</c:v>
                </c:pt>
                <c:pt idx="4">
                  <c:v>Capanema</c:v>
                </c:pt>
                <c:pt idx="5">
                  <c:v>Cascavel</c:v>
                </c:pt>
                <c:pt idx="6">
                  <c:v>Colombo</c:v>
                </c:pt>
                <c:pt idx="7">
                  <c:v>Coronel Vivida</c:v>
                </c:pt>
                <c:pt idx="8">
                  <c:v>Curitiba</c:v>
                </c:pt>
                <c:pt idx="9">
                  <c:v>Foz do Iguaçu</c:v>
                </c:pt>
                <c:pt idx="10">
                  <c:v>Goioerê</c:v>
                </c:pt>
                <c:pt idx="11">
                  <c:v>Irati</c:v>
                </c:pt>
                <c:pt idx="12">
                  <c:v>Ivaiporã</c:v>
                </c:pt>
                <c:pt idx="13">
                  <c:v>Jacarezinho</c:v>
                </c:pt>
                <c:pt idx="14">
                  <c:v>Jaguariaíva</c:v>
                </c:pt>
                <c:pt idx="15">
                  <c:v>Londrina</c:v>
                </c:pt>
                <c:pt idx="16">
                  <c:v>Palmas</c:v>
                </c:pt>
                <c:pt idx="17">
                  <c:v>Paranavaí</c:v>
                </c:pt>
                <c:pt idx="18">
                  <c:v>Paranguá</c:v>
                </c:pt>
                <c:pt idx="19">
                  <c:v>Pinhais</c:v>
                </c:pt>
                <c:pt idx="20">
                  <c:v>Pitanga</c:v>
                </c:pt>
                <c:pt idx="21">
                  <c:v>Quedas do Iguaçu</c:v>
                </c:pt>
                <c:pt idx="22">
                  <c:v>Telêmaco Borba</c:v>
                </c:pt>
                <c:pt idx="23">
                  <c:v>Umuarama</c:v>
                </c:pt>
                <c:pt idx="24">
                  <c:v>União da Vitória</c:v>
                </c:pt>
              </c:strCache>
            </c:strRef>
          </c:cat>
          <c:val>
            <c:numRef>
              <c:f>GRÁFICOS!$D$127:$D$151</c:f>
              <c:numCache>
                <c:formatCode>#,##0.00</c:formatCode>
                <c:ptCount val="25"/>
                <c:pt idx="0">
                  <c:v>1.413559004843681</c:v>
                </c:pt>
                <c:pt idx="1">
                  <c:v>1.2996001926782275</c:v>
                </c:pt>
                <c:pt idx="2">
                  <c:v>0.98149999999999993</c:v>
                </c:pt>
                <c:pt idx="3">
                  <c:v>1.3348191056910563</c:v>
                </c:pt>
                <c:pt idx="4">
                  <c:v>0.88864295125164694</c:v>
                </c:pt>
                <c:pt idx="5">
                  <c:v>1.9708237105465742</c:v>
                </c:pt>
                <c:pt idx="6">
                  <c:v>1.1383225574712643</c:v>
                </c:pt>
                <c:pt idx="7" formatCode="0.00">
                  <c:v>0.96872222222222215</c:v>
                </c:pt>
                <c:pt idx="8">
                  <c:v>0.36548112058465287</c:v>
                </c:pt>
                <c:pt idx="9">
                  <c:v>1.0597908745247149</c:v>
                </c:pt>
                <c:pt idx="10">
                  <c:v>1.0861191626409019</c:v>
                </c:pt>
                <c:pt idx="11">
                  <c:v>1.4337702634245186</c:v>
                </c:pt>
                <c:pt idx="12">
                  <c:v>1.5555507131537241</c:v>
                </c:pt>
                <c:pt idx="13">
                  <c:v>1.6878619791666665</c:v>
                </c:pt>
                <c:pt idx="14">
                  <c:v>0</c:v>
                </c:pt>
                <c:pt idx="15">
                  <c:v>0.28307603686635946</c:v>
                </c:pt>
                <c:pt idx="16">
                  <c:v>0.41446821036106746</c:v>
                </c:pt>
                <c:pt idx="17">
                  <c:v>1.1731715116279073</c:v>
                </c:pt>
                <c:pt idx="18">
                  <c:v>0.82758249548852791</c:v>
                </c:pt>
                <c:pt idx="19">
                  <c:v>0.84668717948717953</c:v>
                </c:pt>
                <c:pt idx="20">
                  <c:v>0.86466987179487187</c:v>
                </c:pt>
                <c:pt idx="21" formatCode="0.00">
                  <c:v>2.2099663978494619</c:v>
                </c:pt>
                <c:pt idx="22">
                  <c:v>1.1354309116809114</c:v>
                </c:pt>
                <c:pt idx="23">
                  <c:v>0</c:v>
                </c:pt>
                <c:pt idx="24">
                  <c:v>0.35768145161290332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739968"/>
        <c:axId val="149066240"/>
        <c:axId val="0"/>
      </c:bar3DChart>
      <c:catAx>
        <c:axId val="11073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066240"/>
        <c:crosses val="autoZero"/>
        <c:auto val="1"/>
        <c:lblAlgn val="ctr"/>
        <c:lblOffset val="100"/>
        <c:noMultiLvlLbl val="0"/>
      </c:catAx>
      <c:valAx>
        <c:axId val="14906624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10739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GRÁFICOS!$B$217</c:f>
              <c:strCache>
                <c:ptCount val="1"/>
                <c:pt idx="0">
                  <c:v>média mensal de gasto com telefonia fixa per capita</c:v>
                </c:pt>
              </c:strCache>
            </c:strRef>
          </c:tx>
          <c:invertIfNegative val="0"/>
          <c:cat>
            <c:strRef>
              <c:f>GRÁFICOS!$A$218:$A$234</c:f>
              <c:strCache>
                <c:ptCount val="17"/>
                <c:pt idx="0">
                  <c:v>Assis Chateaubriand</c:v>
                </c:pt>
                <c:pt idx="1">
                  <c:v>Astorga</c:v>
                </c:pt>
                <c:pt idx="2">
                  <c:v>Campo Largo</c:v>
                </c:pt>
                <c:pt idx="3">
                  <c:v>Cascavel</c:v>
                </c:pt>
                <c:pt idx="4">
                  <c:v>Curitiba</c:v>
                </c:pt>
                <c:pt idx="5">
                  <c:v>Foz do Iguaçu</c:v>
                </c:pt>
                <c:pt idx="6">
                  <c:v>Irati</c:v>
                </c:pt>
                <c:pt idx="7">
                  <c:v>Ivaiporã</c:v>
                </c:pt>
                <c:pt idx="8">
                  <c:v>Jacarezinho</c:v>
                </c:pt>
                <c:pt idx="9">
                  <c:v>Londrina</c:v>
                </c:pt>
                <c:pt idx="10">
                  <c:v>Palmas</c:v>
                </c:pt>
                <c:pt idx="11">
                  <c:v>Paranavaí</c:v>
                </c:pt>
                <c:pt idx="12">
                  <c:v>Paranguá</c:v>
                </c:pt>
                <c:pt idx="13">
                  <c:v>Pinhais</c:v>
                </c:pt>
                <c:pt idx="14">
                  <c:v>Telêmaco Borba</c:v>
                </c:pt>
                <c:pt idx="15">
                  <c:v>Umuarama</c:v>
                </c:pt>
                <c:pt idx="16">
                  <c:v>União da Vitória</c:v>
                </c:pt>
              </c:strCache>
            </c:strRef>
          </c:cat>
          <c:val>
            <c:numRef>
              <c:f>GRÁFICOS!$B$218:$B$234</c:f>
              <c:numCache>
                <c:formatCode>#,##0.00</c:formatCode>
                <c:ptCount val="17"/>
                <c:pt idx="0">
                  <c:v>0.27428775869660943</c:v>
                </c:pt>
                <c:pt idx="1">
                  <c:v>4.4902456647398852</c:v>
                </c:pt>
                <c:pt idx="2">
                  <c:v>0.3016341463414634</c:v>
                </c:pt>
                <c:pt idx="3">
                  <c:v>0.95493648960739019</c:v>
                </c:pt>
                <c:pt idx="4">
                  <c:v>0.56539154486398702</c:v>
                </c:pt>
                <c:pt idx="5">
                  <c:v>0.27537917194761308</c:v>
                </c:pt>
                <c:pt idx="6">
                  <c:v>0.3944313576494427</c:v>
                </c:pt>
                <c:pt idx="7">
                  <c:v>1.4489659270998416</c:v>
                </c:pt>
                <c:pt idx="8">
                  <c:v>0.91970963541666662</c:v>
                </c:pt>
                <c:pt idx="9">
                  <c:v>0.29225134408602144</c:v>
                </c:pt>
                <c:pt idx="10">
                  <c:v>3.8854003139717423E-2</c:v>
                </c:pt>
                <c:pt idx="11">
                  <c:v>0.67822577519379834</c:v>
                </c:pt>
                <c:pt idx="12">
                  <c:v>0.48976475895849458</c:v>
                </c:pt>
                <c:pt idx="13">
                  <c:v>0.36756923076923076</c:v>
                </c:pt>
                <c:pt idx="14">
                  <c:v>0.66384259259259248</c:v>
                </c:pt>
                <c:pt idx="15">
                  <c:v>0.93377322404371599</c:v>
                </c:pt>
                <c:pt idx="16">
                  <c:v>0.93862231182795697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740992"/>
        <c:axId val="149067968"/>
        <c:axId val="0"/>
      </c:bar3DChart>
      <c:catAx>
        <c:axId val="11074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067968"/>
        <c:crosses val="autoZero"/>
        <c:auto val="1"/>
        <c:lblAlgn val="ctr"/>
        <c:lblOffset val="100"/>
        <c:noMultiLvlLbl val="0"/>
      </c:catAx>
      <c:valAx>
        <c:axId val="14906796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10740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GRÁFICOS!$B$252</c:f>
              <c:strCache>
                <c:ptCount val="1"/>
                <c:pt idx="0">
                  <c:v>média mensal de copos 50 ml per capita  </c:v>
                </c:pt>
              </c:strCache>
            </c:strRef>
          </c:tx>
          <c:invertIfNegative val="0"/>
          <c:cat>
            <c:strRef>
              <c:f>GRÁFICOS!$A$253:$A$277</c:f>
              <c:strCache>
                <c:ptCount val="25"/>
                <c:pt idx="0">
                  <c:v>Assis Chateaubriand</c:v>
                </c:pt>
                <c:pt idx="1">
                  <c:v>Astorga</c:v>
                </c:pt>
                <c:pt idx="2">
                  <c:v>Barracão</c:v>
                </c:pt>
                <c:pt idx="3">
                  <c:v>Campo Largo</c:v>
                </c:pt>
                <c:pt idx="4">
                  <c:v>Capanema</c:v>
                </c:pt>
                <c:pt idx="5">
                  <c:v>Cascavel</c:v>
                </c:pt>
                <c:pt idx="6">
                  <c:v>Colombo</c:v>
                </c:pt>
                <c:pt idx="7">
                  <c:v>Coronel Vivida</c:v>
                </c:pt>
                <c:pt idx="8">
                  <c:v>Curitiba</c:v>
                </c:pt>
                <c:pt idx="9">
                  <c:v>Foz do Iguaçu</c:v>
                </c:pt>
                <c:pt idx="10">
                  <c:v>Goioerê</c:v>
                </c:pt>
                <c:pt idx="11">
                  <c:v>Irati</c:v>
                </c:pt>
                <c:pt idx="12">
                  <c:v>Ivaiporã</c:v>
                </c:pt>
                <c:pt idx="13">
                  <c:v>Jacarezinho</c:v>
                </c:pt>
                <c:pt idx="14">
                  <c:v>Jaguariaíva</c:v>
                </c:pt>
                <c:pt idx="15">
                  <c:v>Londrina</c:v>
                </c:pt>
                <c:pt idx="16">
                  <c:v>Palmas</c:v>
                </c:pt>
                <c:pt idx="17">
                  <c:v>Paranavaí</c:v>
                </c:pt>
                <c:pt idx="18">
                  <c:v>Paranguá</c:v>
                </c:pt>
                <c:pt idx="19">
                  <c:v>Pinhais</c:v>
                </c:pt>
                <c:pt idx="20">
                  <c:v>Pitanga</c:v>
                </c:pt>
                <c:pt idx="21">
                  <c:v>Quedas do Iguaçu</c:v>
                </c:pt>
                <c:pt idx="22">
                  <c:v>Telêmaco Borba</c:v>
                </c:pt>
                <c:pt idx="23">
                  <c:v>Umuarama</c:v>
                </c:pt>
                <c:pt idx="24">
                  <c:v>União da Vitória</c:v>
                </c:pt>
              </c:strCache>
            </c:strRef>
          </c:cat>
          <c:val>
            <c:numRef>
              <c:f>GRÁFICOS!$B$253:$B$277</c:f>
              <c:numCache>
                <c:formatCode>#,##0.00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0.47764227642276424</c:v>
                </c:pt>
                <c:pt idx="4">
                  <c:v>0</c:v>
                </c:pt>
                <c:pt idx="5">
                  <c:v>3.8491147036181679E-2</c:v>
                </c:pt>
                <c:pt idx="6">
                  <c:v>0</c:v>
                </c:pt>
                <c:pt idx="7">
                  <c:v>0</c:v>
                </c:pt>
                <c:pt idx="8">
                  <c:v>0.56079983759642715</c:v>
                </c:pt>
                <c:pt idx="9">
                  <c:v>0.21123785382340515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0.390625</c:v>
                </c:pt>
                <c:pt idx="14">
                  <c:v>0</c:v>
                </c:pt>
                <c:pt idx="15">
                  <c:v>0.44162826420890933</c:v>
                </c:pt>
                <c:pt idx="16">
                  <c:v>0</c:v>
                </c:pt>
                <c:pt idx="17">
                  <c:v>0.99806201550387597</c:v>
                </c:pt>
                <c:pt idx="18">
                  <c:v>7.7339520494972933E-2</c:v>
                </c:pt>
                <c:pt idx="19">
                  <c:v>0.17948717948717949</c:v>
                </c:pt>
                <c:pt idx="20">
                  <c:v>0</c:v>
                </c:pt>
                <c:pt idx="21">
                  <c:v>0</c:v>
                </c:pt>
                <c:pt idx="22">
                  <c:v>0.17806267806267806</c:v>
                </c:pt>
                <c:pt idx="23">
                  <c:v>0.30965391621129323</c:v>
                </c:pt>
                <c:pt idx="24">
                  <c:v>0.49731182795698919</c:v>
                </c:pt>
              </c:numCache>
            </c:numRef>
          </c:val>
        </c:ser>
        <c:ser>
          <c:idx val="1"/>
          <c:order val="1"/>
          <c:tx>
            <c:strRef>
              <c:f>GRÁFICOS!$C$252</c:f>
              <c:strCache>
                <c:ptCount val="1"/>
                <c:pt idx="0">
                  <c:v>média mensal de copos 180/200 ml per capita  </c:v>
                </c:pt>
              </c:strCache>
            </c:strRef>
          </c:tx>
          <c:invertIfNegative val="0"/>
          <c:cat>
            <c:strRef>
              <c:f>GRÁFICOS!$A$253:$A$277</c:f>
              <c:strCache>
                <c:ptCount val="25"/>
                <c:pt idx="0">
                  <c:v>Assis Chateaubriand</c:v>
                </c:pt>
                <c:pt idx="1">
                  <c:v>Astorga</c:v>
                </c:pt>
                <c:pt idx="2">
                  <c:v>Barracão</c:v>
                </c:pt>
                <c:pt idx="3">
                  <c:v>Campo Largo</c:v>
                </c:pt>
                <c:pt idx="4">
                  <c:v>Capanema</c:v>
                </c:pt>
                <c:pt idx="5">
                  <c:v>Cascavel</c:v>
                </c:pt>
                <c:pt idx="6">
                  <c:v>Colombo</c:v>
                </c:pt>
                <c:pt idx="7">
                  <c:v>Coronel Vivida</c:v>
                </c:pt>
                <c:pt idx="8">
                  <c:v>Curitiba</c:v>
                </c:pt>
                <c:pt idx="9">
                  <c:v>Foz do Iguaçu</c:v>
                </c:pt>
                <c:pt idx="10">
                  <c:v>Goioerê</c:v>
                </c:pt>
                <c:pt idx="11">
                  <c:v>Irati</c:v>
                </c:pt>
                <c:pt idx="12">
                  <c:v>Ivaiporã</c:v>
                </c:pt>
                <c:pt idx="13">
                  <c:v>Jacarezinho</c:v>
                </c:pt>
                <c:pt idx="14">
                  <c:v>Jaguariaíva</c:v>
                </c:pt>
                <c:pt idx="15">
                  <c:v>Londrina</c:v>
                </c:pt>
                <c:pt idx="16">
                  <c:v>Palmas</c:v>
                </c:pt>
                <c:pt idx="17">
                  <c:v>Paranavaí</c:v>
                </c:pt>
                <c:pt idx="18">
                  <c:v>Paranguá</c:v>
                </c:pt>
                <c:pt idx="19">
                  <c:v>Pinhais</c:v>
                </c:pt>
                <c:pt idx="20">
                  <c:v>Pitanga</c:v>
                </c:pt>
                <c:pt idx="21">
                  <c:v>Quedas do Iguaçu</c:v>
                </c:pt>
                <c:pt idx="22">
                  <c:v>Telêmaco Borba</c:v>
                </c:pt>
                <c:pt idx="23">
                  <c:v>Umuarama</c:v>
                </c:pt>
                <c:pt idx="24">
                  <c:v>União da Vitória</c:v>
                </c:pt>
              </c:strCache>
            </c:strRef>
          </c:cat>
          <c:val>
            <c:numRef>
              <c:f>GRÁFICOS!$C$253:$C$277</c:f>
              <c:numCache>
                <c:formatCode>#,##0.00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2.3678861788617889</c:v>
                </c:pt>
                <c:pt idx="4">
                  <c:v>0</c:v>
                </c:pt>
                <c:pt idx="5">
                  <c:v>1.5781370284834488</c:v>
                </c:pt>
                <c:pt idx="6">
                  <c:v>0.32327586206896552</c:v>
                </c:pt>
                <c:pt idx="7">
                  <c:v>0</c:v>
                </c:pt>
                <c:pt idx="8">
                  <c:v>1.7762890783597238</c:v>
                </c:pt>
                <c:pt idx="9">
                  <c:v>0.31685678073510776</c:v>
                </c:pt>
                <c:pt idx="10">
                  <c:v>0</c:v>
                </c:pt>
                <c:pt idx="11">
                  <c:v>0.37993920972644379</c:v>
                </c:pt>
                <c:pt idx="12">
                  <c:v>2.6413100898045432E-2</c:v>
                </c:pt>
                <c:pt idx="13">
                  <c:v>1.3020833333333335</c:v>
                </c:pt>
                <c:pt idx="14">
                  <c:v>1.1940298507462686</c:v>
                </c:pt>
                <c:pt idx="15">
                  <c:v>0.2304147465437788</c:v>
                </c:pt>
                <c:pt idx="16">
                  <c:v>0.28453689167974883</c:v>
                </c:pt>
                <c:pt idx="17">
                  <c:v>0.7558139534883721</c:v>
                </c:pt>
                <c:pt idx="18">
                  <c:v>0.12245424078370715</c:v>
                </c:pt>
                <c:pt idx="19">
                  <c:v>0.76923076923076927</c:v>
                </c:pt>
                <c:pt idx="20">
                  <c:v>0.28846153846153844</c:v>
                </c:pt>
                <c:pt idx="21">
                  <c:v>0</c:v>
                </c:pt>
                <c:pt idx="22">
                  <c:v>0.70334757834757844</c:v>
                </c:pt>
                <c:pt idx="23">
                  <c:v>0.40072859744990896</c:v>
                </c:pt>
                <c:pt idx="24">
                  <c:v>1.25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742016"/>
        <c:axId val="149143552"/>
        <c:axId val="0"/>
      </c:bar3DChart>
      <c:catAx>
        <c:axId val="11074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43552"/>
        <c:crosses val="autoZero"/>
        <c:auto val="1"/>
        <c:lblAlgn val="ctr"/>
        <c:lblOffset val="100"/>
        <c:noMultiLvlLbl val="0"/>
      </c:catAx>
      <c:valAx>
        <c:axId val="14914355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10742016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500" baseline="0"/>
            </a:pPr>
            <a:endParaRPr lang="pt-BR"/>
          </a:p>
        </c:txPr>
      </c:legendEntry>
      <c:legendEntry>
        <c:idx val="1"/>
        <c:txPr>
          <a:bodyPr/>
          <a:lstStyle/>
          <a:p>
            <a:pPr>
              <a:defRPr sz="1500" baseline="0"/>
            </a:pPr>
            <a:endParaRPr lang="pt-BR"/>
          </a:p>
        </c:txPr>
      </c:legendEntry>
      <c:layout/>
      <c:overlay val="0"/>
      <c:txPr>
        <a:bodyPr/>
        <a:lstStyle/>
        <a:p>
          <a:pPr>
            <a:defRPr sz="1210" baseline="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57150</xdr:rowOff>
    </xdr:from>
    <xdr:to>
      <xdr:col>0</xdr:col>
      <xdr:colOff>519135</xdr:colOff>
      <xdr:row>2</xdr:row>
      <xdr:rowOff>146306</xdr:rowOff>
    </xdr:to>
    <xdr:pic>
      <xdr:nvPicPr>
        <xdr:cNvPr id="2" name="Imagem 4"/>
        <xdr:cNvPicPr/>
      </xdr:nvPicPr>
      <xdr:blipFill>
        <a:blip xmlns:r="http://schemas.openxmlformats.org/officeDocument/2006/relationships" r:embed="rId1"/>
        <a:stretch/>
      </xdr:blipFill>
      <xdr:spPr>
        <a:xfrm>
          <a:off x="104775" y="57150"/>
          <a:ext cx="414360" cy="47015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581025</xdr:colOff>
      <xdr:row>0</xdr:row>
      <xdr:rowOff>123825</xdr:rowOff>
    </xdr:from>
    <xdr:to>
      <xdr:col>3</xdr:col>
      <xdr:colOff>195026</xdr:colOff>
      <xdr:row>2</xdr:row>
      <xdr:rowOff>184541</xdr:rowOff>
    </xdr:to>
    <xdr:sp macro="" textlink="">
      <xdr:nvSpPr>
        <xdr:cNvPr id="3" name="CustomShape 1"/>
        <xdr:cNvSpPr/>
      </xdr:nvSpPr>
      <xdr:spPr>
        <a:xfrm>
          <a:off x="581025" y="123825"/>
          <a:ext cx="2642951" cy="441716"/>
        </a:xfrm>
        <a:prstGeom prst="rect">
          <a:avLst/>
        </a:prstGeom>
        <a:solidFill>
          <a:schemeClr val="lt1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r>
            <a:rPr lang="pt-BR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INSTITUTO FEDERAL</a:t>
          </a:r>
          <a:endParaRPr lang="pt-BR" sz="11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r>
            <a:rPr lang="pt-BR" sz="1100" b="1" strike="noStrike" spc="-1">
              <a:solidFill>
                <a:srgbClr val="92D050"/>
              </a:solidFill>
              <a:uFill>
                <a:solidFill>
                  <a:srgbClr val="FFFFFF"/>
                </a:solidFill>
              </a:uFill>
              <a:latin typeface="Calibri"/>
            </a:rPr>
            <a:t>PARANÁ</a:t>
          </a:r>
          <a:endParaRPr lang="pt-BR" sz="11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>
    <xdr:from>
      <xdr:col>4</xdr:col>
      <xdr:colOff>38100</xdr:colOff>
      <xdr:row>5</xdr:row>
      <xdr:rowOff>4761</xdr:rowOff>
    </xdr:from>
    <xdr:to>
      <xdr:col>19</xdr:col>
      <xdr:colOff>561975</xdr:colOff>
      <xdr:row>33</xdr:row>
      <xdr:rowOff>76200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33</xdr:row>
      <xdr:rowOff>104775</xdr:rowOff>
    </xdr:from>
    <xdr:to>
      <xdr:col>19</xdr:col>
      <xdr:colOff>542925</xdr:colOff>
      <xdr:row>61</xdr:row>
      <xdr:rowOff>176214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66674</xdr:colOff>
      <xdr:row>64</xdr:row>
      <xdr:rowOff>57149</xdr:rowOff>
    </xdr:from>
    <xdr:to>
      <xdr:col>20</xdr:col>
      <xdr:colOff>123825</xdr:colOff>
      <xdr:row>92</xdr:row>
      <xdr:rowOff>57149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95250</xdr:colOff>
      <xdr:row>94</xdr:row>
      <xdr:rowOff>19050</xdr:rowOff>
    </xdr:from>
    <xdr:to>
      <xdr:col>20</xdr:col>
      <xdr:colOff>152401</xdr:colOff>
      <xdr:row>123</xdr:row>
      <xdr:rowOff>123825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66674</xdr:colOff>
      <xdr:row>125</xdr:row>
      <xdr:rowOff>133350</xdr:rowOff>
    </xdr:from>
    <xdr:to>
      <xdr:col>20</xdr:col>
      <xdr:colOff>152400</xdr:colOff>
      <xdr:row>153</xdr:row>
      <xdr:rowOff>161925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57150</xdr:colOff>
      <xdr:row>154</xdr:row>
      <xdr:rowOff>42861</xdr:rowOff>
    </xdr:from>
    <xdr:to>
      <xdr:col>20</xdr:col>
      <xdr:colOff>171450</xdr:colOff>
      <xdr:row>188</xdr:row>
      <xdr:rowOff>180974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47625</xdr:colOff>
      <xdr:row>189</xdr:row>
      <xdr:rowOff>33336</xdr:rowOff>
    </xdr:from>
    <xdr:to>
      <xdr:col>20</xdr:col>
      <xdr:colOff>180975</xdr:colOff>
      <xdr:row>214</xdr:row>
      <xdr:rowOff>76199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57150</xdr:colOff>
      <xdr:row>216</xdr:row>
      <xdr:rowOff>19049</xdr:rowOff>
    </xdr:from>
    <xdr:to>
      <xdr:col>20</xdr:col>
      <xdr:colOff>247650</xdr:colOff>
      <xdr:row>253</xdr:row>
      <xdr:rowOff>142874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923923</xdr:colOff>
      <xdr:row>259</xdr:row>
      <xdr:rowOff>123824</xdr:rowOff>
    </xdr:from>
    <xdr:to>
      <xdr:col>21</xdr:col>
      <xdr:colOff>400049</xdr:colOff>
      <xdr:row>284</xdr:row>
      <xdr:rowOff>57150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923924</xdr:colOff>
      <xdr:row>287</xdr:row>
      <xdr:rowOff>19050</xdr:rowOff>
    </xdr:from>
    <xdr:to>
      <xdr:col>20</xdr:col>
      <xdr:colOff>200024</xdr:colOff>
      <xdr:row>311</xdr:row>
      <xdr:rowOff>152400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371475</xdr:colOff>
      <xdr:row>231</xdr:row>
      <xdr:rowOff>52387</xdr:rowOff>
    </xdr:from>
    <xdr:to>
      <xdr:col>16</xdr:col>
      <xdr:colOff>66675</xdr:colOff>
      <xdr:row>245</xdr:row>
      <xdr:rowOff>128587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0</xdr:row>
      <xdr:rowOff>76200</xdr:rowOff>
    </xdr:from>
    <xdr:to>
      <xdr:col>2</xdr:col>
      <xdr:colOff>95250</xdr:colOff>
      <xdr:row>2</xdr:row>
      <xdr:rowOff>0</xdr:rowOff>
    </xdr:to>
    <xdr:sp macro="" textlink="">
      <xdr:nvSpPr>
        <xdr:cNvPr id="2" name="Shape 3"/>
        <xdr:cNvSpPr/>
      </xdr:nvSpPr>
      <xdr:spPr>
        <a:xfrm>
          <a:off x="990600" y="76200"/>
          <a:ext cx="2228850" cy="447675"/>
        </a:xfrm>
        <a:prstGeom prst="rect">
          <a:avLst/>
        </a:prstGeom>
        <a:solidFill>
          <a:srgbClr val="646464"/>
        </a:solidFill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 indent="0" algn="l">
            <a:spcBef>
              <a:spcPts val="0"/>
            </a:spcBef>
            <a:buSzPct val="25000"/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INSTITUTO FEDERAL</a:t>
          </a:r>
        </a:p>
        <a:p>
          <a:pPr lvl="0" indent="0" algn="l">
            <a:spcBef>
              <a:spcPts val="0"/>
            </a:spcBef>
            <a:buSzPct val="25000"/>
            <a:buNone/>
          </a:pPr>
          <a:r>
            <a:rPr lang="en-US" sz="1100" b="1" i="0" u="none" strike="noStrike">
              <a:solidFill>
                <a:srgbClr val="FFFF00"/>
              </a:solidFill>
              <a:latin typeface="Calibri"/>
              <a:ea typeface="Calibri"/>
              <a:cs typeface="Calibri"/>
              <a:sym typeface="Calibri"/>
            </a:rPr>
            <a:t>PARANÁ</a:t>
          </a:r>
        </a:p>
      </xdr:txBody>
    </xdr:sp>
    <xdr:clientData fLocksWithSheet="0"/>
  </xdr:twoCellAnchor>
  <xdr:twoCellAnchor>
    <xdr:from>
      <xdr:col>0</xdr:col>
      <xdr:colOff>114300</xdr:colOff>
      <xdr:row>0</xdr:row>
      <xdr:rowOff>57150</xdr:rowOff>
    </xdr:from>
    <xdr:to>
      <xdr:col>0</xdr:col>
      <xdr:colOff>514350</xdr:colOff>
      <xdr:row>2</xdr:row>
      <xdr:rowOff>9525</xdr:rowOff>
    </xdr:to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57150"/>
          <a:ext cx="400050" cy="476250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123266</xdr:colOff>
      <xdr:row>0</xdr:row>
      <xdr:rowOff>64997</xdr:rowOff>
    </xdr:from>
    <xdr:to>
      <xdr:col>0</xdr:col>
      <xdr:colOff>537882</xdr:colOff>
      <xdr:row>2</xdr:row>
      <xdr:rowOff>8900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6" y="64997"/>
          <a:ext cx="414616" cy="46777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86844</xdr:rowOff>
    </xdr:from>
    <xdr:to>
      <xdr:col>2</xdr:col>
      <xdr:colOff>89647</xdr:colOff>
      <xdr:row>1</xdr:row>
      <xdr:rowOff>268940</xdr:rowOff>
    </xdr:to>
    <xdr:sp macro="" textlink="">
      <xdr:nvSpPr>
        <xdr:cNvPr id="3" name="CaixaDeTexto 2"/>
        <xdr:cNvSpPr txBox="1"/>
      </xdr:nvSpPr>
      <xdr:spPr>
        <a:xfrm>
          <a:off x="1009650" y="86844"/>
          <a:ext cx="2651872" cy="4392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INSTITUTO FEDERAL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PARANÁ</a:t>
          </a:r>
          <a:endParaRPr lang="pt-BR" sz="1100">
            <a:solidFill>
              <a:srgbClr val="92D050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123120</xdr:colOff>
      <xdr:row>0</xdr:row>
      <xdr:rowOff>65160</xdr:rowOff>
    </xdr:from>
    <xdr:to>
      <xdr:col>0</xdr:col>
      <xdr:colOff>536040</xdr:colOff>
      <xdr:row>2</xdr:row>
      <xdr:rowOff>7200</xdr:rowOff>
    </xdr:to>
    <xdr:pic>
      <xdr:nvPicPr>
        <xdr:cNvPr id="2" name="Imagem 4"/>
        <xdr:cNvPicPr/>
      </xdr:nvPicPr>
      <xdr:blipFill>
        <a:blip xmlns:r="http://schemas.openxmlformats.org/officeDocument/2006/relationships" r:embed="rId1"/>
        <a:stretch/>
      </xdr:blipFill>
      <xdr:spPr>
        <a:xfrm>
          <a:off x="123120" y="65160"/>
          <a:ext cx="412920" cy="4659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1009800</xdr:colOff>
      <xdr:row>0</xdr:row>
      <xdr:rowOff>86760</xdr:rowOff>
    </xdr:from>
    <xdr:to>
      <xdr:col>2</xdr:col>
      <xdr:colOff>88560</xdr:colOff>
      <xdr:row>2</xdr:row>
      <xdr:rowOff>420</xdr:rowOff>
    </xdr:to>
    <xdr:sp macro="" textlink="">
      <xdr:nvSpPr>
        <xdr:cNvPr id="3" name="CustomShape 1"/>
        <xdr:cNvSpPr/>
      </xdr:nvSpPr>
      <xdr:spPr>
        <a:xfrm>
          <a:off x="1009800" y="86760"/>
          <a:ext cx="2650635" cy="437535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r>
            <a:rPr lang="pt-BR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INSTITUTO FEDERAL</a:t>
          </a:r>
          <a:endParaRPr lang="pt-BR" sz="12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r>
            <a:rPr lang="pt-BR" sz="1100" b="1" strike="noStrike" spc="-1">
              <a:solidFill>
                <a:srgbClr val="92D050"/>
              </a:solidFill>
              <a:uFill>
                <a:solidFill>
                  <a:srgbClr val="FFFFFF"/>
                </a:solidFill>
              </a:uFill>
              <a:latin typeface="Calibri"/>
            </a:rPr>
            <a:t>PARANÁ</a:t>
          </a:r>
          <a:endParaRPr lang="pt-BR" sz="12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942975</xdr:colOff>
      <xdr:row>0</xdr:row>
      <xdr:rowOff>76200</xdr:rowOff>
    </xdr:from>
    <xdr:to>
      <xdr:col>2</xdr:col>
      <xdr:colOff>95250</xdr:colOff>
      <xdr:row>1</xdr:row>
      <xdr:rowOff>266700</xdr:rowOff>
    </xdr:to>
    <xdr:sp macro="" textlink="" fLocksText="0">
      <xdr:nvSpPr>
        <xdr:cNvPr id="2" name="Shape 3"/>
        <xdr:cNvSpPr>
          <a:spLocks noChangeArrowheads="1"/>
        </xdr:cNvSpPr>
      </xdr:nvSpPr>
      <xdr:spPr bwMode="auto">
        <a:xfrm>
          <a:off x="942975" y="76200"/>
          <a:ext cx="3105150" cy="447675"/>
        </a:xfrm>
        <a:custGeom>
          <a:avLst/>
          <a:gdLst>
            <a:gd name="G0" fmla="*/ 9128 1 2"/>
            <a:gd name="G1" fmla="*/ 1243 1 2"/>
            <a:gd name="G2" fmla="+- 1243 0 0"/>
            <a:gd name="G3" fmla="+- 9128 0 0"/>
          </a:gdLst>
          <a:ahLst/>
          <a:cxnLst>
            <a:cxn ang="0">
              <a:pos x="r" y="vc"/>
            </a:cxn>
            <a:cxn ang="5400000">
              <a:pos x="hc" y="b"/>
            </a:cxn>
            <a:cxn ang="10800000">
              <a:pos x="l" y="vc"/>
            </a:cxn>
            <a:cxn ang="16200000">
              <a:pos x="hc" y="t"/>
            </a:cxn>
          </a:cxnLst>
          <a:rect l="0" t="0" r="0" b="0"/>
          <a:pathLst>
            <a:path>
              <a:moveTo>
                <a:pt x="0" y="0"/>
              </a:moveTo>
              <a:lnTo>
                <a:pt x="9128" y="0"/>
              </a:lnTo>
              <a:lnTo>
                <a:pt x="9128" y="1243"/>
              </a:lnTo>
              <a:lnTo>
                <a:pt x="0" y="1243"/>
              </a:lnTo>
              <a:close/>
            </a:path>
          </a:pathLst>
        </a:cu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INSTITUTO FEDERAL</a:t>
          </a: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92D050"/>
              </a:solidFill>
              <a:latin typeface="Calibri"/>
            </a:rPr>
            <a:t>PARANÁ</a:t>
          </a:r>
        </a:p>
      </xdr:txBody>
    </xdr:sp>
    <xdr:clientData/>
  </xdr:twoCellAnchor>
  <xdr:twoCellAnchor>
    <xdr:from>
      <xdr:col>0</xdr:col>
      <xdr:colOff>104775</xdr:colOff>
      <xdr:row>0</xdr:row>
      <xdr:rowOff>57150</xdr:rowOff>
    </xdr:from>
    <xdr:to>
      <xdr:col>0</xdr:col>
      <xdr:colOff>485775</xdr:colOff>
      <xdr:row>2</xdr:row>
      <xdr:rowOff>9525</xdr:rowOff>
    </xdr:to>
    <xdr:pic>
      <xdr:nvPicPr>
        <xdr:cNvPr id="3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150"/>
          <a:ext cx="3810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150120</xdr:colOff>
      <xdr:row>0</xdr:row>
      <xdr:rowOff>56160</xdr:rowOff>
    </xdr:from>
    <xdr:to>
      <xdr:col>0</xdr:col>
      <xdr:colOff>564480</xdr:colOff>
      <xdr:row>1</xdr:row>
      <xdr:rowOff>266400</xdr:rowOff>
    </xdr:to>
    <xdr:pic>
      <xdr:nvPicPr>
        <xdr:cNvPr id="2" name="Imagem 4"/>
        <xdr:cNvPicPr/>
      </xdr:nvPicPr>
      <xdr:blipFill>
        <a:blip xmlns:r="http://schemas.openxmlformats.org/officeDocument/2006/relationships" r:embed="rId1"/>
        <a:stretch/>
      </xdr:blipFill>
      <xdr:spPr>
        <a:xfrm>
          <a:off x="150120" y="56160"/>
          <a:ext cx="414360" cy="4674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1036800</xdr:colOff>
      <xdr:row>0</xdr:row>
      <xdr:rowOff>77760</xdr:rowOff>
    </xdr:from>
    <xdr:to>
      <xdr:col>0</xdr:col>
      <xdr:colOff>2454088</xdr:colOff>
      <xdr:row>1</xdr:row>
      <xdr:rowOff>259560</xdr:rowOff>
    </xdr:to>
    <xdr:sp macro="" textlink="">
      <xdr:nvSpPr>
        <xdr:cNvPr id="3" name="CustomShape 1"/>
        <xdr:cNvSpPr/>
      </xdr:nvSpPr>
      <xdr:spPr>
        <a:xfrm>
          <a:off x="1036800" y="77760"/>
          <a:ext cx="1417288" cy="439535"/>
        </a:xfrm>
        <a:prstGeom prst="rect">
          <a:avLst/>
        </a:prstGeom>
        <a:solidFill>
          <a:schemeClr val="lt1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r>
            <a:rPr lang="pt-BR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INSTITUTO FEDERAL</a:t>
          </a:r>
          <a:endParaRPr/>
        </a:p>
        <a:p>
          <a:r>
            <a:rPr lang="pt-BR" sz="1100" b="1" strike="noStrike" spc="-1">
              <a:solidFill>
                <a:srgbClr val="92D050"/>
              </a:solidFill>
              <a:uFill>
                <a:solidFill>
                  <a:srgbClr val="FFFFFF"/>
                </a:solidFill>
              </a:uFill>
              <a:latin typeface="Calibri"/>
            </a:rPr>
            <a:t>PARANÁ</a:t>
          </a:r>
          <a:endParaRPr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1000125</xdr:colOff>
      <xdr:row>0</xdr:row>
      <xdr:rowOff>76200</xdr:rowOff>
    </xdr:from>
    <xdr:to>
      <xdr:col>2</xdr:col>
      <xdr:colOff>104775</xdr:colOff>
      <xdr:row>2</xdr:row>
      <xdr:rowOff>0</xdr:rowOff>
    </xdr:to>
    <xdr:sp macro="" textlink="">
      <xdr:nvSpPr>
        <xdr:cNvPr id="2" name="Shape 3"/>
        <xdr:cNvSpPr txBox="1"/>
      </xdr:nvSpPr>
      <xdr:spPr>
        <a:xfrm>
          <a:off x="1000125" y="76200"/>
          <a:ext cx="2228850" cy="4476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>
            <a:spcBef>
              <a:spcPts val="0"/>
            </a:spcBef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INSTITUTO FEDERAL</a:t>
          </a:r>
        </a:p>
        <a:p>
          <a:pPr lvl="0">
            <a:spcBef>
              <a:spcPts val="0"/>
            </a:spcBef>
            <a:buNone/>
          </a:pPr>
          <a:r>
            <a:rPr lang="en-US" sz="1100" b="1">
              <a:solidFill>
                <a:srgbClr val="92D050"/>
              </a:solidFill>
              <a:latin typeface="Calibri"/>
              <a:ea typeface="Calibri"/>
              <a:cs typeface="Calibri"/>
              <a:sym typeface="Calibri"/>
            </a:rPr>
            <a:t>PARANÁ</a:t>
          </a:r>
        </a:p>
      </xdr:txBody>
    </xdr:sp>
    <xdr:clientData fLocksWithSheet="0"/>
  </xdr:twoCellAnchor>
  <xdr:twoCellAnchor>
    <xdr:from>
      <xdr:col>0</xdr:col>
      <xdr:colOff>114300</xdr:colOff>
      <xdr:row>0</xdr:row>
      <xdr:rowOff>57150</xdr:rowOff>
    </xdr:from>
    <xdr:to>
      <xdr:col>0</xdr:col>
      <xdr:colOff>514350</xdr:colOff>
      <xdr:row>2</xdr:row>
      <xdr:rowOff>9525</xdr:rowOff>
    </xdr:to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57150"/>
          <a:ext cx="400050" cy="476250"/>
        </a:xfrm>
        <a:prstGeom prst="rect">
          <a:avLst/>
        </a:prstGeom>
        <a:noFill/>
      </xdr:spPr>
    </xdr:pic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66675</xdr:rowOff>
    </xdr:from>
    <xdr:to>
      <xdr:col>0</xdr:col>
      <xdr:colOff>533400</xdr:colOff>
      <xdr:row>2</xdr:row>
      <xdr:rowOff>9525</xdr:rowOff>
    </xdr:to>
    <xdr:pic>
      <xdr:nvPicPr>
        <xdr:cNvPr id="2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409575" cy="4667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86844</xdr:rowOff>
    </xdr:from>
    <xdr:to>
      <xdr:col>2</xdr:col>
      <xdr:colOff>89647</xdr:colOff>
      <xdr:row>1</xdr:row>
      <xdr:rowOff>268940</xdr:rowOff>
    </xdr:to>
    <xdr:sp macro="" textlink="">
      <xdr:nvSpPr>
        <xdr:cNvPr id="3" name="CaixaDeTexto 2"/>
        <xdr:cNvSpPr txBox="1"/>
      </xdr:nvSpPr>
      <xdr:spPr>
        <a:xfrm>
          <a:off x="1009650" y="86844"/>
          <a:ext cx="2651872" cy="4392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INSTITUTO FEDERAL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PARANÁ</a:t>
          </a:r>
          <a:endParaRPr lang="pt-BR" sz="1100">
            <a:solidFill>
              <a:srgbClr val="92D050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123266</xdr:colOff>
      <xdr:row>0</xdr:row>
      <xdr:rowOff>64997</xdr:rowOff>
    </xdr:from>
    <xdr:to>
      <xdr:col>0</xdr:col>
      <xdr:colOff>537882</xdr:colOff>
      <xdr:row>2</xdr:row>
      <xdr:rowOff>8900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6" y="64997"/>
          <a:ext cx="414616" cy="46777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86844</xdr:rowOff>
    </xdr:from>
    <xdr:to>
      <xdr:col>2</xdr:col>
      <xdr:colOff>89647</xdr:colOff>
      <xdr:row>1</xdr:row>
      <xdr:rowOff>268940</xdr:rowOff>
    </xdr:to>
    <xdr:sp macro="" textlink="">
      <xdr:nvSpPr>
        <xdr:cNvPr id="3" name="CaixaDeTexto 2"/>
        <xdr:cNvSpPr txBox="1"/>
      </xdr:nvSpPr>
      <xdr:spPr>
        <a:xfrm>
          <a:off x="1009650" y="86844"/>
          <a:ext cx="2651872" cy="4392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INSTITUTO FEDERAL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PARANÁ</a:t>
          </a:r>
          <a:endParaRPr lang="pt-BR" sz="1100">
            <a:solidFill>
              <a:srgbClr val="92D05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66675</xdr:rowOff>
    </xdr:from>
    <xdr:to>
      <xdr:col>0</xdr:col>
      <xdr:colOff>533400</xdr:colOff>
      <xdr:row>2</xdr:row>
      <xdr:rowOff>9525</xdr:rowOff>
    </xdr:to>
    <xdr:pic>
      <xdr:nvPicPr>
        <xdr:cNvPr id="2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409575" cy="4667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86844</xdr:rowOff>
    </xdr:from>
    <xdr:to>
      <xdr:col>2</xdr:col>
      <xdr:colOff>89647</xdr:colOff>
      <xdr:row>1</xdr:row>
      <xdr:rowOff>268940</xdr:rowOff>
    </xdr:to>
    <xdr:sp macro="" textlink="">
      <xdr:nvSpPr>
        <xdr:cNvPr id="3" name="CaixaDeTexto 2"/>
        <xdr:cNvSpPr txBox="1"/>
      </xdr:nvSpPr>
      <xdr:spPr>
        <a:xfrm>
          <a:off x="1009650" y="86844"/>
          <a:ext cx="2642347" cy="4392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INSTITUTO FEDERAL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PARANÁ</a:t>
          </a:r>
          <a:endParaRPr lang="pt-BR" sz="1100">
            <a:solidFill>
              <a:srgbClr val="92D050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942975</xdr:colOff>
      <xdr:row>0</xdr:row>
      <xdr:rowOff>76200</xdr:rowOff>
    </xdr:from>
    <xdr:to>
      <xdr:col>2</xdr:col>
      <xdr:colOff>95250</xdr:colOff>
      <xdr:row>1</xdr:row>
      <xdr:rowOff>266700</xdr:rowOff>
    </xdr:to>
    <xdr:sp macro="" textlink="" fLocksText="0">
      <xdr:nvSpPr>
        <xdr:cNvPr id="2" name="Shape 3"/>
        <xdr:cNvSpPr>
          <a:spLocks noChangeArrowheads="1"/>
        </xdr:cNvSpPr>
      </xdr:nvSpPr>
      <xdr:spPr bwMode="auto">
        <a:xfrm>
          <a:off x="942975" y="76200"/>
          <a:ext cx="3105150" cy="447675"/>
        </a:xfrm>
        <a:custGeom>
          <a:avLst/>
          <a:gdLst>
            <a:gd name="G0" fmla="*/ 9128 1 2"/>
            <a:gd name="G1" fmla="*/ 1243 1 2"/>
            <a:gd name="G2" fmla="+- 1243 0 0"/>
            <a:gd name="G3" fmla="+- 9128 0 0"/>
          </a:gdLst>
          <a:ahLst/>
          <a:cxnLst>
            <a:cxn ang="0">
              <a:pos x="r" y="vc"/>
            </a:cxn>
            <a:cxn ang="5400000">
              <a:pos x="hc" y="b"/>
            </a:cxn>
            <a:cxn ang="10800000">
              <a:pos x="l" y="vc"/>
            </a:cxn>
            <a:cxn ang="16200000">
              <a:pos x="hc" y="t"/>
            </a:cxn>
          </a:cxnLst>
          <a:rect l="0" t="0" r="0" b="0"/>
          <a:pathLst>
            <a:path>
              <a:moveTo>
                <a:pt x="0" y="0"/>
              </a:moveTo>
              <a:lnTo>
                <a:pt x="9128" y="0"/>
              </a:lnTo>
              <a:lnTo>
                <a:pt x="9128" y="1243"/>
              </a:lnTo>
              <a:lnTo>
                <a:pt x="0" y="1243"/>
              </a:lnTo>
              <a:close/>
            </a:path>
          </a:pathLst>
        </a:cu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INSTITUTO FEDERAL</a:t>
          </a: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92D050"/>
              </a:solidFill>
              <a:latin typeface="Calibri"/>
            </a:rPr>
            <a:t>PARANÁ</a:t>
          </a:r>
        </a:p>
      </xdr:txBody>
    </xdr:sp>
    <xdr:clientData/>
  </xdr:twoCellAnchor>
  <xdr:twoCellAnchor>
    <xdr:from>
      <xdr:col>0</xdr:col>
      <xdr:colOff>104775</xdr:colOff>
      <xdr:row>0</xdr:row>
      <xdr:rowOff>57150</xdr:rowOff>
    </xdr:from>
    <xdr:to>
      <xdr:col>0</xdr:col>
      <xdr:colOff>485775</xdr:colOff>
      <xdr:row>2</xdr:row>
      <xdr:rowOff>9525</xdr:rowOff>
    </xdr:to>
    <xdr:pic>
      <xdr:nvPicPr>
        <xdr:cNvPr id="3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150"/>
          <a:ext cx="3810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1000080</xdr:colOff>
      <xdr:row>0</xdr:row>
      <xdr:rowOff>76320</xdr:rowOff>
    </xdr:from>
    <xdr:to>
      <xdr:col>2</xdr:col>
      <xdr:colOff>94320</xdr:colOff>
      <xdr:row>2</xdr:row>
      <xdr:rowOff>9000</xdr:rowOff>
    </xdr:to>
    <xdr:sp macro="" textlink="">
      <xdr:nvSpPr>
        <xdr:cNvPr id="2" name="CustomShape 1"/>
        <xdr:cNvSpPr/>
      </xdr:nvSpPr>
      <xdr:spPr>
        <a:xfrm>
          <a:off x="1000080" y="76320"/>
          <a:ext cx="2342265" cy="456555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l" rtl="0">
            <a:defRPr sz="1000"/>
          </a:pPr>
          <a:r>
            <a:rPr lang="pt-BR" sz="1100" b="1" i="0" u="none" strike="noStrike" baseline="0">
              <a:solidFill>
                <a:srgbClr val="333333"/>
              </a:solidFill>
              <a:latin typeface="Calibri"/>
            </a:rPr>
            <a:t>INSTITUTO FEDERAL</a:t>
          </a:r>
          <a:endParaRPr lang="pt-BR" sz="12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92D050"/>
              </a:solidFill>
              <a:latin typeface="Calibri"/>
            </a:rPr>
            <a:t>PARANÁ</a:t>
          </a:r>
        </a:p>
      </xdr:txBody>
    </xdr:sp>
    <xdr:clientData/>
  </xdr:twoCellAnchor>
  <xdr:twoCellAnchor editAs="oneCell">
    <xdr:from>
      <xdr:col>0</xdr:col>
      <xdr:colOff>114300</xdr:colOff>
      <xdr:row>0</xdr:row>
      <xdr:rowOff>57150</xdr:rowOff>
    </xdr:from>
    <xdr:to>
      <xdr:col>0</xdr:col>
      <xdr:colOff>523875</xdr:colOff>
      <xdr:row>2</xdr:row>
      <xdr:rowOff>0</xdr:rowOff>
    </xdr:to>
    <xdr:pic>
      <xdr:nvPicPr>
        <xdr:cNvPr id="3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7150"/>
          <a:ext cx="409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0</xdr:col>
      <xdr:colOff>533400</xdr:colOff>
      <xdr:row>2</xdr:row>
      <xdr:rowOff>9525</xdr:rowOff>
    </xdr:to>
    <xdr:pic>
      <xdr:nvPicPr>
        <xdr:cNvPr id="2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409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1009800</xdr:colOff>
      <xdr:row>0</xdr:row>
      <xdr:rowOff>86760</xdr:rowOff>
    </xdr:from>
    <xdr:to>
      <xdr:col>2</xdr:col>
      <xdr:colOff>88920</xdr:colOff>
      <xdr:row>2</xdr:row>
      <xdr:rowOff>1440</xdr:rowOff>
    </xdr:to>
    <xdr:sp macro="" textlink="">
      <xdr:nvSpPr>
        <xdr:cNvPr id="3" name="CustomShape 1"/>
        <xdr:cNvSpPr/>
      </xdr:nvSpPr>
      <xdr:spPr>
        <a:xfrm>
          <a:off x="1009800" y="86760"/>
          <a:ext cx="2650995" cy="438555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l" rtl="0">
            <a:defRPr sz="1000"/>
          </a:pPr>
          <a:r>
            <a:rPr lang="pt-BR" sz="1100" b="1" i="0" u="none" strike="noStrike" baseline="0">
              <a:solidFill>
                <a:srgbClr val="333333"/>
              </a:solidFill>
              <a:latin typeface="Calibri"/>
            </a:rPr>
            <a:t>INSTITUTO FEDERAL</a:t>
          </a:r>
          <a:endParaRPr lang="pt-BR" sz="11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92D050"/>
              </a:solidFill>
              <a:latin typeface="Calibri"/>
            </a:rPr>
            <a:t>PARANÁ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66675</xdr:rowOff>
    </xdr:from>
    <xdr:to>
      <xdr:col>0</xdr:col>
      <xdr:colOff>533400</xdr:colOff>
      <xdr:row>2</xdr:row>
      <xdr:rowOff>9525</xdr:rowOff>
    </xdr:to>
    <xdr:pic>
      <xdr:nvPicPr>
        <xdr:cNvPr id="2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409575" cy="4667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86844</xdr:rowOff>
    </xdr:from>
    <xdr:to>
      <xdr:col>2</xdr:col>
      <xdr:colOff>89647</xdr:colOff>
      <xdr:row>1</xdr:row>
      <xdr:rowOff>268940</xdr:rowOff>
    </xdr:to>
    <xdr:sp macro="" textlink="">
      <xdr:nvSpPr>
        <xdr:cNvPr id="3" name="CaixaDeTexto 2"/>
        <xdr:cNvSpPr txBox="1"/>
      </xdr:nvSpPr>
      <xdr:spPr>
        <a:xfrm>
          <a:off x="1009650" y="86844"/>
          <a:ext cx="2651872" cy="4392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INSTITUTO FEDERAL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PARANÁ</a:t>
          </a:r>
          <a:endParaRPr lang="pt-BR" sz="1100">
            <a:solidFill>
              <a:srgbClr val="92D050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66675</xdr:rowOff>
    </xdr:from>
    <xdr:to>
      <xdr:col>0</xdr:col>
      <xdr:colOff>533400</xdr:colOff>
      <xdr:row>2</xdr:row>
      <xdr:rowOff>9525</xdr:rowOff>
    </xdr:to>
    <xdr:pic>
      <xdr:nvPicPr>
        <xdr:cNvPr id="2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409575" cy="4667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86844</xdr:rowOff>
    </xdr:from>
    <xdr:to>
      <xdr:col>2</xdr:col>
      <xdr:colOff>89647</xdr:colOff>
      <xdr:row>1</xdr:row>
      <xdr:rowOff>268940</xdr:rowOff>
    </xdr:to>
    <xdr:sp macro="" textlink="">
      <xdr:nvSpPr>
        <xdr:cNvPr id="3" name="CaixaDeTexto 2"/>
        <xdr:cNvSpPr txBox="1"/>
      </xdr:nvSpPr>
      <xdr:spPr>
        <a:xfrm>
          <a:off x="1009650" y="86844"/>
          <a:ext cx="2651872" cy="4392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INSTITUTO FEDERAL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PARANÁ</a:t>
          </a:r>
          <a:endParaRPr lang="pt-BR" sz="1100">
            <a:solidFill>
              <a:srgbClr val="92D050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123120</xdr:colOff>
      <xdr:row>0</xdr:row>
      <xdr:rowOff>65160</xdr:rowOff>
    </xdr:from>
    <xdr:to>
      <xdr:col>0</xdr:col>
      <xdr:colOff>536760</xdr:colOff>
      <xdr:row>2</xdr:row>
      <xdr:rowOff>7920</xdr:rowOff>
    </xdr:to>
    <xdr:pic>
      <xdr:nvPicPr>
        <xdr:cNvPr id="2" name="Imagem 4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3120" y="65160"/>
          <a:ext cx="413640" cy="4666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1009800</xdr:colOff>
      <xdr:row>0</xdr:row>
      <xdr:rowOff>86760</xdr:rowOff>
    </xdr:from>
    <xdr:to>
      <xdr:col>2</xdr:col>
      <xdr:colOff>88560</xdr:colOff>
      <xdr:row>2</xdr:row>
      <xdr:rowOff>1080</xdr:rowOff>
    </xdr:to>
    <xdr:sp macro="" textlink="">
      <xdr:nvSpPr>
        <xdr:cNvPr id="3" name="CustomShape 1"/>
        <xdr:cNvSpPr/>
      </xdr:nvSpPr>
      <xdr:spPr>
        <a:xfrm>
          <a:off x="1009800" y="86760"/>
          <a:ext cx="2650635" cy="438195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r>
            <a:rPr lang="pt-BR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INSTITUTO FEDERAL</a:t>
          </a:r>
          <a:endParaRPr lang="pt-BR" sz="11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r>
            <a:rPr lang="pt-BR" sz="1100" b="1" strike="noStrike" spc="-1">
              <a:solidFill>
                <a:srgbClr val="92D050"/>
              </a:solidFill>
              <a:uFill>
                <a:solidFill>
                  <a:srgbClr val="FFFFFF"/>
                </a:solidFill>
              </a:uFill>
              <a:latin typeface="Calibri"/>
            </a:rPr>
            <a:t>PARANÁ</a:t>
          </a:r>
          <a:endParaRPr lang="pt-BR" sz="11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1131840</xdr:colOff>
      <xdr:row>0</xdr:row>
      <xdr:rowOff>29160</xdr:rowOff>
    </xdr:from>
    <xdr:to>
      <xdr:col>0</xdr:col>
      <xdr:colOff>1979235</xdr:colOff>
      <xdr:row>1</xdr:row>
      <xdr:rowOff>200160</xdr:rowOff>
    </xdr:to>
    <xdr:sp macro="" textlink="">
      <xdr:nvSpPr>
        <xdr:cNvPr id="2" name="CustomShape 1"/>
        <xdr:cNvSpPr/>
      </xdr:nvSpPr>
      <xdr:spPr>
        <a:xfrm>
          <a:off x="1131840" y="29160"/>
          <a:ext cx="2047545" cy="428175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  <a:ea typeface="Calibri"/>
            </a:rPr>
            <a:t>INSTITUTO FEDERAL</a:t>
          </a:r>
          <a:endParaRPr lang="pt-BR" sz="120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92D050"/>
              </a:solidFill>
              <a:uFill>
                <a:solidFill>
                  <a:srgbClr val="FFFFFF"/>
                </a:solidFill>
              </a:uFill>
              <a:latin typeface="Calibri"/>
              <a:ea typeface="Calibri"/>
            </a:rPr>
            <a:t>PARANÁ</a:t>
          </a:r>
          <a:endParaRPr lang="pt-BR" sz="120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  <xdr:twoCellAnchor editAs="oneCell">
    <xdr:from>
      <xdr:col>0</xdr:col>
      <xdr:colOff>255600</xdr:colOff>
      <xdr:row>0</xdr:row>
      <xdr:rowOff>10080</xdr:rowOff>
    </xdr:from>
    <xdr:to>
      <xdr:col>0</xdr:col>
      <xdr:colOff>607575</xdr:colOff>
      <xdr:row>1</xdr:row>
      <xdr:rowOff>209880</xdr:rowOff>
    </xdr:to>
    <xdr:pic>
      <xdr:nvPicPr>
        <xdr:cNvPr id="3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55600" y="10080"/>
          <a:ext cx="399600" cy="4569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123266</xdr:colOff>
      <xdr:row>0</xdr:row>
      <xdr:rowOff>64997</xdr:rowOff>
    </xdr:from>
    <xdr:to>
      <xdr:col>0</xdr:col>
      <xdr:colOff>537882</xdr:colOff>
      <xdr:row>2</xdr:row>
      <xdr:rowOff>8900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6" y="64997"/>
          <a:ext cx="414616" cy="46777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86844</xdr:rowOff>
    </xdr:from>
    <xdr:to>
      <xdr:col>2</xdr:col>
      <xdr:colOff>89647</xdr:colOff>
      <xdr:row>1</xdr:row>
      <xdr:rowOff>268940</xdr:rowOff>
    </xdr:to>
    <xdr:sp macro="" textlink="">
      <xdr:nvSpPr>
        <xdr:cNvPr id="3" name="CaixaDeTexto 2"/>
        <xdr:cNvSpPr txBox="1"/>
      </xdr:nvSpPr>
      <xdr:spPr>
        <a:xfrm>
          <a:off x="1009650" y="86844"/>
          <a:ext cx="2651872" cy="4392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INSTITUTO FEDERAL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PARANÁ</a:t>
          </a:r>
          <a:endParaRPr lang="pt-BR" sz="1100">
            <a:solidFill>
              <a:srgbClr val="92D05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66675</xdr:rowOff>
    </xdr:from>
    <xdr:to>
      <xdr:col>0</xdr:col>
      <xdr:colOff>533400</xdr:colOff>
      <xdr:row>2</xdr:row>
      <xdr:rowOff>9525</xdr:rowOff>
    </xdr:to>
    <xdr:pic>
      <xdr:nvPicPr>
        <xdr:cNvPr id="2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409575" cy="4667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86844</xdr:rowOff>
    </xdr:from>
    <xdr:to>
      <xdr:col>2</xdr:col>
      <xdr:colOff>89647</xdr:colOff>
      <xdr:row>1</xdr:row>
      <xdr:rowOff>268940</xdr:rowOff>
    </xdr:to>
    <xdr:sp macro="" textlink="">
      <xdr:nvSpPr>
        <xdr:cNvPr id="3" name="CaixaDeTexto 2"/>
        <xdr:cNvSpPr txBox="1"/>
      </xdr:nvSpPr>
      <xdr:spPr>
        <a:xfrm>
          <a:off x="1009650" y="86844"/>
          <a:ext cx="2651872" cy="4392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INSTITUTO FEDERAL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PARANÁ</a:t>
          </a:r>
          <a:endParaRPr lang="pt-BR" sz="1100">
            <a:solidFill>
              <a:srgbClr val="92D05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942975</xdr:colOff>
      <xdr:row>0</xdr:row>
      <xdr:rowOff>76200</xdr:rowOff>
    </xdr:from>
    <xdr:to>
      <xdr:col>2</xdr:col>
      <xdr:colOff>85725</xdr:colOff>
      <xdr:row>1</xdr:row>
      <xdr:rowOff>266700</xdr:rowOff>
    </xdr:to>
    <xdr:sp macro="" textlink="" fLocksText="0">
      <xdr:nvSpPr>
        <xdr:cNvPr id="2" name="Shape 3"/>
        <xdr:cNvSpPr>
          <a:spLocks noChangeArrowheads="1"/>
        </xdr:cNvSpPr>
      </xdr:nvSpPr>
      <xdr:spPr bwMode="auto">
        <a:xfrm>
          <a:off x="942975" y="76200"/>
          <a:ext cx="3676650" cy="447675"/>
        </a:xfrm>
        <a:custGeom>
          <a:avLst/>
          <a:gdLst>
            <a:gd name="G0" fmla="*/ 10821 1 2"/>
            <a:gd name="G1" fmla="*/ 1243 1 2"/>
            <a:gd name="G2" fmla="+- 1243 0 0"/>
            <a:gd name="G3" fmla="+- 10821 0 0"/>
          </a:gdLst>
          <a:ahLst/>
          <a:cxnLst>
            <a:cxn ang="0">
              <a:pos x="r" y="vc"/>
            </a:cxn>
            <a:cxn ang="5400000">
              <a:pos x="hc" y="b"/>
            </a:cxn>
            <a:cxn ang="10800000">
              <a:pos x="l" y="vc"/>
            </a:cxn>
            <a:cxn ang="16200000">
              <a:pos x="hc" y="t"/>
            </a:cxn>
          </a:cxnLst>
          <a:rect l="0" t="0" r="0" b="0"/>
          <a:pathLst>
            <a:path>
              <a:moveTo>
                <a:pt x="0" y="0"/>
              </a:moveTo>
              <a:lnTo>
                <a:pt x="10821" y="0"/>
              </a:lnTo>
              <a:lnTo>
                <a:pt x="10821" y="1243"/>
              </a:lnTo>
              <a:lnTo>
                <a:pt x="0" y="1243"/>
              </a:lnTo>
              <a:close/>
            </a:path>
          </a:pathLst>
        </a:cu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INSTITUTO FEDERAL</a:t>
          </a: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92D050"/>
              </a:solidFill>
              <a:latin typeface="Calibri"/>
            </a:rPr>
            <a:t>PARANÁ</a:t>
          </a:r>
        </a:p>
      </xdr:txBody>
    </xdr:sp>
    <xdr:clientData/>
  </xdr:twoCellAnchor>
  <xdr:twoCellAnchor>
    <xdr:from>
      <xdr:col>0</xdr:col>
      <xdr:colOff>104775</xdr:colOff>
      <xdr:row>0</xdr:row>
      <xdr:rowOff>57150</xdr:rowOff>
    </xdr:from>
    <xdr:to>
      <xdr:col>0</xdr:col>
      <xdr:colOff>495300</xdr:colOff>
      <xdr:row>2</xdr:row>
      <xdr:rowOff>9525</xdr:rowOff>
    </xdr:to>
    <xdr:pic>
      <xdr:nvPicPr>
        <xdr:cNvPr id="3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150"/>
          <a:ext cx="3905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19050</xdr:rowOff>
    </xdr:from>
    <xdr:to>
      <xdr:col>0</xdr:col>
      <xdr:colOff>638175</xdr:colOff>
      <xdr:row>1</xdr:row>
      <xdr:rowOff>228600</xdr:rowOff>
    </xdr:to>
    <xdr:pic>
      <xdr:nvPicPr>
        <xdr:cNvPr id="2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9050"/>
          <a:ext cx="390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0</xdr:row>
      <xdr:rowOff>38100</xdr:rowOff>
    </xdr:from>
    <xdr:to>
      <xdr:col>2</xdr:col>
      <xdr:colOff>209550</xdr:colOff>
      <xdr:row>1</xdr:row>
      <xdr:rowOff>219075</xdr:rowOff>
    </xdr:to>
    <xdr:sp macro="" textlink="" fLocksText="0">
      <xdr:nvSpPr>
        <xdr:cNvPr id="3" name="CustomShape 1"/>
        <xdr:cNvSpPr>
          <a:spLocks noChangeArrowheads="1"/>
        </xdr:cNvSpPr>
      </xdr:nvSpPr>
      <xdr:spPr bwMode="auto">
        <a:xfrm>
          <a:off x="1085850" y="38100"/>
          <a:ext cx="2495550" cy="438150"/>
        </a:xfrm>
        <a:prstGeom prst="rect">
          <a:avLst/>
        </a:prstGeom>
        <a:solidFill>
          <a:srgbClr val="FFFFFF"/>
        </a:solidFill>
        <a:ln w="9525" cap="flat">
          <a:noFill/>
          <a:round/>
          <a:headEnd/>
          <a:tailEnd/>
        </a:ln>
        <a:effectLst/>
      </xdr:spPr>
      <xdr:txBody>
        <a:bodyPr vertOverflow="clip" wrap="square" lIns="90000" tIns="45000" rIns="90000" bIns="45000" anchor="t" upright="1"/>
        <a:lstStyle/>
        <a:p>
          <a:pPr algn="l" rtl="0">
            <a:defRPr sz="1000"/>
          </a:pPr>
          <a:r>
            <a:rPr lang="pt-BR" sz="1100" b="1" i="0" u="none" strike="noStrike" baseline="0">
              <a:solidFill>
                <a:srgbClr val="000000"/>
              </a:solidFill>
              <a:latin typeface="Calibri"/>
            </a:rPr>
            <a:t>INSTITUTO FEDERAL</a:t>
          </a: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92D050"/>
              </a:solidFill>
              <a:latin typeface="Calibri"/>
            </a:rPr>
            <a:t>PARANÁ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123120</xdr:colOff>
      <xdr:row>0</xdr:row>
      <xdr:rowOff>65160</xdr:rowOff>
    </xdr:from>
    <xdr:to>
      <xdr:col>0</xdr:col>
      <xdr:colOff>537480</xdr:colOff>
      <xdr:row>2</xdr:row>
      <xdr:rowOff>8640</xdr:rowOff>
    </xdr:to>
    <xdr:pic>
      <xdr:nvPicPr>
        <xdr:cNvPr id="2" name="Imagem 4"/>
        <xdr:cNvPicPr/>
      </xdr:nvPicPr>
      <xdr:blipFill>
        <a:blip xmlns:r="http://schemas.openxmlformats.org/officeDocument/2006/relationships" r:embed="rId1"/>
        <a:stretch/>
      </xdr:blipFill>
      <xdr:spPr>
        <a:xfrm>
          <a:off x="123120" y="65160"/>
          <a:ext cx="414360" cy="46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1009800</xdr:colOff>
      <xdr:row>0</xdr:row>
      <xdr:rowOff>86760</xdr:rowOff>
    </xdr:from>
    <xdr:to>
      <xdr:col>2</xdr:col>
      <xdr:colOff>89280</xdr:colOff>
      <xdr:row>2</xdr:row>
      <xdr:rowOff>1800</xdr:rowOff>
    </xdr:to>
    <xdr:sp macro="" textlink="">
      <xdr:nvSpPr>
        <xdr:cNvPr id="3" name="CustomShape 1"/>
        <xdr:cNvSpPr/>
      </xdr:nvSpPr>
      <xdr:spPr>
        <a:xfrm>
          <a:off x="1009800" y="86760"/>
          <a:ext cx="2859480" cy="438840"/>
        </a:xfrm>
        <a:prstGeom prst="rect">
          <a:avLst/>
        </a:prstGeom>
        <a:solidFill>
          <a:schemeClr val="lt1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r>
            <a:rPr lang="pt-BR" sz="1100" b="1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INSTITUTO FEDERAL</a:t>
          </a:r>
          <a:endParaRPr lang="pt-BR" sz="11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r>
            <a:rPr lang="pt-BR" sz="1100" b="1" strike="noStrike" spc="-1">
              <a:solidFill>
                <a:srgbClr val="92D050"/>
              </a:solidFill>
              <a:uFill>
                <a:solidFill>
                  <a:srgbClr val="FFFFFF"/>
                </a:solidFill>
              </a:uFill>
              <a:latin typeface="Calibri"/>
            </a:rPr>
            <a:t>PARANÁ</a:t>
          </a:r>
          <a:endParaRPr lang="pt-BR" sz="11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123266</xdr:colOff>
      <xdr:row>0</xdr:row>
      <xdr:rowOff>64997</xdr:rowOff>
    </xdr:from>
    <xdr:to>
      <xdr:col>0</xdr:col>
      <xdr:colOff>537882</xdr:colOff>
      <xdr:row>2</xdr:row>
      <xdr:rowOff>8900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6" y="64997"/>
          <a:ext cx="414616" cy="46777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86844</xdr:rowOff>
    </xdr:from>
    <xdr:to>
      <xdr:col>2</xdr:col>
      <xdr:colOff>89647</xdr:colOff>
      <xdr:row>1</xdr:row>
      <xdr:rowOff>268940</xdr:rowOff>
    </xdr:to>
    <xdr:sp macro="" textlink="">
      <xdr:nvSpPr>
        <xdr:cNvPr id="3" name="CaixaDeTexto 2"/>
        <xdr:cNvSpPr txBox="1"/>
      </xdr:nvSpPr>
      <xdr:spPr>
        <a:xfrm>
          <a:off x="1009650" y="86844"/>
          <a:ext cx="2651872" cy="4392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INSTITUTO FEDERAL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PARANÁ</a:t>
          </a:r>
          <a:endParaRPr lang="pt-BR" sz="1100">
            <a:solidFill>
              <a:srgbClr val="92D05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123266</xdr:colOff>
      <xdr:row>0</xdr:row>
      <xdr:rowOff>64997</xdr:rowOff>
    </xdr:from>
    <xdr:to>
      <xdr:col>0</xdr:col>
      <xdr:colOff>537882</xdr:colOff>
      <xdr:row>2</xdr:row>
      <xdr:rowOff>8900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6" y="64997"/>
          <a:ext cx="414616" cy="46777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86844</xdr:rowOff>
    </xdr:from>
    <xdr:to>
      <xdr:col>2</xdr:col>
      <xdr:colOff>89647</xdr:colOff>
      <xdr:row>1</xdr:row>
      <xdr:rowOff>268940</xdr:rowOff>
    </xdr:to>
    <xdr:sp macro="" textlink="">
      <xdr:nvSpPr>
        <xdr:cNvPr id="3" name="CaixaDeTexto 2"/>
        <xdr:cNvSpPr txBox="1"/>
      </xdr:nvSpPr>
      <xdr:spPr>
        <a:xfrm>
          <a:off x="1009650" y="86844"/>
          <a:ext cx="2651872" cy="4392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INSTITUTO FEDERAL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PARANÁ</a:t>
          </a:r>
          <a:endParaRPr lang="pt-BR" sz="1100">
            <a:solidFill>
              <a:srgbClr val="92D05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0</xdr:col>
      <xdr:colOff>533400</xdr:colOff>
      <xdr:row>2</xdr:row>
      <xdr:rowOff>9525</xdr:rowOff>
    </xdr:to>
    <xdr:pic>
      <xdr:nvPicPr>
        <xdr:cNvPr id="2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409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1009800</xdr:colOff>
      <xdr:row>0</xdr:row>
      <xdr:rowOff>86760</xdr:rowOff>
    </xdr:from>
    <xdr:to>
      <xdr:col>2</xdr:col>
      <xdr:colOff>89280</xdr:colOff>
      <xdr:row>2</xdr:row>
      <xdr:rowOff>1800</xdr:rowOff>
    </xdr:to>
    <xdr:sp macro="" textlink="">
      <xdr:nvSpPr>
        <xdr:cNvPr id="3" name="CustomShape 1"/>
        <xdr:cNvSpPr/>
      </xdr:nvSpPr>
      <xdr:spPr>
        <a:xfrm>
          <a:off x="1009800" y="86760"/>
          <a:ext cx="2651355" cy="438915"/>
        </a:xfrm>
        <a:prstGeom prst="rect">
          <a:avLst/>
        </a:prstGeom>
        <a:solidFill>
          <a:schemeClr val="lt1"/>
        </a:solidFill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l" rtl="0">
            <a:defRPr sz="1000"/>
          </a:pPr>
          <a:r>
            <a:rPr lang="pt-BR" sz="1100" b="1" i="0" u="none" strike="noStrike" baseline="0">
              <a:solidFill>
                <a:srgbClr val="333333"/>
              </a:solidFill>
              <a:latin typeface="Calibri"/>
            </a:rPr>
            <a:t>INSTITUTO FEDERAL</a:t>
          </a:r>
          <a:endParaRPr lang="pt-BR" sz="11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pt-BR" sz="1100" b="1" i="0" u="none" strike="noStrike" baseline="0">
              <a:solidFill>
                <a:srgbClr val="92D050"/>
              </a:solidFill>
              <a:latin typeface="Calibri"/>
            </a:rPr>
            <a:t>PARANÁ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123266</xdr:colOff>
      <xdr:row>0</xdr:row>
      <xdr:rowOff>64997</xdr:rowOff>
    </xdr:from>
    <xdr:to>
      <xdr:col>0</xdr:col>
      <xdr:colOff>537882</xdr:colOff>
      <xdr:row>2</xdr:row>
      <xdr:rowOff>8900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266" y="64997"/>
          <a:ext cx="414616" cy="46777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86844</xdr:rowOff>
    </xdr:from>
    <xdr:to>
      <xdr:col>2</xdr:col>
      <xdr:colOff>89647</xdr:colOff>
      <xdr:row>1</xdr:row>
      <xdr:rowOff>266700</xdr:rowOff>
    </xdr:to>
    <xdr:sp macro="" textlink="">
      <xdr:nvSpPr>
        <xdr:cNvPr id="3" name="CaixaDeTexto 2"/>
        <xdr:cNvSpPr txBox="1"/>
      </xdr:nvSpPr>
      <xdr:spPr>
        <a:xfrm>
          <a:off x="1009650" y="86844"/>
          <a:ext cx="2651872" cy="4370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INSTITUTO FEDERAL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PARANÁ</a:t>
          </a:r>
          <a:endParaRPr lang="pt-BR" sz="1100">
            <a:solidFill>
              <a:srgbClr val="92D05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1000125</xdr:colOff>
      <xdr:row>0</xdr:row>
      <xdr:rowOff>76200</xdr:rowOff>
    </xdr:from>
    <xdr:to>
      <xdr:col>2</xdr:col>
      <xdr:colOff>95250</xdr:colOff>
      <xdr:row>2</xdr:row>
      <xdr:rowOff>0</xdr:rowOff>
    </xdr:to>
    <xdr:sp macro="" textlink="">
      <xdr:nvSpPr>
        <xdr:cNvPr id="2" name="Shape 3"/>
        <xdr:cNvSpPr txBox="1"/>
      </xdr:nvSpPr>
      <xdr:spPr>
        <a:xfrm>
          <a:off x="1000125" y="76200"/>
          <a:ext cx="2667000" cy="4476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>
            <a:spcBef>
              <a:spcPts val="0"/>
            </a:spcBef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INSTITUTO FEDERAL</a:t>
          </a:r>
        </a:p>
        <a:p>
          <a:pPr lvl="0">
            <a:spcBef>
              <a:spcPts val="0"/>
            </a:spcBef>
            <a:buNone/>
          </a:pPr>
          <a:r>
            <a:rPr lang="en-US" sz="1100" b="1">
              <a:solidFill>
                <a:srgbClr val="92D050"/>
              </a:solidFill>
              <a:latin typeface="Calibri"/>
              <a:ea typeface="Calibri"/>
              <a:cs typeface="Calibri"/>
              <a:sym typeface="Calibri"/>
            </a:rPr>
            <a:t>PARANÁ</a:t>
          </a:r>
        </a:p>
      </xdr:txBody>
    </xdr:sp>
    <xdr:clientData fLocksWithSheet="0"/>
  </xdr:twoCellAnchor>
  <xdr:twoCellAnchor>
    <xdr:from>
      <xdr:col>0</xdr:col>
      <xdr:colOff>114300</xdr:colOff>
      <xdr:row>0</xdr:row>
      <xdr:rowOff>57150</xdr:rowOff>
    </xdr:from>
    <xdr:to>
      <xdr:col>0</xdr:col>
      <xdr:colOff>523875</xdr:colOff>
      <xdr:row>2</xdr:row>
      <xdr:rowOff>9525</xdr:rowOff>
    </xdr:to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57150"/>
          <a:ext cx="409575" cy="476250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1000125</xdr:colOff>
      <xdr:row>0</xdr:row>
      <xdr:rowOff>76200</xdr:rowOff>
    </xdr:from>
    <xdr:to>
      <xdr:col>2</xdr:col>
      <xdr:colOff>104775</xdr:colOff>
      <xdr:row>2</xdr:row>
      <xdr:rowOff>0</xdr:rowOff>
    </xdr:to>
    <xdr:sp macro="" textlink="">
      <xdr:nvSpPr>
        <xdr:cNvPr id="2" name="Shape 3"/>
        <xdr:cNvSpPr txBox="1"/>
      </xdr:nvSpPr>
      <xdr:spPr>
        <a:xfrm>
          <a:off x="1000125" y="76200"/>
          <a:ext cx="2228850" cy="4476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>
            <a:spcBef>
              <a:spcPts val="0"/>
            </a:spcBef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INSTITUTO FEDERAL</a:t>
          </a:r>
        </a:p>
        <a:p>
          <a:pPr lvl="0">
            <a:spcBef>
              <a:spcPts val="0"/>
            </a:spcBef>
            <a:buNone/>
          </a:pPr>
          <a:r>
            <a:rPr lang="en-US" sz="1100" b="1">
              <a:solidFill>
                <a:srgbClr val="92D050"/>
              </a:solidFill>
              <a:latin typeface="Calibri"/>
              <a:ea typeface="Calibri"/>
              <a:cs typeface="Calibri"/>
              <a:sym typeface="Calibri"/>
            </a:rPr>
            <a:t>PARANÁ</a:t>
          </a:r>
        </a:p>
      </xdr:txBody>
    </xdr:sp>
    <xdr:clientData fLocksWithSheet="0"/>
  </xdr:twoCellAnchor>
  <xdr:twoCellAnchor>
    <xdr:from>
      <xdr:col>0</xdr:col>
      <xdr:colOff>114300</xdr:colOff>
      <xdr:row>0</xdr:row>
      <xdr:rowOff>57150</xdr:rowOff>
    </xdr:from>
    <xdr:to>
      <xdr:col>0</xdr:col>
      <xdr:colOff>514350</xdr:colOff>
      <xdr:row>2</xdr:row>
      <xdr:rowOff>9525</xdr:rowOff>
    </xdr:to>
    <xdr:pic>
      <xdr:nvPicPr>
        <xdr:cNvPr id="3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7150"/>
          <a:ext cx="4000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ONDRIN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&#225;rio/Downloads/COMPLEXO%20REITORIA%20Diagn&#243;stico%20-%20Levantamento%20de%20Dad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EITO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ão XXIII"/>
      <sheetName val="Alagoas"/>
      <sheetName val="CONSOLIDADO"/>
      <sheetName val="ORIENTAÇÕES"/>
    </sheetNames>
    <sheetDataSet>
      <sheetData sheetId="0">
        <row r="7">
          <cell r="B7">
            <v>264</v>
          </cell>
          <cell r="C7">
            <v>25</v>
          </cell>
          <cell r="D7">
            <v>22</v>
          </cell>
          <cell r="E7">
            <v>10</v>
          </cell>
          <cell r="F7">
            <v>0</v>
          </cell>
          <cell r="K7">
            <v>1767.96</v>
          </cell>
        </row>
        <row r="11">
          <cell r="B11">
            <v>4451</v>
          </cell>
          <cell r="C11">
            <v>4207</v>
          </cell>
          <cell r="D11">
            <v>5072</v>
          </cell>
          <cell r="E11">
            <v>5328</v>
          </cell>
          <cell r="F11">
            <v>6780</v>
          </cell>
          <cell r="G11">
            <v>7075</v>
          </cell>
          <cell r="H11">
            <v>5212</v>
          </cell>
          <cell r="I11">
            <v>5677</v>
          </cell>
          <cell r="J11">
            <v>7629</v>
          </cell>
          <cell r="K11">
            <v>5658</v>
          </cell>
          <cell r="L11">
            <v>5006</v>
          </cell>
          <cell r="M11">
            <v>3440</v>
          </cell>
        </row>
        <row r="13">
          <cell r="B13">
            <v>3994.74</v>
          </cell>
          <cell r="C13">
            <v>5051.34</v>
          </cell>
          <cell r="D13">
            <v>4989.91</v>
          </cell>
          <cell r="E13">
            <v>7403.58</v>
          </cell>
          <cell r="F13">
            <v>7342.56</v>
          </cell>
          <cell r="G13">
            <v>3265.21</v>
          </cell>
          <cell r="H13">
            <v>5036.34</v>
          </cell>
          <cell r="I13">
            <v>7729.31</v>
          </cell>
          <cell r="J13">
            <v>7107.19</v>
          </cell>
          <cell r="K13">
            <v>5048.88</v>
          </cell>
          <cell r="L13">
            <v>5307.01</v>
          </cell>
          <cell r="M13">
            <v>4063.43</v>
          </cell>
        </row>
        <row r="17">
          <cell r="B17">
            <v>93</v>
          </cell>
          <cell r="C17">
            <v>72</v>
          </cell>
          <cell r="D17">
            <v>82</v>
          </cell>
          <cell r="E17">
            <v>79</v>
          </cell>
          <cell r="F17">
            <v>74</v>
          </cell>
          <cell r="G17">
            <v>43</v>
          </cell>
          <cell r="H17">
            <v>43</v>
          </cell>
          <cell r="I17">
            <v>70</v>
          </cell>
          <cell r="J17">
            <v>102</v>
          </cell>
          <cell r="K17">
            <v>73</v>
          </cell>
          <cell r="L17">
            <v>95</v>
          </cell>
          <cell r="M17">
            <v>94</v>
          </cell>
        </row>
        <row r="19">
          <cell r="B19">
            <v>0</v>
          </cell>
          <cell r="C19">
            <v>2202.23</v>
          </cell>
          <cell r="D19">
            <v>1869.81</v>
          </cell>
          <cell r="E19">
            <v>1669.99</v>
          </cell>
          <cell r="F19">
            <v>1451.2</v>
          </cell>
          <cell r="G19">
            <v>577.04999999999995</v>
          </cell>
          <cell r="H19">
            <v>1136.49</v>
          </cell>
          <cell r="I19">
            <v>2448.5700000000002</v>
          </cell>
          <cell r="J19">
            <v>2152.48</v>
          </cell>
          <cell r="K19">
            <v>1589.11</v>
          </cell>
          <cell r="L19">
            <v>3769.75</v>
          </cell>
          <cell r="M19">
            <v>2468.59</v>
          </cell>
        </row>
        <row r="23">
          <cell r="B23">
            <v>1624</v>
          </cell>
          <cell r="C23">
            <v>1269</v>
          </cell>
          <cell r="D23">
            <v>1620</v>
          </cell>
          <cell r="E23">
            <v>998</v>
          </cell>
          <cell r="F23">
            <v>384</v>
          </cell>
          <cell r="G23">
            <v>1791</v>
          </cell>
          <cell r="H23">
            <v>2418</v>
          </cell>
          <cell r="I23">
            <v>973</v>
          </cell>
          <cell r="J23">
            <v>5003</v>
          </cell>
          <cell r="K23">
            <v>943</v>
          </cell>
          <cell r="L23">
            <v>976</v>
          </cell>
          <cell r="M23">
            <v>976</v>
          </cell>
        </row>
        <row r="24">
          <cell r="B24">
            <v>51.56</v>
          </cell>
          <cell r="C24">
            <v>51.56</v>
          </cell>
          <cell r="D24">
            <v>51.56</v>
          </cell>
          <cell r="E24">
            <v>51.56</v>
          </cell>
          <cell r="F24">
            <v>51.56</v>
          </cell>
          <cell r="G24">
            <v>51.56</v>
          </cell>
          <cell r="H24">
            <v>51.56</v>
          </cell>
          <cell r="I24">
            <v>51.56</v>
          </cell>
          <cell r="J24">
            <v>51.56</v>
          </cell>
          <cell r="K24">
            <v>51.56</v>
          </cell>
          <cell r="L24">
            <v>51.56</v>
          </cell>
          <cell r="M24">
            <v>51.56</v>
          </cell>
        </row>
        <row r="25">
          <cell r="B25">
            <v>96</v>
          </cell>
          <cell r="C25">
            <v>85</v>
          </cell>
          <cell r="D25">
            <v>96.13</v>
          </cell>
          <cell r="E25">
            <v>77</v>
          </cell>
          <cell r="F25">
            <v>59</v>
          </cell>
          <cell r="G25">
            <v>101</v>
          </cell>
          <cell r="H25">
            <v>120</v>
          </cell>
          <cell r="I25">
            <v>80</v>
          </cell>
          <cell r="J25">
            <v>201</v>
          </cell>
          <cell r="K25">
            <v>79</v>
          </cell>
          <cell r="L25">
            <v>80</v>
          </cell>
          <cell r="M25">
            <v>80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32">
          <cell r="B32">
            <v>6</v>
          </cell>
          <cell r="J32">
            <v>34</v>
          </cell>
        </row>
      </sheetData>
      <sheetData sheetId="1">
        <row r="7">
          <cell r="B7">
            <v>403</v>
          </cell>
          <cell r="C7">
            <v>41</v>
          </cell>
          <cell r="D7">
            <v>18</v>
          </cell>
          <cell r="E7">
            <v>6</v>
          </cell>
          <cell r="F7">
            <v>1</v>
          </cell>
          <cell r="K7">
            <v>1798.99</v>
          </cell>
        </row>
        <row r="11">
          <cell r="B11">
            <v>5117</v>
          </cell>
          <cell r="C11">
            <v>6467</v>
          </cell>
          <cell r="D11">
            <v>6687</v>
          </cell>
          <cell r="E11">
            <v>10000</v>
          </cell>
          <cell r="F11">
            <v>10555</v>
          </cell>
          <cell r="G11">
            <v>4549</v>
          </cell>
          <cell r="H11">
            <v>4598</v>
          </cell>
          <cell r="I11">
            <v>10803</v>
          </cell>
          <cell r="J11">
            <v>10011</v>
          </cell>
          <cell r="K11">
            <v>6059</v>
          </cell>
          <cell r="L11">
            <v>6691</v>
          </cell>
          <cell r="M11">
            <v>4323</v>
          </cell>
        </row>
        <row r="13">
          <cell r="B13">
            <v>3728.61</v>
          </cell>
          <cell r="C13">
            <v>4344.7</v>
          </cell>
          <cell r="D13">
            <v>4774.79</v>
          </cell>
          <cell r="E13">
            <v>6159.07</v>
          </cell>
          <cell r="F13">
            <v>6149.6</v>
          </cell>
          <cell r="G13">
            <v>3622.48</v>
          </cell>
          <cell r="H13">
            <v>4123.29</v>
          </cell>
          <cell r="I13">
            <v>6546.26</v>
          </cell>
          <cell r="J13">
            <v>5868.69</v>
          </cell>
          <cell r="K13">
            <v>4473.04</v>
          </cell>
          <cell r="L13">
            <v>4193.38</v>
          </cell>
          <cell r="M13">
            <v>3203.54</v>
          </cell>
        </row>
        <row r="17">
          <cell r="B17">
            <v>208</v>
          </cell>
          <cell r="C17">
            <v>180</v>
          </cell>
          <cell r="D17">
            <v>153</v>
          </cell>
          <cell r="E17">
            <v>130</v>
          </cell>
          <cell r="F17">
            <v>119</v>
          </cell>
          <cell r="G17">
            <v>48</v>
          </cell>
          <cell r="H17">
            <v>90</v>
          </cell>
          <cell r="I17">
            <v>200</v>
          </cell>
          <cell r="J17">
            <v>108</v>
          </cell>
          <cell r="K17">
            <v>117</v>
          </cell>
          <cell r="L17">
            <v>127</v>
          </cell>
          <cell r="M17">
            <v>174</v>
          </cell>
        </row>
        <row r="19">
          <cell r="B19">
            <v>1151.0899999999999</v>
          </cell>
          <cell r="C19">
            <v>884.54</v>
          </cell>
          <cell r="D19">
            <v>995.65</v>
          </cell>
          <cell r="E19">
            <v>958.72</v>
          </cell>
          <cell r="F19">
            <v>917.59</v>
          </cell>
          <cell r="G19">
            <v>534.70000000000005</v>
          </cell>
          <cell r="H19">
            <v>847.91</v>
          </cell>
          <cell r="I19">
            <v>1241.8900000000001</v>
          </cell>
          <cell r="J19">
            <v>884.84</v>
          </cell>
          <cell r="K19">
            <v>1181.3800000000001</v>
          </cell>
          <cell r="L19">
            <v>1282.43</v>
          </cell>
          <cell r="M19">
            <v>866.09</v>
          </cell>
        </row>
        <row r="23">
          <cell r="B23">
            <v>13682</v>
          </cell>
          <cell r="C23">
            <v>10718</v>
          </cell>
          <cell r="D23">
            <v>4600</v>
          </cell>
          <cell r="E23">
            <v>3784</v>
          </cell>
          <cell r="F23">
            <v>1984</v>
          </cell>
          <cell r="G23">
            <v>3596</v>
          </cell>
          <cell r="H23">
            <v>7200</v>
          </cell>
          <cell r="I23">
            <v>9004</v>
          </cell>
          <cell r="J23">
            <v>9006</v>
          </cell>
          <cell r="K23">
            <v>4669</v>
          </cell>
          <cell r="L23">
            <v>5348</v>
          </cell>
          <cell r="M23">
            <v>4200</v>
          </cell>
        </row>
        <row r="24">
          <cell r="B24">
            <v>194.15</v>
          </cell>
          <cell r="C24">
            <v>194.15</v>
          </cell>
          <cell r="D24">
            <v>194.15</v>
          </cell>
          <cell r="E24">
            <v>194.15</v>
          </cell>
          <cell r="F24">
            <v>194.15</v>
          </cell>
          <cell r="G24">
            <v>194.15</v>
          </cell>
          <cell r="H24">
            <v>194.15</v>
          </cell>
          <cell r="I24">
            <v>194.15</v>
          </cell>
          <cell r="J24">
            <v>194.15</v>
          </cell>
          <cell r="K24">
            <v>194.15</v>
          </cell>
          <cell r="L24">
            <v>194.15</v>
          </cell>
          <cell r="M24">
            <v>194.15</v>
          </cell>
        </row>
        <row r="25">
          <cell r="B25">
            <v>504</v>
          </cell>
          <cell r="C25">
            <v>426</v>
          </cell>
          <cell r="D25">
            <v>236</v>
          </cell>
          <cell r="E25">
            <v>298</v>
          </cell>
          <cell r="F25">
            <v>154</v>
          </cell>
          <cell r="G25">
            <v>202</v>
          </cell>
          <cell r="H25">
            <v>280</v>
          </cell>
          <cell r="I25">
            <v>344</v>
          </cell>
          <cell r="J25">
            <v>364</v>
          </cell>
          <cell r="K25">
            <v>242</v>
          </cell>
          <cell r="L25">
            <v>260</v>
          </cell>
          <cell r="M25">
            <v>228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9">
          <cell r="B29">
            <v>322.74</v>
          </cell>
          <cell r="C29">
            <v>222.06</v>
          </cell>
          <cell r="D29">
            <v>187.27</v>
          </cell>
          <cell r="E29">
            <v>391.63</v>
          </cell>
          <cell r="F29">
            <v>218.92</v>
          </cell>
          <cell r="G29">
            <v>208.37</v>
          </cell>
          <cell r="H29">
            <v>198.89</v>
          </cell>
          <cell r="I29">
            <v>264.99</v>
          </cell>
          <cell r="J29">
            <v>267.95999999999998</v>
          </cell>
          <cell r="K29">
            <v>287.18</v>
          </cell>
          <cell r="L29">
            <v>240.83</v>
          </cell>
          <cell r="M29">
            <v>233.25</v>
          </cell>
        </row>
        <row r="32">
          <cell r="B32">
            <v>18</v>
          </cell>
          <cell r="J32">
            <v>12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Senhas"/>
      <sheetName val="2016"/>
      <sheetName val="2017"/>
      <sheetName val="CONSUMO DE RECURSOS"/>
    </sheetNames>
    <sheetDataSet>
      <sheetData sheetId="0"/>
      <sheetData sheetId="1"/>
      <sheetData sheetId="2">
        <row r="9">
          <cell r="R9">
            <v>15582</v>
          </cell>
          <cell r="S9">
            <v>10947.990000000002</v>
          </cell>
        </row>
        <row r="10">
          <cell r="R10">
            <v>15748</v>
          </cell>
          <cell r="S10">
            <v>10275.25</v>
          </cell>
        </row>
        <row r="11">
          <cell r="R11">
            <v>13418</v>
          </cell>
          <cell r="S11">
            <v>8858.98</v>
          </cell>
        </row>
        <row r="12">
          <cell r="R12">
            <v>15791</v>
          </cell>
          <cell r="S12">
            <v>9261.840000000002</v>
          </cell>
        </row>
        <row r="13">
          <cell r="R13">
            <v>18614</v>
          </cell>
          <cell r="S13">
            <v>12146.36</v>
          </cell>
        </row>
        <row r="14">
          <cell r="R14">
            <v>21969</v>
          </cell>
          <cell r="S14">
            <v>15153.84</v>
          </cell>
        </row>
        <row r="15">
          <cell r="R15">
            <v>21838</v>
          </cell>
          <cell r="S15">
            <v>14123.839999999998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DE RECURSOS"/>
      <sheetName val="ORIENTAÇÕES"/>
      <sheetName val="relatório copo 200 ml"/>
      <sheetName val="relatório copo 180 ml"/>
      <sheetName val="relatório copo 50 ml"/>
      <sheetName val=" A4 180 G M2"/>
      <sheetName val=" A4 75 G M2"/>
      <sheetName val="A4 RECICLADO"/>
    </sheetNames>
    <sheetDataSet>
      <sheetData sheetId="0" refreshError="1"/>
      <sheetData sheetId="1" refreshError="1"/>
      <sheetData sheetId="2">
        <row r="60">
          <cell r="E60">
            <v>209</v>
          </cell>
        </row>
      </sheetData>
      <sheetData sheetId="3" refreshError="1"/>
      <sheetData sheetId="4">
        <row r="17">
          <cell r="E17">
            <v>38</v>
          </cell>
        </row>
      </sheetData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2"/>
  <sheetViews>
    <sheetView topLeftCell="A286" workbookViewId="0">
      <selection activeCell="E354" sqref="B325:E354"/>
    </sheetView>
  </sheetViews>
  <sheetFormatPr defaultRowHeight="15" x14ac:dyDescent="0.25"/>
  <cols>
    <col min="1" max="1" width="16.85546875" customWidth="1"/>
    <col min="2" max="2" width="14.7109375" customWidth="1"/>
    <col min="3" max="4" width="13.85546875" customWidth="1"/>
  </cols>
  <sheetData>
    <row r="1" spans="1:21" x14ac:dyDescent="0.25">
      <c r="D1" s="822" t="s">
        <v>207</v>
      </c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822"/>
    </row>
    <row r="5" spans="1:21" x14ac:dyDescent="0.25">
      <c r="A5" s="337" t="s">
        <v>110</v>
      </c>
    </row>
    <row r="6" spans="1:21" ht="50.25" customHeight="1" x14ac:dyDescent="0.25">
      <c r="A6" s="338" t="s">
        <v>133</v>
      </c>
      <c r="B6" s="343" t="s">
        <v>199</v>
      </c>
      <c r="C6" s="343" t="s">
        <v>201</v>
      </c>
    </row>
    <row r="7" spans="1:21" x14ac:dyDescent="0.25">
      <c r="A7" s="341" t="s">
        <v>111</v>
      </c>
      <c r="B7" s="340">
        <f>'ASSIS CHATEAUBRIAND'!P11</f>
        <v>14.789520035226772</v>
      </c>
      <c r="C7" s="340">
        <f>'ASSIS CHATEAUBRIAND'!O12</f>
        <v>2.5698115430728632</v>
      </c>
    </row>
    <row r="8" spans="1:21" x14ac:dyDescent="0.25">
      <c r="A8" s="339" t="s">
        <v>112</v>
      </c>
      <c r="B8" s="340">
        <f>ASTORGA!P11</f>
        <v>17.158477842003851</v>
      </c>
      <c r="C8" s="340">
        <f>ASTORGA!O12</f>
        <v>1.2696392928428855</v>
      </c>
    </row>
    <row r="9" spans="1:21" x14ac:dyDescent="0.25">
      <c r="A9" s="339" t="s">
        <v>113</v>
      </c>
      <c r="B9" s="340">
        <f>BARRACÃO!P11</f>
        <v>20.469444444444445</v>
      </c>
      <c r="C9" s="340">
        <f>BARRACÃO!O12</f>
        <v>0.74827870005234587</v>
      </c>
    </row>
    <row r="10" spans="1:21" x14ac:dyDescent="0.25">
      <c r="A10" s="339" t="s">
        <v>50</v>
      </c>
      <c r="B10" s="340">
        <f>'CAMPO LARGO'!P11</f>
        <v>10.889227642276422</v>
      </c>
      <c r="C10" s="340">
        <f>'CAMPO LARGO'!O12</f>
        <v>1.1222184378551769</v>
      </c>
    </row>
    <row r="11" spans="1:21" x14ac:dyDescent="0.25">
      <c r="A11" s="339" t="s">
        <v>114</v>
      </c>
      <c r="B11" s="340">
        <f>CAPANEMA!P11</f>
        <v>14.350461133069828</v>
      </c>
      <c r="C11" s="340">
        <f>CAPANEMA!O12</f>
        <v>1.3260287314341368</v>
      </c>
    </row>
    <row r="12" spans="1:21" x14ac:dyDescent="0.25">
      <c r="A12" s="339" t="s">
        <v>115</v>
      </c>
      <c r="B12" s="340">
        <f>CASCAVEL!P11</f>
        <v>15.763856812933025</v>
      </c>
      <c r="C12" s="340">
        <f>CASCAVEL!O12</f>
        <v>2.1483606583175696</v>
      </c>
    </row>
    <row r="13" spans="1:21" x14ac:dyDescent="0.25">
      <c r="A13" s="339" t="s">
        <v>116</v>
      </c>
      <c r="B13" s="340">
        <f>COLOMBO!P11</f>
        <v>23.998204022988503</v>
      </c>
      <c r="C13" s="340">
        <f>COLOMBO!O12</f>
        <v>0.95026170563804968</v>
      </c>
    </row>
    <row r="14" spans="1:21" x14ac:dyDescent="0.25">
      <c r="A14" s="339" t="s">
        <v>117</v>
      </c>
      <c r="B14" s="340">
        <f>'CORONEL VIVIDA'!P11</f>
        <v>7.8909722222222216</v>
      </c>
      <c r="C14" s="340">
        <f>'CORONEL VIVIDA'!O12</f>
        <v>1.4147865929578167</v>
      </c>
    </row>
    <row r="15" spans="1:21" x14ac:dyDescent="0.25">
      <c r="A15" s="339" t="s">
        <v>58</v>
      </c>
      <c r="B15" s="340">
        <f>CURITIBA!P11</f>
        <v>12.45696305318717</v>
      </c>
      <c r="C15" s="340">
        <f>CURITIBA!O12</f>
        <v>4.2495490788188413</v>
      </c>
    </row>
    <row r="16" spans="1:21" x14ac:dyDescent="0.25">
      <c r="A16" s="339" t="s">
        <v>118</v>
      </c>
      <c r="B16" s="340">
        <f>'FOZ DO IGUAÇU'!P11</f>
        <v>31.418673426277987</v>
      </c>
      <c r="C16" s="340">
        <f>'FOZ DO IGUAÇU'!O12</f>
        <v>2.2874170531419686</v>
      </c>
    </row>
    <row r="17" spans="1:3" x14ac:dyDescent="0.25">
      <c r="A17" s="339" t="s">
        <v>120</v>
      </c>
      <c r="B17" s="340">
        <f>GOIERÊ!P11</f>
        <v>22.857085346215783</v>
      </c>
      <c r="C17" s="340">
        <f>GOIERÊ!O12</f>
        <v>1.7277654837633802</v>
      </c>
    </row>
    <row r="18" spans="1:3" x14ac:dyDescent="0.25">
      <c r="A18" s="339" t="s">
        <v>119</v>
      </c>
      <c r="B18" s="340">
        <f>IRATI!P11</f>
        <v>10.849037487335361</v>
      </c>
      <c r="C18" s="340">
        <f>IRATI!O12</f>
        <v>1.8590955573033046</v>
      </c>
    </row>
    <row r="19" spans="1:3" x14ac:dyDescent="0.25">
      <c r="A19" s="339" t="s">
        <v>121</v>
      </c>
      <c r="B19" s="340">
        <f>IVAIPORÃ!P11</f>
        <v>18.718040147913367</v>
      </c>
      <c r="C19" s="340">
        <f>IVAIPORÃ!O12</f>
        <v>2.692082978144692</v>
      </c>
    </row>
    <row r="20" spans="1:3" x14ac:dyDescent="0.25">
      <c r="A20" s="339" t="s">
        <v>122</v>
      </c>
      <c r="B20" s="340">
        <f>JACAREZINHO!P11</f>
        <v>21.811979166666667</v>
      </c>
      <c r="C20" s="340">
        <f>JACAREZINHO!O12</f>
        <v>2.614424375906768</v>
      </c>
    </row>
    <row r="21" spans="1:3" x14ac:dyDescent="0.25">
      <c r="A21" s="339" t="s">
        <v>123</v>
      </c>
      <c r="B21" s="340">
        <f>JAGUARIAÍVA!P11</f>
        <v>12.797014925373134</v>
      </c>
      <c r="C21" s="340">
        <f>JAGUARIAÍVA!O12</f>
        <v>1.5561928270654857</v>
      </c>
    </row>
    <row r="22" spans="1:3" x14ac:dyDescent="0.25">
      <c r="A22" s="339" t="s">
        <v>124</v>
      </c>
      <c r="B22" s="340">
        <f>LONDRINA!P11</f>
        <v>14.534850230414747</v>
      </c>
      <c r="C22" s="340">
        <f>LONDRINA!O12</f>
        <v>3.5369853796661022</v>
      </c>
    </row>
    <row r="23" spans="1:3" x14ac:dyDescent="0.25">
      <c r="A23" s="339" t="s">
        <v>125</v>
      </c>
      <c r="B23" s="340">
        <f>PALMAS!P11</f>
        <v>7.1674843014128724</v>
      </c>
      <c r="C23" s="340">
        <f>PALMAS!O12</f>
        <v>1.0742794117647059</v>
      </c>
    </row>
    <row r="24" spans="1:3" x14ac:dyDescent="0.25">
      <c r="A24" s="339" t="s">
        <v>132</v>
      </c>
      <c r="B24" s="340">
        <f>PARANAVAÍ!P11</f>
        <v>22.212693798449614</v>
      </c>
      <c r="C24" s="340">
        <f>PARANAVAÍ!O12</f>
        <v>3.0083617587987708</v>
      </c>
    </row>
    <row r="25" spans="1:3" x14ac:dyDescent="0.25">
      <c r="A25" s="339" t="s">
        <v>126</v>
      </c>
      <c r="B25" s="340">
        <f>PARANAGUÁ!P11</f>
        <v>13.168342356277392</v>
      </c>
      <c r="C25" s="340">
        <f>PARANAGUÁ!O12</f>
        <v>1.9067243014027939</v>
      </c>
    </row>
    <row r="26" spans="1:3" x14ac:dyDescent="0.25">
      <c r="A26" s="339" t="s">
        <v>127</v>
      </c>
      <c r="B26" s="340">
        <f>PINHAIS!P11</f>
        <v>12.93897435897436</v>
      </c>
      <c r="C26" s="340">
        <f>PINHAIS!O12</f>
        <v>1.5419921039443609</v>
      </c>
    </row>
    <row r="27" spans="1:3" x14ac:dyDescent="0.25">
      <c r="A27" s="339" t="s">
        <v>128</v>
      </c>
      <c r="B27" s="340">
        <f>PITANGA!P11</f>
        <v>1.5474358974358973</v>
      </c>
      <c r="C27" s="340">
        <f>PITANGA!O12</f>
        <v>0.12042230616199044</v>
      </c>
    </row>
    <row r="28" spans="1:3" x14ac:dyDescent="0.25">
      <c r="A28" s="339" t="s">
        <v>92</v>
      </c>
      <c r="B28" s="340">
        <f>'QUEDAS DO IGUAÇU'!P11</f>
        <v>20.331989247311828</v>
      </c>
      <c r="C28" s="340">
        <f>'QUEDAS DO IGUAÇU'!O12</f>
        <v>1.3186018131101813</v>
      </c>
    </row>
    <row r="29" spans="1:3" x14ac:dyDescent="0.25">
      <c r="A29" s="339" t="s">
        <v>129</v>
      </c>
      <c r="B29" s="340">
        <f>'TELÊMACO BORBA'!P11</f>
        <v>15.37161680911681</v>
      </c>
      <c r="C29" s="340">
        <f>'TELÊMACO BORBA'!O12</f>
        <v>1.8076893438737034</v>
      </c>
    </row>
    <row r="30" spans="1:3" x14ac:dyDescent="0.25">
      <c r="A30" s="339" t="s">
        <v>130</v>
      </c>
      <c r="B30" s="340">
        <f>UMUARAMA!P11</f>
        <v>19.783333333333335</v>
      </c>
      <c r="C30" s="340">
        <f>UMUARAMA!O12</f>
        <v>2.8418885271020877</v>
      </c>
    </row>
    <row r="31" spans="1:3" x14ac:dyDescent="0.25">
      <c r="A31" s="339" t="s">
        <v>131</v>
      </c>
      <c r="B31" s="340">
        <f>'UNIÃO DA VITÓRIA'!P11</f>
        <v>5.616935483870968</v>
      </c>
      <c r="C31" s="340">
        <f>'UNIÃO DA VITÓRIA'!O12</f>
        <v>1.2768009033847594</v>
      </c>
    </row>
    <row r="33" spans="1:3" x14ac:dyDescent="0.25">
      <c r="A33" s="339" t="s">
        <v>184</v>
      </c>
      <c r="B33" s="340">
        <f>REITORIA!P11</f>
        <v>75.518284106891699</v>
      </c>
      <c r="C33" s="340">
        <f>REITORIA!O12</f>
        <v>4.0773638663860021</v>
      </c>
    </row>
    <row r="34" spans="1:3" x14ac:dyDescent="0.25">
      <c r="A34" s="339" t="s">
        <v>65</v>
      </c>
      <c r="B34" s="340">
        <f>EAD!P11</f>
        <v>31.653225806451612</v>
      </c>
      <c r="C34" s="340">
        <f>EAD!O12</f>
        <v>2.4828446504660788</v>
      </c>
    </row>
    <row r="62" spans="1:3" x14ac:dyDescent="0.25">
      <c r="A62" s="342" t="s">
        <v>19</v>
      </c>
    </row>
    <row r="63" spans="1:3" ht="42.75" x14ac:dyDescent="0.25">
      <c r="A63" s="338" t="s">
        <v>133</v>
      </c>
      <c r="B63" s="343" t="s">
        <v>197</v>
      </c>
      <c r="C63" s="343" t="s">
        <v>198</v>
      </c>
    </row>
    <row r="64" spans="1:3" x14ac:dyDescent="0.25">
      <c r="A64" s="341" t="s">
        <v>111</v>
      </c>
      <c r="B64" s="340">
        <f>'ASSIS CHATEAUBRIAND'!P17</f>
        <v>0.20618670189343902</v>
      </c>
      <c r="C64" s="345">
        <f>'ASSIS CHATEAUBRIAND'!O18</f>
        <v>3.582678581129211E-2</v>
      </c>
    </row>
    <row r="65" spans="1:3" x14ac:dyDescent="0.25">
      <c r="A65" s="339" t="s">
        <v>112</v>
      </c>
      <c r="B65" s="340">
        <f>ASTORGA!P17</f>
        <v>0.17967244701348747</v>
      </c>
      <c r="C65" s="345">
        <f>ASTORGA!O18</f>
        <v>1.3294838893641287E-2</v>
      </c>
    </row>
    <row r="66" spans="1:3" x14ac:dyDescent="0.25">
      <c r="A66" s="339" t="s">
        <v>113</v>
      </c>
      <c r="B66" s="340">
        <f>BARRACÃO!P17</f>
        <v>0.1875</v>
      </c>
      <c r="C66" s="345">
        <f>BARRACÃO!O18</f>
        <v>6.8542288307142547E-3</v>
      </c>
    </row>
    <row r="67" spans="1:3" x14ac:dyDescent="0.25">
      <c r="A67" s="339" t="s">
        <v>50</v>
      </c>
      <c r="B67" s="340">
        <f>'CAMPO LARGO'!P17</f>
        <v>0.11189024390243903</v>
      </c>
      <c r="C67" s="345">
        <f>'CAMPO LARGO'!O18</f>
        <v>1.153114792420485E-2</v>
      </c>
    </row>
    <row r="68" spans="1:3" x14ac:dyDescent="0.25">
      <c r="A68" s="339" t="s">
        <v>115</v>
      </c>
      <c r="B68" s="340">
        <f>CASCAVEL!P17</f>
        <v>0.13548883756735949</v>
      </c>
      <c r="C68" s="345">
        <f>CASCAVEL!O18</f>
        <v>1.8464953832369693E-2</v>
      </c>
    </row>
    <row r="69" spans="1:3" x14ac:dyDescent="0.25">
      <c r="A69" s="339" t="s">
        <v>117</v>
      </c>
      <c r="B69" s="340">
        <f>'CORONEL VIVIDA'!P17</f>
        <v>0.12152777777777778</v>
      </c>
      <c r="C69" s="345">
        <f>'CORONEL VIVIDA'!O18</f>
        <v>2.1788933711838241E-2</v>
      </c>
    </row>
    <row r="70" spans="1:3" x14ac:dyDescent="0.25">
      <c r="A70" s="339" t="s">
        <v>58</v>
      </c>
      <c r="B70" s="340">
        <f>CURITIBA!P17</f>
        <v>0.1196965083231831</v>
      </c>
      <c r="C70" s="345">
        <f>CURITIBA!O18</f>
        <v>4.0833081426895027E-2</v>
      </c>
    </row>
    <row r="71" spans="1:3" x14ac:dyDescent="0.25">
      <c r="A71" s="339" t="s">
        <v>118</v>
      </c>
      <c r="B71" s="340">
        <f>'FOZ DO IGUAÇU'!P17</f>
        <v>0.23996620194338827</v>
      </c>
      <c r="C71" s="345">
        <f>'FOZ DO IGUAÇU'!O18</f>
        <v>1.7470590659754714E-2</v>
      </c>
    </row>
    <row r="72" spans="1:3" x14ac:dyDescent="0.25">
      <c r="A72" s="339" t="s">
        <v>120</v>
      </c>
      <c r="B72" s="340">
        <f>GOIERÊ!P17</f>
        <v>0.2069243156199678</v>
      </c>
      <c r="C72" s="345">
        <f>GOIERÊ!O18</f>
        <v>1.5641394555090577E-2</v>
      </c>
    </row>
    <row r="73" spans="1:3" x14ac:dyDescent="0.25">
      <c r="A73" s="339" t="s">
        <v>119</v>
      </c>
      <c r="B73" s="340">
        <f>IRATI!P17</f>
        <v>0.12006079027355623</v>
      </c>
      <c r="C73" s="345">
        <f>IRATI!O18</f>
        <v>2.0573666748266863E-2</v>
      </c>
    </row>
    <row r="74" spans="1:3" x14ac:dyDescent="0.25">
      <c r="A74" s="339" t="s">
        <v>122</v>
      </c>
      <c r="B74" s="340">
        <f>JACAREZINHO!P17</f>
        <v>0.22942708333333334</v>
      </c>
      <c r="C74" s="345">
        <f>JACAREZINHO!O18</f>
        <v>2.7499556760833141E-2</v>
      </c>
    </row>
    <row r="75" spans="1:3" x14ac:dyDescent="0.25">
      <c r="A75" s="339" t="s">
        <v>123</v>
      </c>
      <c r="B75" s="340">
        <f>JAGUARIAÍVA!P17</f>
        <v>7.4378109452736318E-2</v>
      </c>
      <c r="C75" s="345">
        <f>JAGUARIAÍVA!O18</f>
        <v>9.0448187406224293E-3</v>
      </c>
    </row>
    <row r="76" spans="1:3" x14ac:dyDescent="0.25">
      <c r="A76" s="339" t="s">
        <v>124</v>
      </c>
      <c r="B76" s="340">
        <f>LONDRINA!P17</f>
        <v>0.24711981566820276</v>
      </c>
      <c r="C76" s="345">
        <f>LONDRINA!O18</f>
        <v>6.0135409803894084E-2</v>
      </c>
    </row>
    <row r="77" spans="1:3" x14ac:dyDescent="0.25">
      <c r="A77" s="339" t="s">
        <v>125</v>
      </c>
      <c r="B77" s="340">
        <f>PALMAS!P17</f>
        <v>0.27495421245421248</v>
      </c>
      <c r="C77" s="345">
        <f>PALMAS!O18</f>
        <v>4.121078431372549E-2</v>
      </c>
    </row>
    <row r="78" spans="1:3" x14ac:dyDescent="0.25">
      <c r="A78" s="339" t="s">
        <v>132</v>
      </c>
      <c r="B78" s="340">
        <f>PARANAVAÍ!P17</f>
        <v>0.13643410852713178</v>
      </c>
      <c r="C78" s="345">
        <f>PARANAVAÍ!O18</f>
        <v>1.8477864882712806E-2</v>
      </c>
    </row>
    <row r="79" spans="1:3" x14ac:dyDescent="0.25">
      <c r="A79" s="339" t="s">
        <v>126</v>
      </c>
      <c r="B79" s="340">
        <f>PARANAGUÁ!P17</f>
        <v>9.7254447022428456E-2</v>
      </c>
      <c r="C79" s="345">
        <f>PARANAGUÁ!O18</f>
        <v>1.4082062308226388E-2</v>
      </c>
    </row>
    <row r="80" spans="1:3" x14ac:dyDescent="0.25">
      <c r="A80" s="339" t="s">
        <v>127</v>
      </c>
      <c r="B80" s="340">
        <f>PINHAIS!P17</f>
        <v>8.4871794871794873E-2</v>
      </c>
      <c r="C80" s="345">
        <f>PINHAIS!O18</f>
        <v>1.0114529475755689E-2</v>
      </c>
    </row>
    <row r="81" spans="1:3" x14ac:dyDescent="0.25">
      <c r="A81" s="339" t="s">
        <v>128</v>
      </c>
      <c r="B81" s="340">
        <f>PITANGA!P17</f>
        <v>0.31185897435897436</v>
      </c>
      <c r="C81" s="345">
        <f>PITANGA!O18</f>
        <v>2.4269035603897413E-2</v>
      </c>
    </row>
    <row r="82" spans="1:3" x14ac:dyDescent="0.25">
      <c r="A82" s="339" t="s">
        <v>129</v>
      </c>
      <c r="B82" s="340">
        <f>'TELÊMACO BORBA'!P17</f>
        <v>0.13995726495726496</v>
      </c>
      <c r="C82" s="345">
        <f>'TELÊMACO BORBA'!O18</f>
        <v>1.6458857880903201E-2</v>
      </c>
    </row>
    <row r="83" spans="1:3" x14ac:dyDescent="0.25">
      <c r="A83" s="339" t="s">
        <v>130</v>
      </c>
      <c r="B83" s="340">
        <f>UMUARAMA!P17</f>
        <v>0.1709471766848816</v>
      </c>
      <c r="C83" s="345">
        <f>UMUARAMA!O18</f>
        <v>2.4556671617249799E-2</v>
      </c>
    </row>
    <row r="84" spans="1:3" x14ac:dyDescent="0.25">
      <c r="A84" s="339" t="s">
        <v>131</v>
      </c>
      <c r="B84" s="340">
        <f>'UNIÃO DA VITÓRIA'!P17</f>
        <v>9.2741935483870969E-2</v>
      </c>
      <c r="C84" s="345">
        <f>'UNIÃO DA VITÓRIA'!O18</f>
        <v>2.1081421951076432E-2</v>
      </c>
    </row>
    <row r="86" spans="1:3" x14ac:dyDescent="0.25">
      <c r="A86" s="339" t="s">
        <v>114</v>
      </c>
      <c r="B86" s="356" t="s">
        <v>189</v>
      </c>
      <c r="C86" s="493" t="s">
        <v>189</v>
      </c>
    </row>
    <row r="87" spans="1:3" x14ac:dyDescent="0.25">
      <c r="A87" s="339" t="s">
        <v>116</v>
      </c>
      <c r="B87" s="340" t="s">
        <v>189</v>
      </c>
      <c r="C87" s="345" t="s">
        <v>189</v>
      </c>
    </row>
    <row r="88" spans="1:3" x14ac:dyDescent="0.25">
      <c r="A88" s="339" t="s">
        <v>121</v>
      </c>
      <c r="B88" s="340" t="s">
        <v>134</v>
      </c>
      <c r="C88" s="340" t="s">
        <v>134</v>
      </c>
    </row>
    <row r="89" spans="1:3" x14ac:dyDescent="0.25">
      <c r="A89" s="339" t="s">
        <v>92</v>
      </c>
      <c r="B89" s="353" t="s">
        <v>134</v>
      </c>
      <c r="C89" s="353" t="s">
        <v>134</v>
      </c>
    </row>
    <row r="90" spans="1:3" x14ac:dyDescent="0.25">
      <c r="A90" s="339" t="s">
        <v>184</v>
      </c>
      <c r="B90" s="353" t="s">
        <v>189</v>
      </c>
      <c r="C90" s="353" t="s">
        <v>189</v>
      </c>
    </row>
    <row r="91" spans="1:3" x14ac:dyDescent="0.25">
      <c r="A91" s="339" t="s">
        <v>65</v>
      </c>
      <c r="B91" s="340">
        <f>EAD!P17</f>
        <v>0.66344086021505377</v>
      </c>
      <c r="C91" s="345">
        <f>EAD!O18</f>
        <v>5.2039580444588396E-2</v>
      </c>
    </row>
    <row r="123" spans="1:4" x14ac:dyDescent="0.25">
      <c r="A123" s="342" t="s">
        <v>23</v>
      </c>
    </row>
    <row r="126" spans="1:4" ht="51" x14ac:dyDescent="0.25">
      <c r="A126" s="592" t="s">
        <v>133</v>
      </c>
      <c r="B126" s="343" t="s">
        <v>195</v>
      </c>
      <c r="C126" s="343" t="s">
        <v>194</v>
      </c>
      <c r="D126" s="343" t="s">
        <v>196</v>
      </c>
    </row>
    <row r="127" spans="1:4" x14ac:dyDescent="0.25">
      <c r="A127" s="341" t="s">
        <v>111</v>
      </c>
      <c r="B127" s="340">
        <f>'ASSIS CHATEAUBRIAND'!P25</f>
        <v>24.463452223690002</v>
      </c>
      <c r="C127" s="347">
        <f>'ASSIS CHATEAUBRIAND'!P26</f>
        <v>1.4603698811096433</v>
      </c>
      <c r="D127" s="340">
        <f>'ASSIS CHATEAUBRIAND'!P24</f>
        <v>1.413559004843681</v>
      </c>
    </row>
    <row r="128" spans="1:4" x14ac:dyDescent="0.25">
      <c r="A128" s="339" t="s">
        <v>112</v>
      </c>
      <c r="B128" s="340">
        <f>ASTORGA!P25</f>
        <v>36.540462427745666</v>
      </c>
      <c r="C128" s="347">
        <f>ASTORGA!P26</f>
        <v>5.4749518304431595</v>
      </c>
      <c r="D128" s="340">
        <f>ASTORGA!P24</f>
        <v>1.2996001926782275</v>
      </c>
    </row>
    <row r="129" spans="1:4" x14ac:dyDescent="0.25">
      <c r="A129" s="339" t="s">
        <v>113</v>
      </c>
      <c r="B129" s="340">
        <f>BARRACÃO!P25</f>
        <v>29.029166666666665</v>
      </c>
      <c r="C129" s="349" t="str">
        <f>BARRACÃO!P26</f>
        <v>não possui</v>
      </c>
      <c r="D129" s="340">
        <f>BARRACÃO!P24</f>
        <v>0.98149999999999993</v>
      </c>
    </row>
    <row r="130" spans="1:4" x14ac:dyDescent="0.25">
      <c r="A130" s="339" t="s">
        <v>50</v>
      </c>
      <c r="B130" s="340">
        <f>'CAMPO LARGO'!P25</f>
        <v>18.432825203252033</v>
      </c>
      <c r="C130" s="347">
        <f>'CAMPO LARGO'!P26</f>
        <v>0.15904471544715446</v>
      </c>
      <c r="D130" s="340">
        <f>'CAMPO LARGO'!P24</f>
        <v>1.3348191056910563</v>
      </c>
    </row>
    <row r="131" spans="1:4" x14ac:dyDescent="0.25">
      <c r="A131" s="339" t="s">
        <v>114</v>
      </c>
      <c r="B131" s="340">
        <f>CAPANEMA!P25</f>
        <v>15.337285902503295</v>
      </c>
      <c r="C131" s="347">
        <f>CAPANEMA!P26</f>
        <v>0.813570487483531</v>
      </c>
      <c r="D131" s="340">
        <f>CAPANEMA!P24</f>
        <v>0.88864295125164694</v>
      </c>
    </row>
    <row r="132" spans="1:4" x14ac:dyDescent="0.25">
      <c r="A132" s="339" t="s">
        <v>115</v>
      </c>
      <c r="B132" s="340">
        <f>CASCAVEL!P25</f>
        <v>29.026558891454965</v>
      </c>
      <c r="C132" s="347">
        <f>CASCAVEL!P26</f>
        <v>0.86913010007698221</v>
      </c>
      <c r="D132" s="340">
        <f>CASCAVEL!P24</f>
        <v>1.9708237105465742</v>
      </c>
    </row>
    <row r="133" spans="1:4" x14ac:dyDescent="0.25">
      <c r="A133" s="339" t="s">
        <v>116</v>
      </c>
      <c r="B133" s="340">
        <f>COLOMBO!P25</f>
        <v>34.099856321839084</v>
      </c>
      <c r="C133" s="340">
        <f>COLOMBO!P26</f>
        <v>2.2966954022988508</v>
      </c>
      <c r="D133" s="340">
        <f>COLOMBO!P24</f>
        <v>1.1383225574712643</v>
      </c>
    </row>
    <row r="134" spans="1:4" x14ac:dyDescent="0.25">
      <c r="A134" s="339" t="s">
        <v>117</v>
      </c>
      <c r="B134" s="340">
        <f>'CORONEL VIVIDA'!P25</f>
        <v>23.863541666666666</v>
      </c>
      <c r="C134" s="347">
        <f>'CORONEL VIVIDA'!P26</f>
        <v>0.41597222222222219</v>
      </c>
      <c r="D134" s="347">
        <f>'CORONEL VIVIDA'!P24</f>
        <v>0.96872222222222215</v>
      </c>
    </row>
    <row r="135" spans="1:4" x14ac:dyDescent="0.25">
      <c r="A135" s="339" t="s">
        <v>58</v>
      </c>
      <c r="B135" s="340">
        <f>CURITIBA!P25</f>
        <v>12.176842265529842</v>
      </c>
      <c r="C135" s="347">
        <f>CURITIBA!P26</f>
        <v>0.36718432805521717</v>
      </c>
      <c r="D135" s="340">
        <f>CURITIBA!P24</f>
        <v>0.36548112058465287</v>
      </c>
    </row>
    <row r="136" spans="1:4" x14ac:dyDescent="0.25">
      <c r="A136" s="339" t="s">
        <v>118</v>
      </c>
      <c r="B136" s="340">
        <f>'FOZ DO IGUAÇU'!P25</f>
        <v>26.20722433460076</v>
      </c>
      <c r="C136" s="347">
        <f>'FOZ DO IGUAÇU'!P26</f>
        <v>0.92585551330798477</v>
      </c>
      <c r="D136" s="340">
        <f>'FOZ DO IGUAÇU'!P24</f>
        <v>1.0597908745247149</v>
      </c>
    </row>
    <row r="137" spans="1:4" x14ac:dyDescent="0.25">
      <c r="A137" s="339" t="s">
        <v>120</v>
      </c>
      <c r="B137" s="340">
        <f>GOIERÊ!P25</f>
        <v>17.460547504025765</v>
      </c>
      <c r="C137" s="350">
        <f>GOIERÊ!P26</f>
        <v>5.8776167471819643E-2</v>
      </c>
      <c r="D137" s="340">
        <f>GOIERÊ!P24</f>
        <v>1.0861191626409019</v>
      </c>
    </row>
    <row r="138" spans="1:4" x14ac:dyDescent="0.25">
      <c r="A138" s="339" t="s">
        <v>119</v>
      </c>
      <c r="B138" s="340">
        <f>IRATI!P25</f>
        <v>31.354609929078013</v>
      </c>
      <c r="C138" s="347">
        <f>IRATI!P26</f>
        <v>0.59536474164133735</v>
      </c>
      <c r="D138" s="340">
        <f>IRATI!P24</f>
        <v>1.4337702634245186</v>
      </c>
    </row>
    <row r="139" spans="1:4" x14ac:dyDescent="0.25">
      <c r="A139" s="339" t="s">
        <v>121</v>
      </c>
      <c r="B139" s="340">
        <f>IVAIPORÃ!P25</f>
        <v>24.423930269413628</v>
      </c>
      <c r="C139" s="347">
        <f>IVAIPORÃ!P26</f>
        <v>0.35816164817749602</v>
      </c>
      <c r="D139" s="340">
        <f>IVAIPORÃ!P24</f>
        <v>1.5555507131537241</v>
      </c>
    </row>
    <row r="140" spans="1:4" x14ac:dyDescent="0.25">
      <c r="A140" s="339" t="s">
        <v>122</v>
      </c>
      <c r="B140" s="340">
        <f>JACAREZINHO!P25</f>
        <v>24.128385416666667</v>
      </c>
      <c r="C140" s="347">
        <f>JACAREZINHO!P26</f>
        <v>0.19518229166666667</v>
      </c>
      <c r="D140" s="340">
        <f>JACAREZINHO!P24</f>
        <v>1.6878619791666665</v>
      </c>
    </row>
    <row r="141" spans="1:4" x14ac:dyDescent="0.25">
      <c r="A141" s="339" t="s">
        <v>123</v>
      </c>
      <c r="B141" s="340">
        <f>JAGUARIAÍVA!P25</f>
        <v>7.7261194029850744</v>
      </c>
      <c r="C141" s="347">
        <f>JAGUARIAÍVA!P26</f>
        <v>0.70074626865671641</v>
      </c>
      <c r="D141" s="340" t="str">
        <f>JAGUARIAÍVA!P24</f>
        <v>não informado</v>
      </c>
    </row>
    <row r="142" spans="1:4" x14ac:dyDescent="0.25">
      <c r="A142" s="339" t="s">
        <v>124</v>
      </c>
      <c r="B142" s="340">
        <f>LONDRINA!P25</f>
        <v>0.45047331029185866</v>
      </c>
      <c r="C142" s="349" t="s">
        <v>135</v>
      </c>
      <c r="D142" s="340">
        <f>LONDRINA!P24</f>
        <v>0.28307603686635946</v>
      </c>
    </row>
    <row r="143" spans="1:4" x14ac:dyDescent="0.25">
      <c r="A143" s="339" t="s">
        <v>125</v>
      </c>
      <c r="B143" s="340">
        <f>PALMAS!P25</f>
        <v>15.629349816849818</v>
      </c>
      <c r="C143" s="347">
        <f>PALMAS!P26</f>
        <v>0.17602040816326531</v>
      </c>
      <c r="D143" s="340">
        <f>PALMAS!P24</f>
        <v>0.41446821036106746</v>
      </c>
    </row>
    <row r="144" spans="1:4" x14ac:dyDescent="0.25">
      <c r="A144" s="339" t="s">
        <v>132</v>
      </c>
      <c r="B144" s="340">
        <f>PARANAVAÍ!P25</f>
        <v>18.683817829457364</v>
      </c>
      <c r="C144" s="347">
        <f>PARANAVAÍ!P26</f>
        <v>0.24195736434108528</v>
      </c>
      <c r="D144" s="340">
        <f>PARANAVAÍ!P24</f>
        <v>1.1731715116279073</v>
      </c>
    </row>
    <row r="145" spans="1:4" x14ac:dyDescent="0.25">
      <c r="A145" s="339" t="s">
        <v>126</v>
      </c>
      <c r="B145" s="340">
        <f>PARANAGUÁ!P25</f>
        <v>17.232920855890693</v>
      </c>
      <c r="C145" s="347">
        <f>PARANAGUÁ!P26</f>
        <v>0.70765661252900236</v>
      </c>
      <c r="D145" s="340">
        <f>PARANAGUÁ!P24</f>
        <v>0.82758249548852791</v>
      </c>
    </row>
    <row r="146" spans="1:4" x14ac:dyDescent="0.25">
      <c r="A146" s="339" t="s">
        <v>127</v>
      </c>
      <c r="B146" s="340">
        <f>PINHAIS!P25</f>
        <v>1.1398743589743592</v>
      </c>
      <c r="C146" s="347">
        <f>PINHAIS!P26</f>
        <v>0.37934358974358967</v>
      </c>
      <c r="D146" s="340">
        <f>PINHAIS!P24</f>
        <v>0.84668717948717953</v>
      </c>
    </row>
    <row r="147" spans="1:4" x14ac:dyDescent="0.25">
      <c r="A147" s="339" t="s">
        <v>128</v>
      </c>
      <c r="B147" s="340">
        <f>PITANGA!P25</f>
        <v>17.59198717948718</v>
      </c>
      <c r="C147" s="347">
        <f>PITANGA!P26</f>
        <v>0.83429487179487172</v>
      </c>
      <c r="D147" s="340">
        <f>PITANGA!P24</f>
        <v>0.86466987179487187</v>
      </c>
    </row>
    <row r="148" spans="1:4" x14ac:dyDescent="0.25">
      <c r="A148" s="339" t="s">
        <v>92</v>
      </c>
      <c r="B148" s="340">
        <f>'QUEDAS DO IGUAÇU'!P25</f>
        <v>42.663978494623656</v>
      </c>
      <c r="C148" s="347">
        <f>'QUEDAS DO IGUAÇU'!P26</f>
        <v>1.3756720430107527</v>
      </c>
      <c r="D148" s="347">
        <f>'QUEDAS DO IGUAÇU'!P24</f>
        <v>2.2099663978494619</v>
      </c>
    </row>
    <row r="149" spans="1:4" x14ac:dyDescent="0.25">
      <c r="A149" s="339" t="s">
        <v>129</v>
      </c>
      <c r="B149" s="340">
        <f>'TELÊMACO BORBA'!P25</f>
        <v>22.173165954415953</v>
      </c>
      <c r="C149" s="347">
        <f>'TELÊMACO BORBA'!P26</f>
        <v>1.4155092592592593</v>
      </c>
      <c r="D149" s="340">
        <f>'TELÊMACO BORBA'!P24</f>
        <v>1.1354309116809114</v>
      </c>
    </row>
    <row r="150" spans="1:4" x14ac:dyDescent="0.25">
      <c r="A150" s="339" t="s">
        <v>130</v>
      </c>
      <c r="B150" s="340">
        <f>UMUARAMA!P25</f>
        <v>10.14344262295082</v>
      </c>
      <c r="C150" s="340">
        <f>UMUARAMA!P26</f>
        <v>4.8269581056466303E-2</v>
      </c>
      <c r="D150" s="340">
        <f>UMUARAMA!P24</f>
        <v>0</v>
      </c>
    </row>
    <row r="151" spans="1:4" x14ac:dyDescent="0.25">
      <c r="A151" s="339" t="s">
        <v>131</v>
      </c>
      <c r="B151" s="340">
        <f>'UNIÃO DA VITÓRIA'!P25</f>
        <v>9.4966397849462378</v>
      </c>
      <c r="C151" s="347">
        <f>'UNIÃO DA VITÓRIA'!P26</f>
        <v>1.0243279569892474</v>
      </c>
      <c r="D151" s="340">
        <f>'UNIÃO DA VITÓRIA'!P24</f>
        <v>0.35768145161290332</v>
      </c>
    </row>
    <row r="153" spans="1:4" x14ac:dyDescent="0.25">
      <c r="A153" s="339" t="s">
        <v>65</v>
      </c>
      <c r="B153" s="340">
        <f>EAD!P25</f>
        <v>80.10376344086022</v>
      </c>
      <c r="C153" s="347">
        <f>EAD!P26</f>
        <v>6.8924731182795691</v>
      </c>
      <c r="D153" s="340">
        <f>EAD!P24</f>
        <v>6.2450053763440847</v>
      </c>
    </row>
    <row r="154" spans="1:4" x14ac:dyDescent="0.25">
      <c r="A154" s="339" t="s">
        <v>184</v>
      </c>
      <c r="B154" s="340">
        <f>REITORIA!P25</f>
        <v>181.06364275668074</v>
      </c>
      <c r="C154" s="347">
        <f>REITORIA!P26</f>
        <v>21.999296765119549</v>
      </c>
      <c r="D154" s="347">
        <f>REITORIA!P24</f>
        <v>21.144697609001405</v>
      </c>
    </row>
    <row r="216" spans="1:2" x14ac:dyDescent="0.25">
      <c r="A216" s="342" t="s">
        <v>137</v>
      </c>
    </row>
    <row r="217" spans="1:2" ht="51" x14ac:dyDescent="0.25">
      <c r="A217" s="592" t="s">
        <v>133</v>
      </c>
      <c r="B217" s="343" t="s">
        <v>200</v>
      </c>
    </row>
    <row r="218" spans="1:2" x14ac:dyDescent="0.25">
      <c r="A218" s="341" t="s">
        <v>111</v>
      </c>
      <c r="B218" s="340">
        <f>'ASSIS CHATEAUBRIAND'!P29</f>
        <v>0.27428775869660943</v>
      </c>
    </row>
    <row r="219" spans="1:2" x14ac:dyDescent="0.25">
      <c r="A219" s="339" t="s">
        <v>112</v>
      </c>
      <c r="B219" s="340">
        <f>ASTORGA!P29</f>
        <v>4.4902456647398852</v>
      </c>
    </row>
    <row r="220" spans="1:2" x14ac:dyDescent="0.25">
      <c r="A220" s="339" t="s">
        <v>50</v>
      </c>
      <c r="B220" s="340">
        <f>'CAMPO LARGO'!P29</f>
        <v>0.3016341463414634</v>
      </c>
    </row>
    <row r="221" spans="1:2" x14ac:dyDescent="0.25">
      <c r="A221" s="339" t="s">
        <v>115</v>
      </c>
      <c r="B221" s="340">
        <f>CASCAVEL!P29</f>
        <v>0.95493648960739019</v>
      </c>
    </row>
    <row r="222" spans="1:2" x14ac:dyDescent="0.25">
      <c r="A222" s="339" t="s">
        <v>58</v>
      </c>
      <c r="B222" s="340">
        <f>CURITIBA!P29</f>
        <v>0.56539154486398702</v>
      </c>
    </row>
    <row r="223" spans="1:2" x14ac:dyDescent="0.25">
      <c r="A223" s="339" t="s">
        <v>118</v>
      </c>
      <c r="B223" s="340">
        <f>'FOZ DO IGUAÇU'!P29</f>
        <v>0.27537917194761308</v>
      </c>
    </row>
    <row r="224" spans="1:2" x14ac:dyDescent="0.25">
      <c r="A224" s="339" t="s">
        <v>119</v>
      </c>
      <c r="B224" s="340">
        <f>IRATI!P29</f>
        <v>0.3944313576494427</v>
      </c>
    </row>
    <row r="225" spans="1:2" x14ac:dyDescent="0.25">
      <c r="A225" s="339" t="s">
        <v>121</v>
      </c>
      <c r="B225" s="340">
        <f>IVAIPORÃ!P29</f>
        <v>1.4489659270998416</v>
      </c>
    </row>
    <row r="226" spans="1:2" x14ac:dyDescent="0.25">
      <c r="A226" s="339" t="s">
        <v>122</v>
      </c>
      <c r="B226" s="340">
        <f>JACAREZINHO!P29</f>
        <v>0.91970963541666662</v>
      </c>
    </row>
    <row r="227" spans="1:2" x14ac:dyDescent="0.25">
      <c r="A227" s="339" t="s">
        <v>124</v>
      </c>
      <c r="B227" s="340">
        <f>LONDRINA!P29</f>
        <v>0.29225134408602144</v>
      </c>
    </row>
    <row r="228" spans="1:2" x14ac:dyDescent="0.25">
      <c r="A228" s="339" t="s">
        <v>125</v>
      </c>
      <c r="B228" s="340">
        <f>PALMAS!P29</f>
        <v>3.8854003139717423E-2</v>
      </c>
    </row>
    <row r="229" spans="1:2" x14ac:dyDescent="0.25">
      <c r="A229" s="339" t="s">
        <v>132</v>
      </c>
      <c r="B229" s="340">
        <f>PARANAVAÍ!P29</f>
        <v>0.67822577519379834</v>
      </c>
    </row>
    <row r="230" spans="1:2" x14ac:dyDescent="0.25">
      <c r="A230" s="339" t="s">
        <v>126</v>
      </c>
      <c r="B230" s="340">
        <f>PARANAGUÁ!P29</f>
        <v>0.48976475895849458</v>
      </c>
    </row>
    <row r="231" spans="1:2" x14ac:dyDescent="0.25">
      <c r="A231" s="339" t="s">
        <v>127</v>
      </c>
      <c r="B231" s="340">
        <f>PINHAIS!P29</f>
        <v>0.36756923076923076</v>
      </c>
    </row>
    <row r="232" spans="1:2" x14ac:dyDescent="0.25">
      <c r="A232" s="339" t="s">
        <v>129</v>
      </c>
      <c r="B232" s="340">
        <f>'TELÊMACO BORBA'!P29</f>
        <v>0.66384259259259248</v>
      </c>
    </row>
    <row r="233" spans="1:2" x14ac:dyDescent="0.25">
      <c r="A233" s="339" t="s">
        <v>130</v>
      </c>
      <c r="B233" s="340">
        <f>UMUARAMA!P29</f>
        <v>0.93377322404371599</v>
      </c>
    </row>
    <row r="234" spans="1:2" x14ac:dyDescent="0.25">
      <c r="A234" s="339" t="s">
        <v>131</v>
      </c>
      <c r="B234" s="340">
        <f>'UNIÃO DA VITÓRIA'!P29</f>
        <v>0.93862231182795697</v>
      </c>
    </row>
    <row r="235" spans="1:2" x14ac:dyDescent="0.25">
      <c r="A235" s="565"/>
      <c r="B235" s="591"/>
    </row>
    <row r="236" spans="1:2" x14ac:dyDescent="0.25">
      <c r="A236" s="339" t="s">
        <v>113</v>
      </c>
      <c r="B236" s="353" t="str">
        <f>BARRACÃO!P29</f>
        <v>não possui</v>
      </c>
    </row>
    <row r="238" spans="1:2" x14ac:dyDescent="0.25">
      <c r="A238" s="339" t="s">
        <v>114</v>
      </c>
      <c r="B238" s="356" t="s">
        <v>135</v>
      </c>
    </row>
    <row r="239" spans="1:2" x14ac:dyDescent="0.25">
      <c r="A239" s="339" t="s">
        <v>116</v>
      </c>
      <c r="B239" s="356" t="s">
        <v>135</v>
      </c>
    </row>
    <row r="240" spans="1:2" x14ac:dyDescent="0.25">
      <c r="A240" s="339" t="s">
        <v>117</v>
      </c>
      <c r="B240" s="356" t="s">
        <v>135</v>
      </c>
    </row>
    <row r="241" spans="1:3" x14ac:dyDescent="0.25">
      <c r="A241" s="339" t="s">
        <v>120</v>
      </c>
      <c r="B241" s="353" t="str">
        <f>GOIERÊ!P29</f>
        <v>não possui</v>
      </c>
    </row>
    <row r="242" spans="1:3" x14ac:dyDescent="0.25">
      <c r="A242" s="339" t="s">
        <v>123</v>
      </c>
      <c r="B242" s="353" t="str">
        <f>JAGUARIAÍVA!P29</f>
        <v>não possui</v>
      </c>
    </row>
    <row r="243" spans="1:3" x14ac:dyDescent="0.25">
      <c r="A243" s="339" t="s">
        <v>128</v>
      </c>
      <c r="B243" s="353" t="str">
        <f>PITANGA!P29</f>
        <v>não possui</v>
      </c>
    </row>
    <row r="244" spans="1:3" x14ac:dyDescent="0.25">
      <c r="A244" s="339" t="s">
        <v>92</v>
      </c>
      <c r="B244" s="353" t="str">
        <f>'QUEDAS DO IGUAÇU'!P29</f>
        <v>não possui</v>
      </c>
    </row>
    <row r="246" spans="1:3" ht="63.75" x14ac:dyDescent="0.25">
      <c r="A246" s="592" t="s">
        <v>133</v>
      </c>
      <c r="B246" s="343" t="s">
        <v>206</v>
      </c>
    </row>
    <row r="247" spans="1:3" x14ac:dyDescent="0.25">
      <c r="A247" s="339" t="s">
        <v>65</v>
      </c>
      <c r="B247" s="353">
        <f>EAD!P29</f>
        <v>12.309731182795698</v>
      </c>
    </row>
    <row r="248" spans="1:3" x14ac:dyDescent="0.25">
      <c r="A248" s="339" t="s">
        <v>184</v>
      </c>
      <c r="B248" s="353">
        <f>REITORIA!P29</f>
        <v>13.877134317862165</v>
      </c>
    </row>
    <row r="250" spans="1:3" x14ac:dyDescent="0.25">
      <c r="A250" s="565"/>
      <c r="B250" s="566"/>
    </row>
    <row r="251" spans="1:3" x14ac:dyDescent="0.25">
      <c r="A251" s="342" t="s">
        <v>138</v>
      </c>
    </row>
    <row r="252" spans="1:3" ht="51" x14ac:dyDescent="0.25">
      <c r="A252" s="338" t="s">
        <v>133</v>
      </c>
      <c r="B252" s="343" t="s">
        <v>203</v>
      </c>
      <c r="C252" s="343" t="s">
        <v>204</v>
      </c>
    </row>
    <row r="253" spans="1:3" x14ac:dyDescent="0.25">
      <c r="A253" s="341" t="s">
        <v>111</v>
      </c>
      <c r="B253" s="353">
        <f>'ASSIS CHATEAUBRIAND'!M32</f>
        <v>0</v>
      </c>
      <c r="C253" s="353">
        <f>'ASSIS CHATEAUBRIAND'!E32</f>
        <v>0</v>
      </c>
    </row>
    <row r="254" spans="1:3" x14ac:dyDescent="0.25">
      <c r="A254" s="339" t="s">
        <v>112</v>
      </c>
      <c r="B254" s="353">
        <f>ASTORGA!M32</f>
        <v>0</v>
      </c>
      <c r="C254" s="353">
        <f>ASTORGA!E32</f>
        <v>0</v>
      </c>
    </row>
    <row r="255" spans="1:3" x14ac:dyDescent="0.25">
      <c r="A255" s="339" t="s">
        <v>113</v>
      </c>
      <c r="B255" s="353">
        <f>BARRACÃO!M32</f>
        <v>0</v>
      </c>
      <c r="C255" s="353">
        <f>BARRACÃO!E32</f>
        <v>0</v>
      </c>
    </row>
    <row r="256" spans="1:3" x14ac:dyDescent="0.25">
      <c r="A256" s="339" t="s">
        <v>50</v>
      </c>
      <c r="B256" s="353">
        <f>'CAMPO LARGO'!M32</f>
        <v>0.47764227642276424</v>
      </c>
      <c r="C256" s="353">
        <f>'CAMPO LARGO'!E32</f>
        <v>2.3678861788617889</v>
      </c>
    </row>
    <row r="257" spans="1:3" x14ac:dyDescent="0.25">
      <c r="A257" s="339" t="s">
        <v>114</v>
      </c>
      <c r="B257" s="353">
        <f>CAPANEMA!M32</f>
        <v>0</v>
      </c>
      <c r="C257" s="353">
        <f>CAPANEMA!E32</f>
        <v>0</v>
      </c>
    </row>
    <row r="258" spans="1:3" x14ac:dyDescent="0.25">
      <c r="A258" s="339" t="s">
        <v>115</v>
      </c>
      <c r="B258" s="353">
        <f>CASCAVEL!M32</f>
        <v>3.8491147036181679E-2</v>
      </c>
      <c r="C258" s="353">
        <f>CASCAVEL!E32</f>
        <v>1.5781370284834488</v>
      </c>
    </row>
    <row r="259" spans="1:3" x14ac:dyDescent="0.25">
      <c r="A259" s="339" t="s">
        <v>116</v>
      </c>
      <c r="B259" s="353">
        <f>COLOMBO!M32</f>
        <v>0</v>
      </c>
      <c r="C259" s="353">
        <f>COLOMBO!E32</f>
        <v>0.32327586206896552</v>
      </c>
    </row>
    <row r="260" spans="1:3" x14ac:dyDescent="0.25">
      <c r="A260" s="339" t="s">
        <v>117</v>
      </c>
      <c r="B260" s="353">
        <f>'CORONEL VIVIDA'!M32</f>
        <v>0</v>
      </c>
      <c r="C260" s="353">
        <f>'CORONEL VIVIDA'!E32</f>
        <v>0</v>
      </c>
    </row>
    <row r="261" spans="1:3" x14ac:dyDescent="0.25">
      <c r="A261" s="339" t="s">
        <v>58</v>
      </c>
      <c r="B261" s="353">
        <f>CURITIBA!M32</f>
        <v>0.56079983759642715</v>
      </c>
      <c r="C261" s="353">
        <f>CURITIBA!E32</f>
        <v>1.7762890783597238</v>
      </c>
    </row>
    <row r="262" spans="1:3" x14ac:dyDescent="0.25">
      <c r="A262" s="339" t="s">
        <v>118</v>
      </c>
      <c r="B262" s="353">
        <f>'FOZ DO IGUAÇU'!M32</f>
        <v>0.21123785382340515</v>
      </c>
      <c r="C262" s="353">
        <f>'FOZ DO IGUAÇU'!E32</f>
        <v>0.31685678073510776</v>
      </c>
    </row>
    <row r="263" spans="1:3" x14ac:dyDescent="0.25">
      <c r="A263" s="339" t="s">
        <v>120</v>
      </c>
      <c r="B263" s="353">
        <f>GOIERÊ!M32</f>
        <v>0</v>
      </c>
      <c r="C263" s="353">
        <f>GOIERÊ!E32</f>
        <v>0</v>
      </c>
    </row>
    <row r="264" spans="1:3" x14ac:dyDescent="0.25">
      <c r="A264" s="339" t="s">
        <v>119</v>
      </c>
      <c r="B264" s="353">
        <f>IRATI!M32</f>
        <v>0</v>
      </c>
      <c r="C264" s="353">
        <f>IRATI!E32</f>
        <v>0.37993920972644379</v>
      </c>
    </row>
    <row r="265" spans="1:3" x14ac:dyDescent="0.25">
      <c r="A265" s="339" t="s">
        <v>121</v>
      </c>
      <c r="B265" s="353">
        <f>IVAIPORÃ!M32</f>
        <v>0</v>
      </c>
      <c r="C265" s="353">
        <f>IVAIPORÃ!E32</f>
        <v>2.6413100898045432E-2</v>
      </c>
    </row>
    <row r="266" spans="1:3" x14ac:dyDescent="0.25">
      <c r="A266" s="339" t="s">
        <v>122</v>
      </c>
      <c r="B266" s="353">
        <f>JACAREZINHO!M32</f>
        <v>0.390625</v>
      </c>
      <c r="C266" s="353">
        <f>JACAREZINHO!E32</f>
        <v>1.3020833333333335</v>
      </c>
    </row>
    <row r="267" spans="1:3" x14ac:dyDescent="0.25">
      <c r="A267" s="339" t="s">
        <v>123</v>
      </c>
      <c r="B267" s="353">
        <f>JAGUARIAÍVA!M32</f>
        <v>0</v>
      </c>
      <c r="C267" s="353">
        <f>JAGUARIAÍVA!E32</f>
        <v>1.1940298507462686</v>
      </c>
    </row>
    <row r="268" spans="1:3" x14ac:dyDescent="0.25">
      <c r="A268" s="339" t="s">
        <v>124</v>
      </c>
      <c r="B268" s="353">
        <f>LONDRINA!M32</f>
        <v>0.44162826420890933</v>
      </c>
      <c r="C268" s="353">
        <f>LONDRINA!E32</f>
        <v>0.2304147465437788</v>
      </c>
    </row>
    <row r="269" spans="1:3" x14ac:dyDescent="0.25">
      <c r="A269" s="339" t="s">
        <v>125</v>
      </c>
      <c r="B269" s="353">
        <f>PALMAS!M32</f>
        <v>0</v>
      </c>
      <c r="C269" s="353">
        <f>PALMAS!E32</f>
        <v>0.28453689167974883</v>
      </c>
    </row>
    <row r="270" spans="1:3" x14ac:dyDescent="0.25">
      <c r="A270" s="339" t="s">
        <v>132</v>
      </c>
      <c r="B270" s="353">
        <f>PARANAVAÍ!M32</f>
        <v>0.99806201550387597</v>
      </c>
      <c r="C270" s="353">
        <f>PARANAVAÍ!E32</f>
        <v>0.7558139534883721</v>
      </c>
    </row>
    <row r="271" spans="1:3" x14ac:dyDescent="0.25">
      <c r="A271" s="339" t="s">
        <v>126</v>
      </c>
      <c r="B271" s="353">
        <f>PARANAGUÁ!M32</f>
        <v>7.7339520494972933E-2</v>
      </c>
      <c r="C271" s="353">
        <f>PARANAGUÁ!E32</f>
        <v>0.12245424078370715</v>
      </c>
    </row>
    <row r="272" spans="1:3" x14ac:dyDescent="0.25">
      <c r="A272" s="339" t="s">
        <v>127</v>
      </c>
      <c r="B272" s="353">
        <f>PINHAIS!M32</f>
        <v>0.17948717948717949</v>
      </c>
      <c r="C272" s="353">
        <f>PINHAIS!E32</f>
        <v>0.76923076923076927</v>
      </c>
    </row>
    <row r="273" spans="1:3" x14ac:dyDescent="0.25">
      <c r="A273" s="339" t="s">
        <v>128</v>
      </c>
      <c r="B273" s="353">
        <f>PITANGA!M32</f>
        <v>0</v>
      </c>
      <c r="C273" s="353">
        <f>PITANGA!E32</f>
        <v>0.28846153846153844</v>
      </c>
    </row>
    <row r="274" spans="1:3" x14ac:dyDescent="0.25">
      <c r="A274" s="339" t="s">
        <v>92</v>
      </c>
      <c r="B274" s="353">
        <f>'QUEDAS DO IGUAÇU'!M32</f>
        <v>0</v>
      </c>
      <c r="C274" s="353">
        <f>'QUEDAS DO IGUAÇU'!E32</f>
        <v>0</v>
      </c>
    </row>
    <row r="275" spans="1:3" x14ac:dyDescent="0.25">
      <c r="A275" s="339" t="s">
        <v>129</v>
      </c>
      <c r="B275" s="353">
        <f>'TELÊMACO BORBA'!M32</f>
        <v>0.17806267806267806</v>
      </c>
      <c r="C275" s="353">
        <f>'TELÊMACO BORBA'!E32</f>
        <v>0.70334757834757844</v>
      </c>
    </row>
    <row r="276" spans="1:3" x14ac:dyDescent="0.25">
      <c r="A276" s="339" t="s">
        <v>130</v>
      </c>
      <c r="B276" s="353">
        <f>UMUARAMA!M32</f>
        <v>0.30965391621129323</v>
      </c>
      <c r="C276" s="353">
        <f>UMUARAMA!E32</f>
        <v>0.40072859744990896</v>
      </c>
    </row>
    <row r="277" spans="1:3" x14ac:dyDescent="0.25">
      <c r="A277" s="339" t="s">
        <v>131</v>
      </c>
      <c r="B277" s="353">
        <f>'UNIÃO DA VITÓRIA'!M32</f>
        <v>0.49731182795698919</v>
      </c>
      <c r="C277" s="353">
        <f>'UNIÃO DA VITÓRIA'!E32</f>
        <v>1.25</v>
      </c>
    </row>
    <row r="278" spans="1:3" x14ac:dyDescent="0.25">
      <c r="A278" s="339"/>
      <c r="B278" s="353"/>
      <c r="C278" s="353"/>
    </row>
    <row r="279" spans="1:3" ht="51" x14ac:dyDescent="0.25">
      <c r="A279" s="338" t="s">
        <v>133</v>
      </c>
      <c r="B279" s="343" t="s">
        <v>203</v>
      </c>
      <c r="C279" s="343" t="s">
        <v>204</v>
      </c>
    </row>
    <row r="280" spans="1:3" x14ac:dyDescent="0.25">
      <c r="A280" s="339" t="s">
        <v>65</v>
      </c>
      <c r="B280" s="353">
        <f>EAD!M32</f>
        <v>0.16129032258064516</v>
      </c>
      <c r="C280" s="353">
        <f>EAD!E32</f>
        <v>2.2580645161290325</v>
      </c>
    </row>
    <row r="281" spans="1:3" x14ac:dyDescent="0.25">
      <c r="A281" s="339" t="s">
        <v>184</v>
      </c>
      <c r="B281" s="353">
        <f>REITORIA!M32</f>
        <v>1.3361462728551337</v>
      </c>
      <c r="C281" s="353">
        <f>REITORIA!E32</f>
        <v>7.3488045007032348</v>
      </c>
    </row>
    <row r="283" spans="1:3" x14ac:dyDescent="0.25">
      <c r="A283" s="342" t="s">
        <v>139</v>
      </c>
    </row>
    <row r="284" spans="1:3" ht="38.25" x14ac:dyDescent="0.25">
      <c r="A284" s="338" t="s">
        <v>133</v>
      </c>
      <c r="B284" s="343" t="s">
        <v>205</v>
      </c>
    </row>
    <row r="285" spans="1:3" x14ac:dyDescent="0.25">
      <c r="A285" s="341" t="s">
        <v>111</v>
      </c>
      <c r="B285" s="353">
        <f>'ASSIS CHATEAUBRIAND'!E35</f>
        <v>19.870101276970498</v>
      </c>
    </row>
    <row r="286" spans="1:3" x14ac:dyDescent="0.25">
      <c r="A286" s="339" t="s">
        <v>112</v>
      </c>
      <c r="B286" s="353">
        <f>ASTORGA!E35</f>
        <v>22.398843930635838</v>
      </c>
    </row>
    <row r="287" spans="1:3" x14ac:dyDescent="0.25">
      <c r="A287" s="339" t="s">
        <v>113</v>
      </c>
      <c r="B287" s="353">
        <f>BARRACÃO!E35</f>
        <v>17.361111111111111</v>
      </c>
    </row>
    <row r="288" spans="1:3" x14ac:dyDescent="0.25">
      <c r="A288" s="339" t="s">
        <v>50</v>
      </c>
      <c r="B288" s="353">
        <f>'CAMPO LARGO'!E35</f>
        <v>16.412601626016261</v>
      </c>
    </row>
    <row r="289" spans="1:2" x14ac:dyDescent="0.25">
      <c r="A289" s="339" t="s">
        <v>114</v>
      </c>
      <c r="B289" s="353">
        <f>CAPANEMA!E35</f>
        <v>14.492753623188404</v>
      </c>
    </row>
    <row r="290" spans="1:2" x14ac:dyDescent="0.25">
      <c r="A290" s="339" t="s">
        <v>115</v>
      </c>
      <c r="B290" s="353">
        <f>CASCAVEL!E35</f>
        <v>18.860662047729022</v>
      </c>
    </row>
    <row r="291" spans="1:2" x14ac:dyDescent="0.25">
      <c r="A291" s="339" t="s">
        <v>116</v>
      </c>
      <c r="B291" s="353">
        <f>COLOMBO!E35</f>
        <v>20.294540229885055</v>
      </c>
    </row>
    <row r="292" spans="1:2" x14ac:dyDescent="0.25">
      <c r="A292" s="339" t="s">
        <v>117</v>
      </c>
      <c r="B292" s="353">
        <f>'CORONEL VIVIDA'!E35</f>
        <v>8.6805555555555554</v>
      </c>
    </row>
    <row r="293" spans="1:2" x14ac:dyDescent="0.25">
      <c r="A293" s="339" t="s">
        <v>58</v>
      </c>
      <c r="B293" s="353">
        <f>CURITIBA!E35</f>
        <v>11.266747868453105</v>
      </c>
    </row>
    <row r="294" spans="1:2" x14ac:dyDescent="0.25">
      <c r="A294" s="339" t="s">
        <v>118</v>
      </c>
      <c r="B294" s="353">
        <f>'FOZ DO IGUAÇU'!E35</f>
        <v>19.697929869032532</v>
      </c>
    </row>
    <row r="295" spans="1:2" x14ac:dyDescent="0.25">
      <c r="A295" s="339" t="s">
        <v>120</v>
      </c>
      <c r="B295" s="353">
        <f>GOIERÊ!E35</f>
        <v>15.901771336553944</v>
      </c>
    </row>
    <row r="296" spans="1:2" x14ac:dyDescent="0.25">
      <c r="A296" s="339" t="s">
        <v>119</v>
      </c>
      <c r="B296" s="353">
        <f>IRATI!E35</f>
        <v>26.595744680851062</v>
      </c>
    </row>
    <row r="297" spans="1:2" x14ac:dyDescent="0.25">
      <c r="A297" s="339" t="s">
        <v>121</v>
      </c>
      <c r="B297" s="353">
        <f>IVAIPORÃ!E35</f>
        <v>18.291072371896458</v>
      </c>
    </row>
    <row r="298" spans="1:2" x14ac:dyDescent="0.25">
      <c r="A298" s="339" t="s">
        <v>122</v>
      </c>
      <c r="B298" s="353">
        <f>JACAREZINHO!E35</f>
        <v>14.192708333333334</v>
      </c>
    </row>
    <row r="299" spans="1:2" x14ac:dyDescent="0.25">
      <c r="A299" s="339" t="s">
        <v>123</v>
      </c>
      <c r="B299" s="353">
        <f>JAGUARIAÍVA!E35</f>
        <v>29.850746268656717</v>
      </c>
    </row>
    <row r="300" spans="1:2" x14ac:dyDescent="0.25">
      <c r="A300" s="339" t="s">
        <v>124</v>
      </c>
      <c r="B300" s="353">
        <f>LONDRINA!E35</f>
        <v>21.121351766513055</v>
      </c>
    </row>
    <row r="301" spans="1:2" x14ac:dyDescent="0.25">
      <c r="A301" s="339" t="s">
        <v>125</v>
      </c>
      <c r="B301" s="353">
        <f>PALMAS!E35</f>
        <v>12.722397959183672</v>
      </c>
    </row>
    <row r="302" spans="1:2" x14ac:dyDescent="0.25">
      <c r="A302" s="339" t="s">
        <v>132</v>
      </c>
      <c r="B302" s="353">
        <f>PARANAVAÍ!E35</f>
        <v>16.90891472868217</v>
      </c>
    </row>
    <row r="303" spans="1:2" x14ac:dyDescent="0.25">
      <c r="A303" s="339" t="s">
        <v>126</v>
      </c>
      <c r="B303" s="353">
        <f>PARANAGUÁ!E35</f>
        <v>17.530291312193864</v>
      </c>
    </row>
    <row r="304" spans="1:2" x14ac:dyDescent="0.25">
      <c r="A304" s="339" t="s">
        <v>127</v>
      </c>
      <c r="B304" s="353">
        <f>PINHAIS!E35</f>
        <v>43.846153846153847</v>
      </c>
    </row>
    <row r="305" spans="1:2" x14ac:dyDescent="0.25">
      <c r="A305" s="339" t="s">
        <v>128</v>
      </c>
      <c r="B305" s="353">
        <f>PITANGA!E35</f>
        <v>12.98076923076923</v>
      </c>
    </row>
    <row r="306" spans="1:2" x14ac:dyDescent="0.25">
      <c r="A306" s="339" t="s">
        <v>92</v>
      </c>
      <c r="B306" s="353">
        <f>'QUEDAS DO IGUAÇU'!E35</f>
        <v>31.586021505376344</v>
      </c>
    </row>
    <row r="307" spans="1:2" x14ac:dyDescent="0.25">
      <c r="A307" s="339" t="s">
        <v>129</v>
      </c>
      <c r="B307" s="353">
        <f>'TELÊMACO BORBA'!E35</f>
        <v>15.313390313390315</v>
      </c>
    </row>
    <row r="308" spans="1:2" x14ac:dyDescent="0.25">
      <c r="A308" s="339" t="s">
        <v>130</v>
      </c>
      <c r="B308" s="353">
        <f>UMUARAMA!E35</f>
        <v>7.2404371584699456</v>
      </c>
    </row>
    <row r="309" spans="1:2" x14ac:dyDescent="0.25">
      <c r="A309" s="339" t="s">
        <v>131</v>
      </c>
      <c r="B309" s="353">
        <f>'UNIÃO DA VITÓRIA'!E35</f>
        <v>9.07258064516129</v>
      </c>
    </row>
    <row r="311" spans="1:2" x14ac:dyDescent="0.25">
      <c r="A311" s="339" t="s">
        <v>184</v>
      </c>
      <c r="B311" s="353">
        <f>REITORIA!E35</f>
        <v>198.83966244725738</v>
      </c>
    </row>
    <row r="312" spans="1:2" x14ac:dyDescent="0.25">
      <c r="A312" s="339" t="s">
        <v>65</v>
      </c>
      <c r="B312" s="353">
        <f>EAD!E35</f>
        <v>54.032258064516128</v>
      </c>
    </row>
  </sheetData>
  <sortState ref="A7:A32">
    <sortCondition ref="A7"/>
  </sortState>
  <mergeCells count="1">
    <mergeCell ref="D1:U1"/>
  </mergeCells>
  <pageMargins left="0.511811024" right="0.511811024" top="0.78740157499999996" bottom="0.78740157499999996" header="0.31496062000000002" footer="0.31496062000000002"/>
  <pageSetup orientation="portrait" horizontalDpi="30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19" workbookViewId="0">
      <selection activeCell="B8" sqref="B8"/>
    </sheetView>
  </sheetViews>
  <sheetFormatPr defaultColWidth="12.5703125" defaultRowHeight="15" customHeight="1" x14ac:dyDescent="0.25"/>
  <cols>
    <col min="1" max="1" width="35.42578125" style="104" customWidth="1"/>
    <col min="2" max="15" width="11.42578125" style="104" customWidth="1"/>
    <col min="16" max="16" width="15.42578125" style="104" customWidth="1"/>
    <col min="17" max="26" width="8.7109375" style="104" customWidth="1"/>
    <col min="27" max="16384" width="12.5703125" style="104"/>
  </cols>
  <sheetData>
    <row r="1" spans="1:26" ht="20.25" customHeight="1" x14ac:dyDescent="0.25">
      <c r="A1" s="103"/>
      <c r="B1" s="103"/>
      <c r="C1" s="677" t="s">
        <v>0</v>
      </c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ht="21" customHeight="1" x14ac:dyDescent="0.25">
      <c r="A2" s="103"/>
      <c r="B2" s="677" t="s">
        <v>1</v>
      </c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9.75" customHeight="1" x14ac:dyDescent="0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spans="1:26" ht="19.5" customHeight="1" x14ac:dyDescent="0.25">
      <c r="A4" s="106" t="s">
        <v>2</v>
      </c>
      <c r="B4" s="678" t="s">
        <v>58</v>
      </c>
      <c r="C4" s="679"/>
      <c r="D4" s="679"/>
      <c r="E4" s="679"/>
      <c r="F4" s="679"/>
      <c r="G4" s="667"/>
      <c r="H4" s="680" t="s">
        <v>4</v>
      </c>
      <c r="I4" s="671"/>
      <c r="J4" s="671"/>
      <c r="K4" s="671"/>
      <c r="L4" s="671"/>
      <c r="M4" s="671"/>
      <c r="N4" s="671"/>
      <c r="O4" s="671"/>
      <c r="P4" s="671"/>
      <c r="Q4" s="105"/>
      <c r="R4" s="105"/>
      <c r="S4" s="105"/>
      <c r="T4" s="105"/>
      <c r="U4" s="105"/>
      <c r="V4" s="105"/>
      <c r="W4" s="105"/>
      <c r="X4" s="105"/>
      <c r="Y4" s="105"/>
      <c r="Z4" s="105"/>
    </row>
    <row r="5" spans="1:26" ht="9.75" customHeight="1" x14ac:dyDescent="0.2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</row>
    <row r="6" spans="1:26" x14ac:dyDescent="0.25">
      <c r="A6" s="105"/>
      <c r="B6" s="107" t="s">
        <v>5</v>
      </c>
      <c r="C6" s="107" t="s">
        <v>6</v>
      </c>
      <c r="D6" s="107" t="s">
        <v>7</v>
      </c>
      <c r="E6" s="107" t="s">
        <v>8</v>
      </c>
      <c r="F6" s="107" t="s">
        <v>9</v>
      </c>
      <c r="G6" s="107" t="s">
        <v>10</v>
      </c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</row>
    <row r="7" spans="1:26" ht="31.5" customHeight="1" x14ac:dyDescent="0.25">
      <c r="A7" s="106" t="s">
        <v>11</v>
      </c>
      <c r="B7" s="108">
        <v>2979</v>
      </c>
      <c r="C7" s="108">
        <v>203</v>
      </c>
      <c r="D7" s="108">
        <v>72</v>
      </c>
      <c r="E7" s="108">
        <v>30</v>
      </c>
      <c r="F7" s="108"/>
      <c r="G7" s="109">
        <f>SUM(B7:F7)</f>
        <v>3284</v>
      </c>
      <c r="H7" s="105"/>
      <c r="I7" s="681" t="s">
        <v>59</v>
      </c>
      <c r="J7" s="667"/>
      <c r="K7" s="110">
        <v>9626.59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</row>
    <row r="8" spans="1:26" x14ac:dyDescent="0.25">
      <c r="A8" s="111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62.25" customHeight="1" x14ac:dyDescent="0.25">
      <c r="A9" s="112"/>
      <c r="B9" s="113">
        <v>42583</v>
      </c>
      <c r="C9" s="113">
        <v>42614</v>
      </c>
      <c r="D9" s="113">
        <v>42644</v>
      </c>
      <c r="E9" s="113">
        <v>42675</v>
      </c>
      <c r="F9" s="113">
        <v>42705</v>
      </c>
      <c r="G9" s="113">
        <v>42736</v>
      </c>
      <c r="H9" s="113">
        <v>42767</v>
      </c>
      <c r="I9" s="113">
        <v>42795</v>
      </c>
      <c r="J9" s="113">
        <v>42826</v>
      </c>
      <c r="K9" s="113">
        <v>42856</v>
      </c>
      <c r="L9" s="113">
        <v>42887</v>
      </c>
      <c r="M9" s="113">
        <v>42917</v>
      </c>
      <c r="N9" s="114" t="s">
        <v>10</v>
      </c>
      <c r="O9" s="114" t="s">
        <v>13</v>
      </c>
      <c r="P9" s="115" t="s">
        <v>193</v>
      </c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 x14ac:dyDescent="0.25">
      <c r="A10" s="116" t="s">
        <v>14</v>
      </c>
      <c r="B10" s="116"/>
      <c r="C10" s="116"/>
      <c r="D10" s="116"/>
      <c r="E10" s="116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8.5" customHeight="1" x14ac:dyDescent="0.25">
      <c r="A11" s="117" t="s">
        <v>15</v>
      </c>
      <c r="B11" s="118">
        <v>36852</v>
      </c>
      <c r="C11" s="118">
        <v>44039</v>
      </c>
      <c r="D11" s="118">
        <v>39329</v>
      </c>
      <c r="E11" s="118">
        <v>46274</v>
      </c>
      <c r="F11" s="118">
        <v>41220</v>
      </c>
      <c r="G11" s="118">
        <v>37490</v>
      </c>
      <c r="H11" s="118">
        <v>33037</v>
      </c>
      <c r="I11" s="118">
        <v>49307</v>
      </c>
      <c r="J11" s="118">
        <v>46097</v>
      </c>
      <c r="K11" s="118">
        <v>36733</v>
      </c>
      <c r="L11" s="118">
        <v>39860</v>
      </c>
      <c r="M11" s="118">
        <v>40666</v>
      </c>
      <c r="N11" s="119">
        <f t="shared" ref="N11:N14" si="0">SUM(B11:M11)</f>
        <v>490904</v>
      </c>
      <c r="O11" s="119">
        <f t="shared" ref="O11:O14" si="1">N11/12</f>
        <v>40908.666666666664</v>
      </c>
      <c r="P11" s="119">
        <f>(SUM(B11:M11)/12)/$G$7</f>
        <v>12.45696305318717</v>
      </c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8.5" customHeight="1" x14ac:dyDescent="0.25">
      <c r="A12" s="120" t="s">
        <v>60</v>
      </c>
      <c r="B12" s="121">
        <f t="shared" ref="B12:M12" si="2">B11/$K$7</f>
        <v>3.8281468308092479</v>
      </c>
      <c r="C12" s="121">
        <f t="shared" si="2"/>
        <v>4.5747247987085773</v>
      </c>
      <c r="D12" s="121">
        <f t="shared" si="2"/>
        <v>4.0854549741912765</v>
      </c>
      <c r="E12" s="121">
        <f t="shared" si="2"/>
        <v>4.8068942377311172</v>
      </c>
      <c r="F12" s="121">
        <f t="shared" si="2"/>
        <v>4.2818900566036362</v>
      </c>
      <c r="G12" s="121">
        <f t="shared" si="2"/>
        <v>3.8944215968478972</v>
      </c>
      <c r="H12" s="121">
        <f t="shared" si="2"/>
        <v>3.4318486608445982</v>
      </c>
      <c r="I12" s="121">
        <f t="shared" si="2"/>
        <v>5.1219590737737866</v>
      </c>
      <c r="J12" s="121">
        <f t="shared" si="2"/>
        <v>4.7885076647078559</v>
      </c>
      <c r="K12" s="121">
        <f t="shared" si="2"/>
        <v>3.8157852365167728</v>
      </c>
      <c r="L12" s="121">
        <f t="shared" si="2"/>
        <v>4.1406146932610612</v>
      </c>
      <c r="M12" s="121">
        <f t="shared" si="2"/>
        <v>4.224341121830264</v>
      </c>
      <c r="N12" s="119">
        <f t="shared" si="0"/>
        <v>50.994588945826095</v>
      </c>
      <c r="O12" s="119">
        <f t="shared" si="1"/>
        <v>4.2495490788188413</v>
      </c>
      <c r="P12" s="119">
        <f t="shared" ref="P12:P29" si="3">(SUM(B12:M12)/12)/$G$7</f>
        <v>1.29401616285592E-3</v>
      </c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45" customHeight="1" x14ac:dyDescent="0.25">
      <c r="A13" s="120" t="s">
        <v>17</v>
      </c>
      <c r="B13" s="118">
        <v>26937.65</v>
      </c>
      <c r="C13" s="118">
        <v>33197.42</v>
      </c>
      <c r="D13" s="118">
        <v>29705.71</v>
      </c>
      <c r="E13" s="118">
        <v>33156.69</v>
      </c>
      <c r="F13" s="118">
        <v>30377.91</v>
      </c>
      <c r="G13" s="118">
        <v>27632.560000000001</v>
      </c>
      <c r="H13" s="118">
        <v>23623.7</v>
      </c>
      <c r="I13" s="118">
        <v>37481.360000000001</v>
      </c>
      <c r="J13" s="118">
        <v>36118.82</v>
      </c>
      <c r="K13" s="118">
        <v>24199.69</v>
      </c>
      <c r="L13" s="118">
        <v>31301.77</v>
      </c>
      <c r="M13" s="118">
        <v>27758</v>
      </c>
      <c r="N13" s="119">
        <f t="shared" si="0"/>
        <v>361491.28</v>
      </c>
      <c r="O13" s="119">
        <f t="shared" si="1"/>
        <v>30124.273333333334</v>
      </c>
      <c r="P13" s="119">
        <f t="shared" si="3"/>
        <v>9.1730430369468134</v>
      </c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7.75" customHeight="1" x14ac:dyDescent="0.25">
      <c r="A14" s="117" t="s">
        <v>61</v>
      </c>
      <c r="B14" s="121">
        <f t="shared" ref="B14:M14" si="4">B13/$K$7</f>
        <v>2.7982546259890575</v>
      </c>
      <c r="C14" s="121">
        <f t="shared" si="4"/>
        <v>3.4485129209824037</v>
      </c>
      <c r="D14" s="121">
        <f t="shared" si="4"/>
        <v>3.0857977747052692</v>
      </c>
      <c r="E14" s="121">
        <f t="shared" si="4"/>
        <v>3.4442819316081814</v>
      </c>
      <c r="F14" s="121">
        <f t="shared" si="4"/>
        <v>3.15562520061621</v>
      </c>
      <c r="G14" s="121">
        <f t="shared" si="4"/>
        <v>2.8704411427099314</v>
      </c>
      <c r="H14" s="121">
        <f t="shared" si="4"/>
        <v>2.4540050007323466</v>
      </c>
      <c r="I14" s="121">
        <f t="shared" si="4"/>
        <v>3.8935240827748974</v>
      </c>
      <c r="J14" s="121">
        <f t="shared" si="4"/>
        <v>3.7519848669154912</v>
      </c>
      <c r="K14" s="121">
        <f t="shared" si="4"/>
        <v>2.5138382334762359</v>
      </c>
      <c r="L14" s="121">
        <f t="shared" si="4"/>
        <v>3.251594801482145</v>
      </c>
      <c r="M14" s="121">
        <f t="shared" si="4"/>
        <v>2.8834717173994115</v>
      </c>
      <c r="N14" s="119">
        <f t="shared" si="0"/>
        <v>37.551332299391575</v>
      </c>
      <c r="O14" s="119">
        <f t="shared" si="1"/>
        <v>3.1292776916159646</v>
      </c>
      <c r="P14" s="119">
        <f t="shared" si="3"/>
        <v>9.5288602058951415E-4</v>
      </c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0.5" customHeight="1" x14ac:dyDescent="0.25">
      <c r="A15" s="111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19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x14ac:dyDescent="0.25">
      <c r="A16" s="123" t="s">
        <v>19</v>
      </c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19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32.25" customHeight="1" x14ac:dyDescent="0.25">
      <c r="A17" s="117" t="s">
        <v>62</v>
      </c>
      <c r="B17" s="118">
        <v>747</v>
      </c>
      <c r="C17" s="118">
        <v>651</v>
      </c>
      <c r="D17" s="118">
        <v>916</v>
      </c>
      <c r="E17" s="118">
        <v>420</v>
      </c>
      <c r="F17" s="118">
        <v>231</v>
      </c>
      <c r="G17" s="118">
        <v>69</v>
      </c>
      <c r="H17" s="118">
        <v>281</v>
      </c>
      <c r="I17" s="118">
        <v>380</v>
      </c>
      <c r="J17" s="118">
        <v>284</v>
      </c>
      <c r="K17" s="118">
        <v>220</v>
      </c>
      <c r="L17" s="118">
        <v>328</v>
      </c>
      <c r="M17" s="118">
        <v>190</v>
      </c>
      <c r="N17" s="119">
        <f t="shared" ref="N17:N20" si="5">SUM(B17:M17)</f>
        <v>4717</v>
      </c>
      <c r="O17" s="119">
        <f t="shared" ref="O17:O20" si="6">N17/12</f>
        <v>393.08333333333331</v>
      </c>
      <c r="P17" s="119">
        <f t="shared" si="3"/>
        <v>0.1196965083231831</v>
      </c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32.25" customHeight="1" x14ac:dyDescent="0.25">
      <c r="A18" s="120" t="s">
        <v>63</v>
      </c>
      <c r="B18" s="121">
        <f t="shared" ref="B18:M18" si="7">B17/$K$7</f>
        <v>7.7597570894782059E-2</v>
      </c>
      <c r="C18" s="121">
        <f t="shared" si="7"/>
        <v>6.7625192305894408E-2</v>
      </c>
      <c r="D18" s="121">
        <f t="shared" si="7"/>
        <v>9.51531123689697E-2</v>
      </c>
      <c r="E18" s="121">
        <f t="shared" si="7"/>
        <v>4.3629156326383485E-2</v>
      </c>
      <c r="F18" s="121">
        <f t="shared" si="7"/>
        <v>2.3996035979510916E-2</v>
      </c>
      <c r="G18" s="121">
        <f t="shared" si="7"/>
        <v>7.1676471107630013E-3</v>
      </c>
      <c r="H18" s="121">
        <f t="shared" si="7"/>
        <v>2.9189983161223235E-2</v>
      </c>
      <c r="I18" s="121">
        <f t="shared" si="7"/>
        <v>3.9473998581013629E-2</v>
      </c>
      <c r="J18" s="121">
        <f t="shared" si="7"/>
        <v>2.9501619992125975E-2</v>
      </c>
      <c r="K18" s="121">
        <f t="shared" si="7"/>
        <v>2.2853367599534206E-2</v>
      </c>
      <c r="L18" s="121">
        <f t="shared" si="7"/>
        <v>3.4072293512032815E-2</v>
      </c>
      <c r="M18" s="121">
        <f t="shared" si="7"/>
        <v>1.9736999290506815E-2</v>
      </c>
      <c r="N18" s="119">
        <f t="shared" si="5"/>
        <v>0.48999697712274032</v>
      </c>
      <c r="O18" s="119">
        <f t="shared" si="6"/>
        <v>4.0833081426895027E-2</v>
      </c>
      <c r="P18" s="119">
        <f t="shared" si="3"/>
        <v>1.2433946841320044E-5</v>
      </c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48.75" customHeight="1" x14ac:dyDescent="0.25">
      <c r="A19" s="117" t="s">
        <v>17</v>
      </c>
      <c r="B19" s="118">
        <v>9598.8700000000008</v>
      </c>
      <c r="C19" s="118">
        <v>8209.1200000000008</v>
      </c>
      <c r="D19" s="118">
        <v>11562.43</v>
      </c>
      <c r="E19" s="118">
        <v>5450.44</v>
      </c>
      <c r="F19" s="118">
        <v>2894.43</v>
      </c>
      <c r="G19" s="118">
        <v>1495.28</v>
      </c>
      <c r="H19" s="118">
        <v>4094.54</v>
      </c>
      <c r="I19" s="118">
        <v>4779.8900000000003</v>
      </c>
      <c r="J19" s="118">
        <v>3565.1</v>
      </c>
      <c r="K19" s="118">
        <v>2755.25</v>
      </c>
      <c r="L19" s="118">
        <v>4633.54</v>
      </c>
      <c r="M19" s="118">
        <v>2664.63</v>
      </c>
      <c r="N19" s="119">
        <f t="shared" si="5"/>
        <v>61703.519999999997</v>
      </c>
      <c r="O19" s="119">
        <f t="shared" si="6"/>
        <v>5141.96</v>
      </c>
      <c r="P19" s="119">
        <f t="shared" si="3"/>
        <v>1.5657612667478684</v>
      </c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28.5" customHeight="1" x14ac:dyDescent="0.25">
      <c r="A20" s="117" t="s">
        <v>64</v>
      </c>
      <c r="B20" s="121">
        <f t="shared" ref="B20:M20" si="8">B19/$K$7</f>
        <v>0.99712047568245876</v>
      </c>
      <c r="C20" s="121">
        <f t="shared" si="8"/>
        <v>0.85275471376676482</v>
      </c>
      <c r="D20" s="121">
        <f t="shared" si="8"/>
        <v>1.2010930142449197</v>
      </c>
      <c r="E20" s="121">
        <f t="shared" si="8"/>
        <v>0.56618594954184187</v>
      </c>
      <c r="F20" s="121">
        <f t="shared" si="8"/>
        <v>0.30067033082327177</v>
      </c>
      <c r="G20" s="121">
        <f t="shared" si="8"/>
        <v>0.15532810683741594</v>
      </c>
      <c r="H20" s="121">
        <f t="shared" si="8"/>
        <v>0.42533648986816724</v>
      </c>
      <c r="I20" s="121">
        <f t="shared" si="8"/>
        <v>0.49652992388789802</v>
      </c>
      <c r="J20" s="121">
        <f t="shared" si="8"/>
        <v>0.37033882195045181</v>
      </c>
      <c r="K20" s="121">
        <f t="shared" si="8"/>
        <v>0.28621245944825735</v>
      </c>
      <c r="L20" s="121">
        <f t="shared" si="8"/>
        <v>0.48132724048702602</v>
      </c>
      <c r="M20" s="121">
        <f t="shared" si="8"/>
        <v>0.276798949576122</v>
      </c>
      <c r="N20" s="119">
        <f t="shared" si="5"/>
        <v>6.409696476114596</v>
      </c>
      <c r="O20" s="119">
        <f t="shared" si="6"/>
        <v>0.53414137300954967</v>
      </c>
      <c r="P20" s="119">
        <f t="shared" si="3"/>
        <v>1.6264962637318808E-4</v>
      </c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x14ac:dyDescent="0.25">
      <c r="A21" s="11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19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x14ac:dyDescent="0.25">
      <c r="A22" s="123" t="s">
        <v>23</v>
      </c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19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27.75" customHeight="1" x14ac:dyDescent="0.25">
      <c r="A23" s="117" t="s">
        <v>24</v>
      </c>
      <c r="B23" s="118">
        <v>4046.29</v>
      </c>
      <c r="C23" s="118">
        <v>4391.2700000000004</v>
      </c>
      <c r="D23" s="118">
        <v>3378.7</v>
      </c>
      <c r="E23" s="118">
        <v>3421</v>
      </c>
      <c r="F23" s="118">
        <v>2555.9299999999998</v>
      </c>
      <c r="G23" s="118">
        <v>2884.72</v>
      </c>
      <c r="H23" s="118">
        <v>2512.9699999999998</v>
      </c>
      <c r="I23" s="118">
        <v>2953.58</v>
      </c>
      <c r="J23" s="118">
        <v>2664.51</v>
      </c>
      <c r="K23" s="118">
        <v>2734.82</v>
      </c>
      <c r="L23" s="118">
        <v>2792.94</v>
      </c>
      <c r="M23" s="118">
        <v>2288.52</v>
      </c>
      <c r="N23" s="119">
        <f t="shared" ref="N23:N26" si="9">SUM(B23:M23)</f>
        <v>36625.250000000007</v>
      </c>
      <c r="O23" s="119">
        <f t="shared" ref="O23:O26" si="10">N23/12</f>
        <v>3052.1041666666674</v>
      </c>
      <c r="P23" s="119">
        <f t="shared" si="3"/>
        <v>0.92938616524563566</v>
      </c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27.75" customHeight="1" x14ac:dyDescent="0.25">
      <c r="A24" s="117" t="s">
        <v>25</v>
      </c>
      <c r="B24" s="118">
        <v>1200.24</v>
      </c>
      <c r="C24" s="118">
        <v>1200.24</v>
      </c>
      <c r="D24" s="118">
        <v>1200.24</v>
      </c>
      <c r="E24" s="118">
        <v>1200.24</v>
      </c>
      <c r="F24" s="118">
        <v>1200.24</v>
      </c>
      <c r="G24" s="118">
        <v>1200.24</v>
      </c>
      <c r="H24" s="118">
        <v>1200.24</v>
      </c>
      <c r="I24" s="118">
        <v>1200.24</v>
      </c>
      <c r="J24" s="118">
        <v>1200.24</v>
      </c>
      <c r="K24" s="118">
        <v>1200.24</v>
      </c>
      <c r="L24" s="118">
        <v>1200.24</v>
      </c>
      <c r="M24" s="118">
        <v>1200.24</v>
      </c>
      <c r="N24" s="119">
        <f t="shared" si="9"/>
        <v>14402.88</v>
      </c>
      <c r="O24" s="119">
        <f t="shared" si="10"/>
        <v>1200.24</v>
      </c>
      <c r="P24" s="119">
        <f t="shared" si="3"/>
        <v>0.36548112058465287</v>
      </c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31.5" customHeight="1" x14ac:dyDescent="0.25">
      <c r="A25" s="117" t="s">
        <v>26</v>
      </c>
      <c r="B25" s="118">
        <v>56287</v>
      </c>
      <c r="C25" s="118">
        <v>68980</v>
      </c>
      <c r="D25" s="118">
        <v>35766</v>
      </c>
      <c r="E25" s="118">
        <v>39897</v>
      </c>
      <c r="F25" s="118">
        <v>11675</v>
      </c>
      <c r="G25" s="118">
        <v>27949</v>
      </c>
      <c r="H25" s="118">
        <v>31484</v>
      </c>
      <c r="I25" s="118">
        <v>45773</v>
      </c>
      <c r="J25" s="118">
        <v>42484</v>
      </c>
      <c r="K25" s="118">
        <v>42584</v>
      </c>
      <c r="L25" s="118">
        <v>47543</v>
      </c>
      <c r="M25" s="118">
        <v>29443</v>
      </c>
      <c r="N25" s="119">
        <f t="shared" si="9"/>
        <v>479865</v>
      </c>
      <c r="O25" s="119">
        <f t="shared" si="10"/>
        <v>39988.75</v>
      </c>
      <c r="P25" s="119">
        <f t="shared" si="3"/>
        <v>12.176842265529842</v>
      </c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27.75" customHeight="1" x14ac:dyDescent="0.25">
      <c r="A26" s="117" t="s">
        <v>27</v>
      </c>
      <c r="B26" s="118">
        <v>1910</v>
      </c>
      <c r="C26" s="118">
        <v>1690</v>
      </c>
      <c r="D26" s="118">
        <v>1610</v>
      </c>
      <c r="E26" s="118">
        <v>1087</v>
      </c>
      <c r="F26" s="118">
        <v>1007</v>
      </c>
      <c r="G26" s="118">
        <v>1227</v>
      </c>
      <c r="H26" s="118">
        <v>863</v>
      </c>
      <c r="I26" s="118">
        <v>1080</v>
      </c>
      <c r="J26" s="118">
        <v>905</v>
      </c>
      <c r="K26" s="118">
        <v>1245</v>
      </c>
      <c r="L26" s="118">
        <v>811</v>
      </c>
      <c r="M26" s="118">
        <v>1035</v>
      </c>
      <c r="N26" s="119">
        <f t="shared" si="9"/>
        <v>14470</v>
      </c>
      <c r="O26" s="119">
        <f t="shared" si="10"/>
        <v>1205.8333333333333</v>
      </c>
      <c r="P26" s="119">
        <f t="shared" si="3"/>
        <v>0.36718432805521717</v>
      </c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5.75" customHeight="1" x14ac:dyDescent="0.25">
      <c r="A27" s="124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19"/>
      <c r="Q27" s="124"/>
      <c r="R27" s="124"/>
      <c r="S27" s="124"/>
      <c r="T27" s="124"/>
      <c r="U27" s="124"/>
      <c r="V27" s="124"/>
      <c r="W27" s="124"/>
      <c r="X27" s="124"/>
      <c r="Y27" s="124"/>
      <c r="Z27" s="124"/>
    </row>
    <row r="28" spans="1:26" ht="15.75" customHeight="1" x14ac:dyDescent="0.25">
      <c r="A28" s="126" t="s">
        <v>28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19"/>
      <c r="Q28" s="124"/>
      <c r="R28" s="124"/>
      <c r="S28" s="124"/>
      <c r="T28" s="124"/>
      <c r="U28" s="124"/>
      <c r="V28" s="124"/>
      <c r="W28" s="124"/>
      <c r="X28" s="124"/>
      <c r="Y28" s="124"/>
      <c r="Z28" s="124"/>
    </row>
    <row r="29" spans="1:26" ht="27.75" customHeight="1" x14ac:dyDescent="0.25">
      <c r="A29" s="117" t="s">
        <v>29</v>
      </c>
      <c r="B29" s="118">
        <v>2300.63</v>
      </c>
      <c r="C29" s="118">
        <v>3076.11</v>
      </c>
      <c r="D29" s="118">
        <v>2280.67</v>
      </c>
      <c r="E29" s="118">
        <v>2889.35</v>
      </c>
      <c r="F29" s="118">
        <v>2395.11</v>
      </c>
      <c r="G29" s="118">
        <v>1723.24</v>
      </c>
      <c r="H29" s="118">
        <v>1421.16</v>
      </c>
      <c r="I29" s="118">
        <v>748.88</v>
      </c>
      <c r="J29" s="118">
        <v>963.67</v>
      </c>
      <c r="K29" s="118">
        <v>844.77</v>
      </c>
      <c r="L29" s="118">
        <v>1741.45</v>
      </c>
      <c r="M29" s="118">
        <v>1895.91</v>
      </c>
      <c r="N29" s="119">
        <f>SUM(B29:M29)</f>
        <v>22280.95</v>
      </c>
      <c r="O29" s="119">
        <f>N29/12</f>
        <v>1856.7458333333334</v>
      </c>
      <c r="P29" s="119">
        <f t="shared" si="3"/>
        <v>0.56539154486398702</v>
      </c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x14ac:dyDescent="0.25">
      <c r="A30" s="111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45" customHeight="1" x14ac:dyDescent="0.25">
      <c r="A31" s="127" t="s">
        <v>30</v>
      </c>
      <c r="B31" s="128" t="s">
        <v>31</v>
      </c>
      <c r="C31" s="128" t="s">
        <v>32</v>
      </c>
      <c r="D31" s="114" t="s">
        <v>33</v>
      </c>
      <c r="E31" s="673" t="s">
        <v>34</v>
      </c>
      <c r="F31" s="667"/>
      <c r="G31" s="122"/>
      <c r="H31" s="674" t="s">
        <v>35</v>
      </c>
      <c r="I31" s="676"/>
      <c r="J31" s="128" t="s">
        <v>31</v>
      </c>
      <c r="K31" s="128" t="s">
        <v>36</v>
      </c>
      <c r="L31" s="114" t="s">
        <v>33</v>
      </c>
      <c r="M31" s="673" t="s">
        <v>34</v>
      </c>
      <c r="N31" s="667"/>
      <c r="O31" s="122"/>
      <c r="P31" s="122"/>
      <c r="Q31" s="122"/>
      <c r="R31" s="122"/>
      <c r="S31" s="111"/>
      <c r="T31" s="111"/>
      <c r="U31" s="111"/>
      <c r="V31" s="111"/>
      <c r="W31" s="111"/>
      <c r="X31" s="111"/>
      <c r="Y31" s="111"/>
      <c r="Z31" s="111"/>
    </row>
    <row r="32" spans="1:26" ht="36" customHeight="1" x14ac:dyDescent="0.25">
      <c r="A32" s="117" t="s">
        <v>37</v>
      </c>
      <c r="B32" s="118">
        <v>700</v>
      </c>
      <c r="C32" s="121">
        <f>B32*100</f>
        <v>70000</v>
      </c>
      <c r="D32" s="119">
        <f>C32/12</f>
        <v>5833.333333333333</v>
      </c>
      <c r="E32" s="666">
        <f>D32/G7</f>
        <v>1.7762890783597238</v>
      </c>
      <c r="F32" s="667"/>
      <c r="G32" s="111"/>
      <c r="H32" s="672" t="s">
        <v>38</v>
      </c>
      <c r="I32" s="667"/>
      <c r="J32" s="118">
        <v>221</v>
      </c>
      <c r="K32" s="121">
        <f>J32*100</f>
        <v>22100</v>
      </c>
      <c r="L32" s="119">
        <f>K32/12</f>
        <v>1841.6666666666667</v>
      </c>
      <c r="M32" s="666">
        <f>L32/G7</f>
        <v>0.56079983759642715</v>
      </c>
      <c r="N32" s="667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x14ac:dyDescent="0.25">
      <c r="A33" s="111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45" customHeight="1" x14ac:dyDescent="0.25">
      <c r="A34" s="127" t="s">
        <v>39</v>
      </c>
      <c r="B34" s="128" t="s">
        <v>31</v>
      </c>
      <c r="C34" s="128" t="s">
        <v>40</v>
      </c>
      <c r="D34" s="114" t="s">
        <v>41</v>
      </c>
      <c r="E34" s="673" t="s">
        <v>34</v>
      </c>
      <c r="F34" s="667"/>
      <c r="G34" s="122"/>
      <c r="H34" s="674"/>
      <c r="I34" s="671"/>
      <c r="J34" s="129"/>
      <c r="K34" s="130"/>
      <c r="L34" s="675"/>
      <c r="M34" s="669"/>
      <c r="N34" s="122"/>
      <c r="O34" s="122"/>
      <c r="P34" s="122"/>
      <c r="Q34" s="122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36" customHeight="1" x14ac:dyDescent="0.25">
      <c r="A35" s="117" t="s">
        <v>42</v>
      </c>
      <c r="B35" s="118">
        <v>888</v>
      </c>
      <c r="C35" s="121">
        <f>B35*500</f>
        <v>444000</v>
      </c>
      <c r="D35" s="119">
        <f>C35/12</f>
        <v>37000</v>
      </c>
      <c r="E35" s="666">
        <f>D35/G7</f>
        <v>11.266747868453105</v>
      </c>
      <c r="F35" s="667"/>
      <c r="G35" s="111"/>
      <c r="H35" s="131"/>
      <c r="I35" s="131"/>
      <c r="J35" s="122"/>
      <c r="K35" s="125"/>
      <c r="L35" s="668"/>
      <c r="M35" s="669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x14ac:dyDescent="0.25">
      <c r="A36" s="111"/>
      <c r="B36" s="122"/>
      <c r="C36" s="122"/>
      <c r="D36" s="122"/>
      <c r="E36" s="122"/>
      <c r="F36" s="122"/>
      <c r="G36" s="122"/>
      <c r="H36" s="670"/>
      <c r="I36" s="671"/>
      <c r="J36" s="122"/>
      <c r="K36" s="122"/>
      <c r="L36" s="122"/>
      <c r="M36" s="122"/>
      <c r="N36" s="122"/>
      <c r="O36" s="122"/>
      <c r="P36" s="122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x14ac:dyDescent="0.25">
      <c r="A37" s="111"/>
      <c r="B37" s="122"/>
      <c r="C37" s="122"/>
      <c r="D37" s="122"/>
      <c r="E37" s="122"/>
      <c r="F37" s="122"/>
      <c r="G37" s="122"/>
      <c r="H37" s="131"/>
      <c r="I37" s="132"/>
      <c r="J37" s="122"/>
      <c r="K37" s="122"/>
      <c r="L37" s="122"/>
      <c r="M37" s="122"/>
      <c r="N37" s="122"/>
      <c r="O37" s="122"/>
      <c r="P37" s="122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x14ac:dyDescent="0.25">
      <c r="A38" s="111"/>
      <c r="B38" s="122"/>
      <c r="C38" s="122"/>
      <c r="D38" s="122"/>
      <c r="E38" s="122"/>
      <c r="F38" s="122"/>
      <c r="G38" s="122"/>
      <c r="H38" s="131"/>
      <c r="I38" s="132"/>
      <c r="J38" s="122"/>
      <c r="K38" s="122"/>
      <c r="L38" s="122"/>
      <c r="M38" s="122"/>
      <c r="N38" s="122"/>
      <c r="O38" s="122"/>
      <c r="P38" s="122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x14ac:dyDescent="0.25">
      <c r="A39" s="111"/>
      <c r="B39" s="122"/>
      <c r="C39" s="122"/>
      <c r="D39" s="122"/>
      <c r="E39" s="122"/>
      <c r="F39" s="122"/>
      <c r="G39" s="122"/>
      <c r="H39" s="131"/>
      <c r="I39" s="132"/>
      <c r="J39" s="122"/>
      <c r="K39" s="122"/>
      <c r="L39" s="122"/>
      <c r="M39" s="122"/>
      <c r="N39" s="122"/>
      <c r="O39" s="122"/>
      <c r="P39" s="122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x14ac:dyDescent="0.25">
      <c r="A40" s="111"/>
      <c r="B40" s="122"/>
      <c r="C40" s="122"/>
      <c r="D40" s="122"/>
      <c r="E40" s="122"/>
      <c r="F40" s="122"/>
      <c r="G40" s="122"/>
      <c r="H40" s="131"/>
      <c r="I40" s="132"/>
      <c r="J40" s="122"/>
      <c r="K40" s="122"/>
      <c r="L40" s="122"/>
      <c r="M40" s="122"/>
      <c r="N40" s="122"/>
      <c r="O40" s="122"/>
      <c r="P40" s="122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x14ac:dyDescent="0.25">
      <c r="A41" s="111"/>
      <c r="B41" s="122"/>
      <c r="C41" s="122"/>
      <c r="D41" s="122"/>
      <c r="E41" s="122"/>
      <c r="F41" s="122"/>
      <c r="G41" s="122"/>
      <c r="H41" s="131"/>
      <c r="I41" s="132"/>
      <c r="J41" s="122"/>
      <c r="K41" s="122"/>
      <c r="L41" s="122"/>
      <c r="M41" s="122"/>
      <c r="N41" s="122"/>
      <c r="O41" s="122"/>
      <c r="P41" s="122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x14ac:dyDescent="0.25">
      <c r="A42" s="111"/>
      <c r="B42" s="122"/>
      <c r="C42" s="122"/>
      <c r="D42" s="122"/>
      <c r="E42" s="122"/>
      <c r="F42" s="122"/>
      <c r="G42" s="122"/>
      <c r="H42" s="131"/>
      <c r="I42" s="132"/>
      <c r="J42" s="122"/>
      <c r="K42" s="122"/>
      <c r="L42" s="122"/>
      <c r="M42" s="122"/>
      <c r="N42" s="122"/>
      <c r="O42" s="122"/>
      <c r="P42" s="122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x14ac:dyDescent="0.25">
      <c r="A43" s="111"/>
      <c r="B43" s="122"/>
      <c r="C43" s="122"/>
      <c r="D43" s="122"/>
      <c r="E43" s="122"/>
      <c r="F43" s="122"/>
      <c r="G43" s="122"/>
      <c r="H43" s="131"/>
      <c r="I43" s="132"/>
      <c r="J43" s="122"/>
      <c r="K43" s="122"/>
      <c r="L43" s="122"/>
      <c r="M43" s="122"/>
      <c r="N43" s="122"/>
      <c r="O43" s="122"/>
      <c r="P43" s="122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x14ac:dyDescent="0.25">
      <c r="A44" s="111"/>
      <c r="B44" s="122"/>
      <c r="C44" s="122"/>
      <c r="D44" s="122"/>
      <c r="E44" s="122"/>
      <c r="F44" s="122"/>
      <c r="G44" s="122"/>
      <c r="H44" s="131"/>
      <c r="I44" s="132"/>
      <c r="J44" s="122"/>
      <c r="K44" s="122"/>
      <c r="L44" s="122"/>
      <c r="M44" s="122"/>
      <c r="N44" s="122"/>
      <c r="O44" s="122"/>
      <c r="P44" s="122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x14ac:dyDescent="0.25">
      <c r="A45" s="111"/>
      <c r="B45" s="122"/>
      <c r="C45" s="122"/>
      <c r="D45" s="122"/>
      <c r="E45" s="122"/>
      <c r="F45" s="122"/>
      <c r="G45" s="122"/>
      <c r="H45" s="131"/>
      <c r="I45" s="132"/>
      <c r="J45" s="122"/>
      <c r="K45" s="122"/>
      <c r="L45" s="122"/>
      <c r="M45" s="122"/>
      <c r="N45" s="122"/>
      <c r="O45" s="122"/>
      <c r="P45" s="122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x14ac:dyDescent="0.25">
      <c r="A46" s="111"/>
      <c r="B46" s="122"/>
      <c r="C46" s="122"/>
      <c r="D46" s="122"/>
      <c r="E46" s="122"/>
      <c r="F46" s="122"/>
      <c r="G46" s="122"/>
      <c r="H46" s="131"/>
      <c r="I46" s="132"/>
      <c r="J46" s="122"/>
      <c r="K46" s="122"/>
      <c r="L46" s="122"/>
      <c r="M46" s="122"/>
      <c r="N46" s="122"/>
      <c r="O46" s="122"/>
      <c r="P46" s="122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x14ac:dyDescent="0.25">
      <c r="A47" s="111"/>
      <c r="B47" s="122"/>
      <c r="C47" s="122"/>
      <c r="D47" s="122"/>
      <c r="E47" s="122"/>
      <c r="F47" s="122"/>
      <c r="G47" s="122"/>
      <c r="H47" s="131"/>
      <c r="I47" s="132"/>
      <c r="J47" s="122"/>
      <c r="K47" s="122"/>
      <c r="L47" s="122"/>
      <c r="M47" s="122"/>
      <c r="N47" s="122"/>
      <c r="O47" s="122"/>
      <c r="P47" s="122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x14ac:dyDescent="0.25">
      <c r="A48" s="111"/>
      <c r="B48" s="122"/>
      <c r="C48" s="122"/>
      <c r="D48" s="122"/>
      <c r="E48" s="122"/>
      <c r="F48" s="122"/>
      <c r="G48" s="122"/>
      <c r="H48" s="131"/>
      <c r="I48" s="132"/>
      <c r="J48" s="122"/>
      <c r="K48" s="122"/>
      <c r="L48" s="122"/>
      <c r="M48" s="122"/>
      <c r="N48" s="122"/>
      <c r="O48" s="122"/>
      <c r="P48" s="122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x14ac:dyDescent="0.25">
      <c r="A49" s="111"/>
      <c r="B49" s="122"/>
      <c r="C49" s="122"/>
      <c r="D49" s="122"/>
      <c r="E49" s="122"/>
      <c r="F49" s="122"/>
      <c r="G49" s="122"/>
      <c r="H49" s="131"/>
      <c r="I49" s="132"/>
      <c r="J49" s="122"/>
      <c r="K49" s="122"/>
      <c r="L49" s="122"/>
      <c r="M49" s="122"/>
      <c r="N49" s="122"/>
      <c r="O49" s="122"/>
      <c r="P49" s="122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x14ac:dyDescent="0.25">
      <c r="A50" s="111"/>
      <c r="B50" s="122"/>
      <c r="C50" s="122"/>
      <c r="D50" s="122"/>
      <c r="E50" s="122"/>
      <c r="F50" s="122"/>
      <c r="G50" s="122"/>
      <c r="H50" s="131"/>
      <c r="I50" s="131"/>
      <c r="J50" s="122"/>
      <c r="K50" s="122"/>
      <c r="L50" s="122"/>
      <c r="M50" s="122"/>
      <c r="N50" s="122"/>
      <c r="O50" s="122"/>
      <c r="P50" s="122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x14ac:dyDescent="0.25">
      <c r="A51" s="111"/>
      <c r="B51" s="122"/>
      <c r="C51" s="122"/>
      <c r="D51" s="122"/>
      <c r="E51" s="122"/>
      <c r="F51" s="122"/>
      <c r="G51" s="122"/>
      <c r="H51" s="131"/>
      <c r="I51" s="131"/>
      <c r="J51" s="122"/>
      <c r="K51" s="122"/>
      <c r="L51" s="122"/>
      <c r="M51" s="122"/>
      <c r="N51" s="122"/>
      <c r="O51" s="122"/>
      <c r="P51" s="122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x14ac:dyDescent="0.25">
      <c r="A52" s="111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x14ac:dyDescent="0.25">
      <c r="A53" s="111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x14ac:dyDescent="0.25">
      <c r="A54" s="111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x14ac:dyDescent="0.25">
      <c r="A55" s="111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x14ac:dyDescent="0.25">
      <c r="A56" s="111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x14ac:dyDescent="0.25">
      <c r="A57" s="111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x14ac:dyDescent="0.25">
      <c r="A58" s="111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x14ac:dyDescent="0.25">
      <c r="A59" s="111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x14ac:dyDescent="0.25">
      <c r="A60" s="111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x14ac:dyDescent="0.25">
      <c r="A61" s="111"/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x14ac:dyDescent="0.25">
      <c r="A62" s="111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x14ac:dyDescent="0.25">
      <c r="A63" s="111"/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x14ac:dyDescent="0.25">
      <c r="A64" s="111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x14ac:dyDescent="0.25">
      <c r="A65" s="111"/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x14ac:dyDescent="0.25">
      <c r="A66" s="111"/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x14ac:dyDescent="0.25">
      <c r="A67" s="111"/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x14ac:dyDescent="0.25">
      <c r="A68" s="111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x14ac:dyDescent="0.25">
      <c r="A69" s="111"/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x14ac:dyDescent="0.25">
      <c r="A70" s="111"/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x14ac:dyDescent="0.25">
      <c r="A71" s="111"/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x14ac:dyDescent="0.25">
      <c r="A72" s="111"/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x14ac:dyDescent="0.25">
      <c r="A73" s="111"/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x14ac:dyDescent="0.25">
      <c r="A74" s="111"/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x14ac:dyDescent="0.25">
      <c r="A75" s="111"/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x14ac:dyDescent="0.25">
      <c r="A76" s="111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x14ac:dyDescent="0.25">
      <c r="A77" s="111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x14ac:dyDescent="0.25">
      <c r="A78" s="111"/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x14ac:dyDescent="0.25">
      <c r="A79" s="111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x14ac:dyDescent="0.25">
      <c r="A80" s="111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x14ac:dyDescent="0.25">
      <c r="A81" s="111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x14ac:dyDescent="0.25">
      <c r="A82" s="111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x14ac:dyDescent="0.25">
      <c r="A83" s="111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x14ac:dyDescent="0.25">
      <c r="A84" s="111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x14ac:dyDescent="0.25">
      <c r="A85" s="111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x14ac:dyDescent="0.25">
      <c r="A86" s="111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x14ac:dyDescent="0.25">
      <c r="A87" s="111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x14ac:dyDescent="0.25">
      <c r="A88" s="111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x14ac:dyDescent="0.25">
      <c r="A89" s="111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x14ac:dyDescent="0.25">
      <c r="A90" s="111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x14ac:dyDescent="0.25">
      <c r="A91" s="111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x14ac:dyDescent="0.25">
      <c r="A92" s="111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x14ac:dyDescent="0.25">
      <c r="A93" s="111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x14ac:dyDescent="0.25">
      <c r="A94" s="111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x14ac:dyDescent="0.25">
      <c r="A95" s="111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x14ac:dyDescent="0.25">
      <c r="A96" s="111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x14ac:dyDescent="0.25">
      <c r="A97" s="111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x14ac:dyDescent="0.25">
      <c r="A98" s="111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x14ac:dyDescent="0.25">
      <c r="A99" s="111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x14ac:dyDescent="0.25">
      <c r="A100" s="111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x14ac:dyDescent="0.25">
      <c r="A101" s="111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x14ac:dyDescent="0.25">
      <c r="A102" s="111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x14ac:dyDescent="0.25">
      <c r="A103" s="111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x14ac:dyDescent="0.25">
      <c r="A104" s="111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x14ac:dyDescent="0.25">
      <c r="A105" s="111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x14ac:dyDescent="0.25">
      <c r="A106" s="111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x14ac:dyDescent="0.25">
      <c r="A107" s="111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x14ac:dyDescent="0.25">
      <c r="A108" s="111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x14ac:dyDescent="0.25">
      <c r="A109" s="111"/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x14ac:dyDescent="0.25">
      <c r="A110" s="111"/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x14ac:dyDescent="0.25">
      <c r="A111" s="111"/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x14ac:dyDescent="0.25">
      <c r="A112" s="111"/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x14ac:dyDescent="0.25">
      <c r="A113" s="111"/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x14ac:dyDescent="0.25">
      <c r="A114" s="111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x14ac:dyDescent="0.25">
      <c r="A115" s="111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</row>
    <row r="116" spans="1:26" x14ac:dyDescent="0.25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x14ac:dyDescent="0.25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x14ac:dyDescent="0.25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x14ac:dyDescent="0.25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x14ac:dyDescent="0.25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x14ac:dyDescent="0.25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x14ac:dyDescent="0.25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x14ac:dyDescent="0.25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x14ac:dyDescent="0.25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x14ac:dyDescent="0.25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x14ac:dyDescent="0.25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x14ac:dyDescent="0.25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x14ac:dyDescent="0.25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x14ac:dyDescent="0.25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x14ac:dyDescent="0.25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x14ac:dyDescent="0.25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x14ac:dyDescent="0.25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x14ac:dyDescent="0.25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x14ac:dyDescent="0.25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x14ac:dyDescent="0.25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x14ac:dyDescent="0.25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x14ac:dyDescent="0.25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x14ac:dyDescent="0.25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x14ac:dyDescent="0.25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x14ac:dyDescent="0.25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x14ac:dyDescent="0.25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x14ac:dyDescent="0.25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x14ac:dyDescent="0.25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x14ac:dyDescent="0.25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x14ac:dyDescent="0.25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x14ac:dyDescent="0.25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x14ac:dyDescent="0.25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x14ac:dyDescent="0.25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x14ac:dyDescent="0.25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x14ac:dyDescent="0.25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x14ac:dyDescent="0.25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x14ac:dyDescent="0.25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x14ac:dyDescent="0.25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x14ac:dyDescent="0.25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x14ac:dyDescent="0.25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x14ac:dyDescent="0.25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x14ac:dyDescent="0.25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x14ac:dyDescent="0.25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x14ac:dyDescent="0.25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x14ac:dyDescent="0.25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x14ac:dyDescent="0.25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x14ac:dyDescent="0.25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x14ac:dyDescent="0.25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x14ac:dyDescent="0.25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x14ac:dyDescent="0.25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x14ac:dyDescent="0.25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x14ac:dyDescent="0.25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x14ac:dyDescent="0.25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x14ac:dyDescent="0.25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x14ac:dyDescent="0.25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x14ac:dyDescent="0.25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x14ac:dyDescent="0.25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x14ac:dyDescent="0.25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x14ac:dyDescent="0.25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x14ac:dyDescent="0.25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x14ac:dyDescent="0.25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x14ac:dyDescent="0.25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x14ac:dyDescent="0.25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x14ac:dyDescent="0.25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x14ac:dyDescent="0.25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x14ac:dyDescent="0.25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x14ac:dyDescent="0.25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x14ac:dyDescent="0.25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x14ac:dyDescent="0.25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x14ac:dyDescent="0.25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x14ac:dyDescent="0.25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x14ac:dyDescent="0.25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x14ac:dyDescent="0.25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x14ac:dyDescent="0.25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x14ac:dyDescent="0.25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x14ac:dyDescent="0.25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x14ac:dyDescent="0.25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x14ac:dyDescent="0.25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x14ac:dyDescent="0.25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x14ac:dyDescent="0.25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x14ac:dyDescent="0.25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x14ac:dyDescent="0.25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x14ac:dyDescent="0.25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x14ac:dyDescent="0.25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x14ac:dyDescent="0.25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x14ac:dyDescent="0.25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x14ac:dyDescent="0.25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x14ac:dyDescent="0.25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x14ac:dyDescent="0.25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x14ac:dyDescent="0.25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x14ac:dyDescent="0.25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x14ac:dyDescent="0.25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x14ac:dyDescent="0.25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x14ac:dyDescent="0.25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x14ac:dyDescent="0.25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x14ac:dyDescent="0.25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x14ac:dyDescent="0.25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x14ac:dyDescent="0.25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x14ac:dyDescent="0.25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x14ac:dyDescent="0.25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x14ac:dyDescent="0.25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x14ac:dyDescent="0.25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x14ac:dyDescent="0.25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x14ac:dyDescent="0.25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x14ac:dyDescent="0.25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x14ac:dyDescent="0.25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x14ac:dyDescent="0.25">
      <c r="A222" s="111"/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x14ac:dyDescent="0.25">
      <c r="A223" s="111"/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x14ac:dyDescent="0.25">
      <c r="A224" s="111"/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x14ac:dyDescent="0.25">
      <c r="A225" s="111"/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x14ac:dyDescent="0.25">
      <c r="A226" s="111"/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x14ac:dyDescent="0.25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x14ac:dyDescent="0.25">
      <c r="A228" s="111"/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x14ac:dyDescent="0.25">
      <c r="A229" s="111"/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x14ac:dyDescent="0.25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x14ac:dyDescent="0.25">
      <c r="A231" s="111"/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x14ac:dyDescent="0.25">
      <c r="A232" s="111"/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x14ac:dyDescent="0.25">
      <c r="A233" s="111"/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x14ac:dyDescent="0.25">
      <c r="A234" s="111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x14ac:dyDescent="0.25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x14ac:dyDescent="0.25">
      <c r="A236" s="111"/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x14ac:dyDescent="0.25">
      <c r="A237" s="111"/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x14ac:dyDescent="0.25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x14ac:dyDescent="0.25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x14ac:dyDescent="0.25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x14ac:dyDescent="0.25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x14ac:dyDescent="0.25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x14ac:dyDescent="0.25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x14ac:dyDescent="0.25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x14ac:dyDescent="0.25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x14ac:dyDescent="0.25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x14ac:dyDescent="0.25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x14ac:dyDescent="0.25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x14ac:dyDescent="0.25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x14ac:dyDescent="0.25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x14ac:dyDescent="0.25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x14ac:dyDescent="0.25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x14ac:dyDescent="0.25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x14ac:dyDescent="0.25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x14ac:dyDescent="0.25">
      <c r="A255" s="111"/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x14ac:dyDescent="0.25">
      <c r="A256" s="111"/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x14ac:dyDescent="0.25">
      <c r="A257" s="111"/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x14ac:dyDescent="0.25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x14ac:dyDescent="0.25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x14ac:dyDescent="0.25">
      <c r="A260" s="111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x14ac:dyDescent="0.25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x14ac:dyDescent="0.25">
      <c r="A262" s="111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x14ac:dyDescent="0.25">
      <c r="A263" s="111"/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x14ac:dyDescent="0.25">
      <c r="A264" s="111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x14ac:dyDescent="0.25">
      <c r="A265" s="111"/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x14ac:dyDescent="0.25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x14ac:dyDescent="0.25">
      <c r="A267" s="111"/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x14ac:dyDescent="0.25">
      <c r="A268" s="111"/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x14ac:dyDescent="0.25">
      <c r="A269" s="111"/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x14ac:dyDescent="0.25">
      <c r="A270" s="111"/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x14ac:dyDescent="0.25">
      <c r="A271" s="111"/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x14ac:dyDescent="0.25">
      <c r="A272" s="111"/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x14ac:dyDescent="0.25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x14ac:dyDescent="0.25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x14ac:dyDescent="0.25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x14ac:dyDescent="0.25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x14ac:dyDescent="0.25">
      <c r="A277" s="111"/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x14ac:dyDescent="0.25">
      <c r="A278" s="111"/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x14ac:dyDescent="0.25">
      <c r="A279" s="111"/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x14ac:dyDescent="0.25">
      <c r="A280" s="111"/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x14ac:dyDescent="0.25">
      <c r="A281" s="111"/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x14ac:dyDescent="0.25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x14ac:dyDescent="0.25">
      <c r="A283" s="111"/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x14ac:dyDescent="0.25">
      <c r="A284" s="111"/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x14ac:dyDescent="0.25">
      <c r="A285" s="111"/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x14ac:dyDescent="0.25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x14ac:dyDescent="0.25">
      <c r="A287" s="111"/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x14ac:dyDescent="0.25">
      <c r="A288" s="111"/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x14ac:dyDescent="0.25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x14ac:dyDescent="0.25">
      <c r="A290" s="111"/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x14ac:dyDescent="0.25">
      <c r="A291" s="111"/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x14ac:dyDescent="0.25">
      <c r="A292" s="111"/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x14ac:dyDescent="0.25">
      <c r="A293" s="111"/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x14ac:dyDescent="0.25">
      <c r="A294" s="111"/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x14ac:dyDescent="0.25">
      <c r="A295" s="111"/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x14ac:dyDescent="0.25">
      <c r="A296" s="111"/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x14ac:dyDescent="0.25">
      <c r="A297" s="111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x14ac:dyDescent="0.25">
      <c r="A298" s="111"/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x14ac:dyDescent="0.25">
      <c r="A299" s="111"/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x14ac:dyDescent="0.25">
      <c r="A300" s="111"/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x14ac:dyDescent="0.25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x14ac:dyDescent="0.25">
      <c r="A302" s="111"/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x14ac:dyDescent="0.25">
      <c r="A303" s="111"/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x14ac:dyDescent="0.25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x14ac:dyDescent="0.25">
      <c r="A305" s="111"/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x14ac:dyDescent="0.25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x14ac:dyDescent="0.25">
      <c r="A307" s="111"/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x14ac:dyDescent="0.25">
      <c r="A308" s="111"/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x14ac:dyDescent="0.25">
      <c r="A309" s="111"/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x14ac:dyDescent="0.25">
      <c r="A310" s="111"/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x14ac:dyDescent="0.25">
      <c r="A311" s="111"/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x14ac:dyDescent="0.25">
      <c r="A312" s="111"/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x14ac:dyDescent="0.25">
      <c r="A313" s="111"/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x14ac:dyDescent="0.25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x14ac:dyDescent="0.25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x14ac:dyDescent="0.25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x14ac:dyDescent="0.25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x14ac:dyDescent="0.25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x14ac:dyDescent="0.25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x14ac:dyDescent="0.25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x14ac:dyDescent="0.25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x14ac:dyDescent="0.25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x14ac:dyDescent="0.25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x14ac:dyDescent="0.25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x14ac:dyDescent="0.25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x14ac:dyDescent="0.25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x14ac:dyDescent="0.25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x14ac:dyDescent="0.25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x14ac:dyDescent="0.25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x14ac:dyDescent="0.25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x14ac:dyDescent="0.25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x14ac:dyDescent="0.25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x14ac:dyDescent="0.25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x14ac:dyDescent="0.25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x14ac:dyDescent="0.25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x14ac:dyDescent="0.25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x14ac:dyDescent="0.25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x14ac:dyDescent="0.25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x14ac:dyDescent="0.25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x14ac:dyDescent="0.25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x14ac:dyDescent="0.25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x14ac:dyDescent="0.25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x14ac:dyDescent="0.25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x14ac:dyDescent="0.25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x14ac:dyDescent="0.25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x14ac:dyDescent="0.25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x14ac:dyDescent="0.25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x14ac:dyDescent="0.25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x14ac:dyDescent="0.25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x14ac:dyDescent="0.25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x14ac:dyDescent="0.25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x14ac:dyDescent="0.25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x14ac:dyDescent="0.25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x14ac:dyDescent="0.25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x14ac:dyDescent="0.25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x14ac:dyDescent="0.25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x14ac:dyDescent="0.25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x14ac:dyDescent="0.25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x14ac:dyDescent="0.25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x14ac:dyDescent="0.25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x14ac:dyDescent="0.25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x14ac:dyDescent="0.25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x14ac:dyDescent="0.25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x14ac:dyDescent="0.25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x14ac:dyDescent="0.25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x14ac:dyDescent="0.25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x14ac:dyDescent="0.25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x14ac:dyDescent="0.25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x14ac:dyDescent="0.25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x14ac:dyDescent="0.25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x14ac:dyDescent="0.25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x14ac:dyDescent="0.25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x14ac:dyDescent="0.25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x14ac:dyDescent="0.25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x14ac:dyDescent="0.25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x14ac:dyDescent="0.25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x14ac:dyDescent="0.25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x14ac:dyDescent="0.25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x14ac:dyDescent="0.25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x14ac:dyDescent="0.25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x14ac:dyDescent="0.25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x14ac:dyDescent="0.25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x14ac:dyDescent="0.25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x14ac:dyDescent="0.25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x14ac:dyDescent="0.25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x14ac:dyDescent="0.25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x14ac:dyDescent="0.25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x14ac:dyDescent="0.25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x14ac:dyDescent="0.25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x14ac:dyDescent="0.25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x14ac:dyDescent="0.25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x14ac:dyDescent="0.25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x14ac:dyDescent="0.25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x14ac:dyDescent="0.25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x14ac:dyDescent="0.25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x14ac:dyDescent="0.25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x14ac:dyDescent="0.25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x14ac:dyDescent="0.25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x14ac:dyDescent="0.25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x14ac:dyDescent="0.25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x14ac:dyDescent="0.25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x14ac:dyDescent="0.25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x14ac:dyDescent="0.25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x14ac:dyDescent="0.25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x14ac:dyDescent="0.25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x14ac:dyDescent="0.25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x14ac:dyDescent="0.25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x14ac:dyDescent="0.25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x14ac:dyDescent="0.25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x14ac:dyDescent="0.25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x14ac:dyDescent="0.25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x14ac:dyDescent="0.25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x14ac:dyDescent="0.25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x14ac:dyDescent="0.25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x14ac:dyDescent="0.25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x14ac:dyDescent="0.25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x14ac:dyDescent="0.25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x14ac:dyDescent="0.25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x14ac:dyDescent="0.25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x14ac:dyDescent="0.25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x14ac:dyDescent="0.25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x14ac:dyDescent="0.25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x14ac:dyDescent="0.25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x14ac:dyDescent="0.25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x14ac:dyDescent="0.25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x14ac:dyDescent="0.25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x14ac:dyDescent="0.25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x14ac:dyDescent="0.25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x14ac:dyDescent="0.25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x14ac:dyDescent="0.25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x14ac:dyDescent="0.25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x14ac:dyDescent="0.25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x14ac:dyDescent="0.25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x14ac:dyDescent="0.25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x14ac:dyDescent="0.25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x14ac:dyDescent="0.25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x14ac:dyDescent="0.25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x14ac:dyDescent="0.25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x14ac:dyDescent="0.25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x14ac:dyDescent="0.25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x14ac:dyDescent="0.25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x14ac:dyDescent="0.25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x14ac:dyDescent="0.25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x14ac:dyDescent="0.25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x14ac:dyDescent="0.25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x14ac:dyDescent="0.25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x14ac:dyDescent="0.25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x14ac:dyDescent="0.25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x14ac:dyDescent="0.25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x14ac:dyDescent="0.25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x14ac:dyDescent="0.25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x14ac:dyDescent="0.25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x14ac:dyDescent="0.25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x14ac:dyDescent="0.25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x14ac:dyDescent="0.25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x14ac:dyDescent="0.25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x14ac:dyDescent="0.25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x14ac:dyDescent="0.25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x14ac:dyDescent="0.25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x14ac:dyDescent="0.25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x14ac:dyDescent="0.25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x14ac:dyDescent="0.25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x14ac:dyDescent="0.25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x14ac:dyDescent="0.25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x14ac:dyDescent="0.25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x14ac:dyDescent="0.25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x14ac:dyDescent="0.25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x14ac:dyDescent="0.25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x14ac:dyDescent="0.25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x14ac:dyDescent="0.25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x14ac:dyDescent="0.25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x14ac:dyDescent="0.25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x14ac:dyDescent="0.25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x14ac:dyDescent="0.25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x14ac:dyDescent="0.25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x14ac:dyDescent="0.25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x14ac:dyDescent="0.25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x14ac:dyDescent="0.25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x14ac:dyDescent="0.25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x14ac:dyDescent="0.25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x14ac:dyDescent="0.25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x14ac:dyDescent="0.25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x14ac:dyDescent="0.25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x14ac:dyDescent="0.25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x14ac:dyDescent="0.25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x14ac:dyDescent="0.25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x14ac:dyDescent="0.25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x14ac:dyDescent="0.25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x14ac:dyDescent="0.25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x14ac:dyDescent="0.25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x14ac:dyDescent="0.25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x14ac:dyDescent="0.25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x14ac:dyDescent="0.25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x14ac:dyDescent="0.25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x14ac:dyDescent="0.25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x14ac:dyDescent="0.25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x14ac:dyDescent="0.25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x14ac:dyDescent="0.25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x14ac:dyDescent="0.25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x14ac:dyDescent="0.25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x14ac:dyDescent="0.25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x14ac:dyDescent="0.25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x14ac:dyDescent="0.25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x14ac:dyDescent="0.25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x14ac:dyDescent="0.25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x14ac:dyDescent="0.25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x14ac:dyDescent="0.25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x14ac:dyDescent="0.25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x14ac:dyDescent="0.25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x14ac:dyDescent="0.25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x14ac:dyDescent="0.25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x14ac:dyDescent="0.25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x14ac:dyDescent="0.25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x14ac:dyDescent="0.25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x14ac:dyDescent="0.25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x14ac:dyDescent="0.25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x14ac:dyDescent="0.25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x14ac:dyDescent="0.25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x14ac:dyDescent="0.25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x14ac:dyDescent="0.25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x14ac:dyDescent="0.25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x14ac:dyDescent="0.25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x14ac:dyDescent="0.25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x14ac:dyDescent="0.25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x14ac:dyDescent="0.25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x14ac:dyDescent="0.25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x14ac:dyDescent="0.25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x14ac:dyDescent="0.25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x14ac:dyDescent="0.25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x14ac:dyDescent="0.25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x14ac:dyDescent="0.25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x14ac:dyDescent="0.25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x14ac:dyDescent="0.25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x14ac:dyDescent="0.25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x14ac:dyDescent="0.25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x14ac:dyDescent="0.25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x14ac:dyDescent="0.25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x14ac:dyDescent="0.25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x14ac:dyDescent="0.25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x14ac:dyDescent="0.25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x14ac:dyDescent="0.25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x14ac:dyDescent="0.25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x14ac:dyDescent="0.25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x14ac:dyDescent="0.25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x14ac:dyDescent="0.25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x14ac:dyDescent="0.25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x14ac:dyDescent="0.25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x14ac:dyDescent="0.25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x14ac:dyDescent="0.25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x14ac:dyDescent="0.25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x14ac:dyDescent="0.25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x14ac:dyDescent="0.25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x14ac:dyDescent="0.25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x14ac:dyDescent="0.25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x14ac:dyDescent="0.25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x14ac:dyDescent="0.25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x14ac:dyDescent="0.25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x14ac:dyDescent="0.25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x14ac:dyDescent="0.25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x14ac:dyDescent="0.25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x14ac:dyDescent="0.25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x14ac:dyDescent="0.25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x14ac:dyDescent="0.25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x14ac:dyDescent="0.25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x14ac:dyDescent="0.25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x14ac:dyDescent="0.25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x14ac:dyDescent="0.25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x14ac:dyDescent="0.25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x14ac:dyDescent="0.25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x14ac:dyDescent="0.25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x14ac:dyDescent="0.25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x14ac:dyDescent="0.25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x14ac:dyDescent="0.25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x14ac:dyDescent="0.25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x14ac:dyDescent="0.25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x14ac:dyDescent="0.25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x14ac:dyDescent="0.25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x14ac:dyDescent="0.25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x14ac:dyDescent="0.25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x14ac:dyDescent="0.25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x14ac:dyDescent="0.25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x14ac:dyDescent="0.25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x14ac:dyDescent="0.25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x14ac:dyDescent="0.25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x14ac:dyDescent="0.25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x14ac:dyDescent="0.25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x14ac:dyDescent="0.25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x14ac:dyDescent="0.25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x14ac:dyDescent="0.25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x14ac:dyDescent="0.25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x14ac:dyDescent="0.25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x14ac:dyDescent="0.25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x14ac:dyDescent="0.25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x14ac:dyDescent="0.25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x14ac:dyDescent="0.25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x14ac:dyDescent="0.25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x14ac:dyDescent="0.25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x14ac:dyDescent="0.25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x14ac:dyDescent="0.25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x14ac:dyDescent="0.25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x14ac:dyDescent="0.25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x14ac:dyDescent="0.25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x14ac:dyDescent="0.25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x14ac:dyDescent="0.25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x14ac:dyDescent="0.25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x14ac:dyDescent="0.25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x14ac:dyDescent="0.25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x14ac:dyDescent="0.25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x14ac:dyDescent="0.25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x14ac:dyDescent="0.25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x14ac:dyDescent="0.25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x14ac:dyDescent="0.25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x14ac:dyDescent="0.25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x14ac:dyDescent="0.25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x14ac:dyDescent="0.25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x14ac:dyDescent="0.25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x14ac:dyDescent="0.25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x14ac:dyDescent="0.25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x14ac:dyDescent="0.25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x14ac:dyDescent="0.25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x14ac:dyDescent="0.25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x14ac:dyDescent="0.25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x14ac:dyDescent="0.25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x14ac:dyDescent="0.25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x14ac:dyDescent="0.25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x14ac:dyDescent="0.25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x14ac:dyDescent="0.25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x14ac:dyDescent="0.25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x14ac:dyDescent="0.25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x14ac:dyDescent="0.25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x14ac:dyDescent="0.25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x14ac:dyDescent="0.25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  <row r="995" spans="1:26" x14ac:dyDescent="0.25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</row>
    <row r="996" spans="1:26" x14ac:dyDescent="0.25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</row>
    <row r="997" spans="1:26" x14ac:dyDescent="0.25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</row>
    <row r="998" spans="1:26" x14ac:dyDescent="0.25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</row>
    <row r="999" spans="1:26" x14ac:dyDescent="0.25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</row>
    <row r="1000" spans="1:26" x14ac:dyDescent="0.25">
      <c r="A1000" s="111"/>
      <c r="B1000" s="111"/>
      <c r="C1000" s="111"/>
      <c r="D1000" s="111"/>
      <c r="E1000" s="111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</row>
  </sheetData>
  <mergeCells count="17">
    <mergeCell ref="E31:F31"/>
    <mergeCell ref="H31:I31"/>
    <mergeCell ref="M31:N31"/>
    <mergeCell ref="C1:P1"/>
    <mergeCell ref="B2:P2"/>
    <mergeCell ref="B4:G4"/>
    <mergeCell ref="H4:P4"/>
    <mergeCell ref="I7:J7"/>
    <mergeCell ref="E35:F35"/>
    <mergeCell ref="L35:M35"/>
    <mergeCell ref="H36:I36"/>
    <mergeCell ref="E32:F32"/>
    <mergeCell ref="H32:I32"/>
    <mergeCell ref="M32:N32"/>
    <mergeCell ref="E34:F34"/>
    <mergeCell ref="H34:I34"/>
    <mergeCell ref="L34:M3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42"/>
  <sheetViews>
    <sheetView showGridLines="0" zoomScale="85" zoomScaleNormal="85" workbookViewId="0">
      <selection activeCell="R17" sqref="R17"/>
    </sheetView>
  </sheetViews>
  <sheetFormatPr defaultRowHeight="15" x14ac:dyDescent="0.25"/>
  <cols>
    <col min="1" max="1" width="40.5703125" style="135" customWidth="1"/>
    <col min="2" max="15" width="13" style="135" customWidth="1"/>
    <col min="16" max="16" width="17.7109375" style="135" customWidth="1"/>
    <col min="17" max="27" width="10" style="135" customWidth="1"/>
    <col min="28" max="28" width="16.28515625" style="135" customWidth="1"/>
    <col min="29" max="16384" width="9.140625" style="135"/>
  </cols>
  <sheetData>
    <row r="1" spans="1:28" ht="20.25" customHeight="1" x14ac:dyDescent="0.25">
      <c r="A1" s="134"/>
      <c r="B1" s="134"/>
      <c r="C1" s="685" t="s">
        <v>0</v>
      </c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21" customHeight="1" x14ac:dyDescent="0.25">
      <c r="A2" s="134"/>
      <c r="B2" s="685" t="s">
        <v>1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9.75" customHeight="1" x14ac:dyDescent="0.2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</row>
    <row r="4" spans="1:28" ht="19.5" customHeight="1" x14ac:dyDescent="0.25">
      <c r="A4" s="137" t="s">
        <v>2</v>
      </c>
      <c r="B4" s="686" t="s">
        <v>65</v>
      </c>
      <c r="C4" s="686"/>
      <c r="D4" s="686"/>
      <c r="E4" s="686"/>
      <c r="F4" s="686"/>
      <c r="G4" s="686"/>
      <c r="H4" s="687" t="s">
        <v>4</v>
      </c>
      <c r="I4" s="688"/>
      <c r="J4" s="688"/>
      <c r="K4" s="688"/>
      <c r="L4" s="688"/>
      <c r="M4" s="688"/>
      <c r="N4" s="688"/>
      <c r="O4" s="688"/>
      <c r="P4" s="688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</row>
    <row r="5" spans="1:28" ht="9.75" customHeight="1" x14ac:dyDescent="0.25">
      <c r="A5" s="136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</row>
    <row r="6" spans="1:28" x14ac:dyDescent="0.25">
      <c r="A6" s="136"/>
      <c r="B6" s="138" t="s">
        <v>5</v>
      </c>
      <c r="C6" s="138" t="s">
        <v>6</v>
      </c>
      <c r="D6" s="138" t="s">
        <v>7</v>
      </c>
      <c r="E6" s="138" t="s">
        <v>8</v>
      </c>
      <c r="F6" s="138" t="s">
        <v>9</v>
      </c>
      <c r="G6" s="138" t="s">
        <v>10</v>
      </c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</row>
    <row r="7" spans="1:28" ht="31.5" customHeight="1" x14ac:dyDescent="0.25">
      <c r="A7" s="137" t="s">
        <v>11</v>
      </c>
      <c r="B7" s="139"/>
      <c r="C7" s="139">
        <v>5</v>
      </c>
      <c r="D7" s="139">
        <v>21</v>
      </c>
      <c r="E7" s="139">
        <v>11</v>
      </c>
      <c r="F7" s="139">
        <v>118</v>
      </c>
      <c r="G7" s="140">
        <f>SUM(B7:F7)</f>
        <v>155</v>
      </c>
      <c r="H7" s="136"/>
      <c r="I7" s="689" t="s">
        <v>44</v>
      </c>
      <c r="J7" s="690"/>
      <c r="K7" s="141">
        <v>1976.06</v>
      </c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</row>
    <row r="9" spans="1:28" s="142" customFormat="1" ht="62.25" customHeight="1" x14ac:dyDescent="0.25">
      <c r="B9" s="143">
        <v>42583</v>
      </c>
      <c r="C9" s="143">
        <v>42614</v>
      </c>
      <c r="D9" s="143">
        <v>42644</v>
      </c>
      <c r="E9" s="143">
        <v>42675</v>
      </c>
      <c r="F9" s="143">
        <v>42705</v>
      </c>
      <c r="G9" s="143">
        <v>42736</v>
      </c>
      <c r="H9" s="143">
        <v>42767</v>
      </c>
      <c r="I9" s="143">
        <v>42795</v>
      </c>
      <c r="J9" s="143">
        <v>42826</v>
      </c>
      <c r="K9" s="143">
        <v>42856</v>
      </c>
      <c r="L9" s="143">
        <v>42887</v>
      </c>
      <c r="M9" s="143">
        <v>42917</v>
      </c>
      <c r="N9" s="144" t="s">
        <v>10</v>
      </c>
      <c r="O9" s="144" t="s">
        <v>13</v>
      </c>
      <c r="P9" s="145" t="s">
        <v>193</v>
      </c>
    </row>
    <row r="10" spans="1:28" ht="15" customHeight="1" x14ac:dyDescent="0.25">
      <c r="A10" s="146" t="s">
        <v>14</v>
      </c>
      <c r="B10" s="146"/>
      <c r="C10" s="146"/>
      <c r="D10" s="146"/>
      <c r="E10" s="146"/>
    </row>
    <row r="11" spans="1:28" ht="28.5" customHeight="1" x14ac:dyDescent="0.25">
      <c r="A11" s="147" t="s">
        <v>15</v>
      </c>
      <c r="B11" s="148">
        <f>4273+488</f>
        <v>4761</v>
      </c>
      <c r="C11" s="148">
        <f>705+5590</f>
        <v>6295</v>
      </c>
      <c r="D11" s="148">
        <f>483+4302</f>
        <v>4785</v>
      </c>
      <c r="E11" s="148">
        <f>445+4349</f>
        <v>4794</v>
      </c>
      <c r="F11" s="148">
        <f>427+4251</f>
        <v>4678</v>
      </c>
      <c r="G11" s="148">
        <f>435+4040</f>
        <v>4475</v>
      </c>
      <c r="H11" s="148">
        <f>496+4454</f>
        <v>4950</v>
      </c>
      <c r="I11" s="148">
        <f>490+3921</f>
        <v>4411</v>
      </c>
      <c r="J11" s="148">
        <f>489+4474</f>
        <v>4963</v>
      </c>
      <c r="K11" s="148">
        <f>538+4493</f>
        <v>5031</v>
      </c>
      <c r="L11" s="148">
        <f>535+4675</f>
        <v>5210</v>
      </c>
      <c r="M11" s="148">
        <f>425+4097</f>
        <v>4522</v>
      </c>
      <c r="N11" s="149">
        <f>SUM(B11:M11)</f>
        <v>58875</v>
      </c>
      <c r="O11" s="149">
        <f>N11/12</f>
        <v>4906.25</v>
      </c>
      <c r="P11" s="149">
        <f>(SUM(B11:M11)/12)/$G$7</f>
        <v>31.653225806451612</v>
      </c>
    </row>
    <row r="12" spans="1:28" ht="28.5" customHeight="1" x14ac:dyDescent="0.25">
      <c r="A12" s="150" t="s">
        <v>45</v>
      </c>
      <c r="B12" s="151">
        <f t="shared" ref="B12:M12" si="0">B11/$K$7</f>
        <v>2.4093397973745736</v>
      </c>
      <c r="C12" s="151">
        <f t="shared" si="0"/>
        <v>3.1856320152222097</v>
      </c>
      <c r="D12" s="151">
        <f t="shared" si="0"/>
        <v>2.4214851775755797</v>
      </c>
      <c r="E12" s="151">
        <f t="shared" si="0"/>
        <v>2.4260396951509571</v>
      </c>
      <c r="F12" s="151">
        <f t="shared" si="0"/>
        <v>2.3673370241794278</v>
      </c>
      <c r="G12" s="151">
        <f t="shared" si="0"/>
        <v>2.2646073499792516</v>
      </c>
      <c r="H12" s="151">
        <f t="shared" si="0"/>
        <v>2.5049846664574962</v>
      </c>
      <c r="I12" s="151">
        <f t="shared" si="0"/>
        <v>2.2322196694432357</v>
      </c>
      <c r="J12" s="151">
        <f t="shared" si="0"/>
        <v>2.5115634140663747</v>
      </c>
      <c r="K12" s="151">
        <f t="shared" si="0"/>
        <v>2.5459753246358918</v>
      </c>
      <c r="L12" s="151">
        <f t="shared" si="0"/>
        <v>2.6365596186350619</v>
      </c>
      <c r="M12" s="151">
        <f t="shared" si="0"/>
        <v>2.2883920528728887</v>
      </c>
      <c r="N12" s="149">
        <f>SUM(B12:M12)</f>
        <v>29.794135805592948</v>
      </c>
      <c r="O12" s="149">
        <f>N12/12</f>
        <v>2.4828446504660788</v>
      </c>
      <c r="P12" s="149">
        <f t="shared" ref="P12:P29" si="1">(SUM(B12:M12)/12)/$G$7</f>
        <v>1.6018352583652123E-2</v>
      </c>
    </row>
    <row r="13" spans="1:28" ht="45" x14ac:dyDescent="0.25">
      <c r="A13" s="150" t="s">
        <v>17</v>
      </c>
      <c r="B13" s="148">
        <f>2985-81.1</f>
        <v>2903.9</v>
      </c>
      <c r="C13" s="148">
        <f>3768.97-81.1</f>
        <v>3687.87</v>
      </c>
      <c r="D13" s="148">
        <f>2947.66-81.1-26.05-60.06-1.62</f>
        <v>2778.83</v>
      </c>
      <c r="E13" s="148">
        <f>2907.91-81.1</f>
        <v>2826.81</v>
      </c>
      <c r="F13" s="148">
        <f>2903.7-81.1-66.02-77.7-1.62</f>
        <v>2677.26</v>
      </c>
      <c r="G13" s="148">
        <f>2676.17-81.1</f>
        <v>2595.0700000000002</v>
      </c>
      <c r="H13" s="148">
        <f>3010.59-81.1-6.25-11.42-57.05-1.62</f>
        <v>2853.15</v>
      </c>
      <c r="I13" s="148">
        <f>2844.72-81.1</f>
        <v>2763.62</v>
      </c>
      <c r="J13" s="148">
        <f>2861.94-81.1</f>
        <v>2780.84</v>
      </c>
      <c r="K13" s="148">
        <f>3200.1-81.1</f>
        <v>3119</v>
      </c>
      <c r="L13" s="148">
        <f>3208.54-81.1</f>
        <v>3127.44</v>
      </c>
      <c r="M13" s="148">
        <f>3129.54-81.1</f>
        <v>3048.44</v>
      </c>
      <c r="N13" s="149">
        <f>SUM(B13:M13)</f>
        <v>35162.230000000003</v>
      </c>
      <c r="O13" s="149">
        <f>N13/12</f>
        <v>2930.1858333333334</v>
      </c>
      <c r="P13" s="149">
        <f t="shared" si="1"/>
        <v>18.904424731182797</v>
      </c>
    </row>
    <row r="14" spans="1:28" ht="27.75" customHeight="1" x14ac:dyDescent="0.25">
      <c r="A14" s="147" t="s">
        <v>46</v>
      </c>
      <c r="B14" s="151">
        <f>B13/$K$7</f>
        <v>1.4695403985708937</v>
      </c>
      <c r="C14" s="151">
        <f t="shared" ref="C14:M14" si="2">C13/$K$7</f>
        <v>1.8662743034118396</v>
      </c>
      <c r="D14" s="151">
        <f t="shared" si="2"/>
        <v>1.4062477859984008</v>
      </c>
      <c r="E14" s="151">
        <f t="shared" si="2"/>
        <v>1.4305284252502455</v>
      </c>
      <c r="F14" s="151">
        <f t="shared" si="2"/>
        <v>1.3548475248727267</v>
      </c>
      <c r="G14" s="151">
        <f t="shared" si="2"/>
        <v>1.3132546582593647</v>
      </c>
      <c r="H14" s="151">
        <f t="shared" si="2"/>
        <v>1.4438579800208498</v>
      </c>
      <c r="I14" s="151">
        <f t="shared" si="2"/>
        <v>1.3985506512960133</v>
      </c>
      <c r="J14" s="151">
        <f t="shared" si="2"/>
        <v>1.4072649615902353</v>
      </c>
      <c r="K14" s="151">
        <f t="shared" si="2"/>
        <v>1.5783933686224103</v>
      </c>
      <c r="L14" s="151">
        <f t="shared" si="2"/>
        <v>1.5826644939930974</v>
      </c>
      <c r="M14" s="151">
        <f t="shared" si="2"/>
        <v>1.5426859508314525</v>
      </c>
      <c r="N14" s="149">
        <f>SUM(B14:M14)</f>
        <v>17.79411050271753</v>
      </c>
      <c r="O14" s="149">
        <f>N14/12</f>
        <v>1.4828425418931275</v>
      </c>
      <c r="P14" s="149">
        <f t="shared" si="1"/>
        <v>9.5667260767298545E-3</v>
      </c>
    </row>
    <row r="15" spans="1:28" ht="10.5" customHeight="1" x14ac:dyDescent="0.25">
      <c r="A15" s="152"/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49"/>
    </row>
    <row r="16" spans="1:28" ht="15" customHeight="1" x14ac:dyDescent="0.25">
      <c r="A16" s="154" t="s">
        <v>19</v>
      </c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49"/>
    </row>
    <row r="17" spans="1:18" ht="32.25" customHeight="1" x14ac:dyDescent="0.25">
      <c r="A17" s="147" t="s">
        <v>47</v>
      </c>
      <c r="B17" s="148">
        <v>135</v>
      </c>
      <c r="C17" s="148">
        <v>61</v>
      </c>
      <c r="D17" s="148">
        <v>72</v>
      </c>
      <c r="E17" s="148">
        <v>86</v>
      </c>
      <c r="F17" s="148">
        <v>84</v>
      </c>
      <c r="G17" s="148">
        <v>114</v>
      </c>
      <c r="H17" s="148">
        <v>91</v>
      </c>
      <c r="I17" s="148">
        <v>92</v>
      </c>
      <c r="J17" s="148">
        <v>89</v>
      </c>
      <c r="K17" s="148">
        <v>130</v>
      </c>
      <c r="L17" s="148">
        <v>141</v>
      </c>
      <c r="M17" s="148">
        <v>139</v>
      </c>
      <c r="N17" s="149">
        <f>SUM(B17:M17)</f>
        <v>1234</v>
      </c>
      <c r="O17" s="149">
        <f>N17/12</f>
        <v>102.83333333333333</v>
      </c>
      <c r="P17" s="149">
        <f t="shared" si="1"/>
        <v>0.66344086021505377</v>
      </c>
    </row>
    <row r="18" spans="1:18" ht="32.25" customHeight="1" x14ac:dyDescent="0.25">
      <c r="A18" s="150" t="s">
        <v>48</v>
      </c>
      <c r="B18" s="151">
        <f t="shared" ref="B18:M18" si="3">B17/$K$7</f>
        <v>6.8317763630658987E-2</v>
      </c>
      <c r="C18" s="151">
        <f t="shared" si="3"/>
        <v>3.0869508010890358E-2</v>
      </c>
      <c r="D18" s="151">
        <f t="shared" si="3"/>
        <v>3.6436140603018127E-2</v>
      </c>
      <c r="E18" s="151">
        <f>E17/$K$7</f>
        <v>4.3520945720271653E-2</v>
      </c>
      <c r="F18" s="151">
        <f t="shared" si="3"/>
        <v>4.2508830703521149E-2</v>
      </c>
      <c r="G18" s="151">
        <f t="shared" si="3"/>
        <v>5.7690555954778705E-2</v>
      </c>
      <c r="H18" s="151">
        <f t="shared" si="3"/>
        <v>4.6051233262147911E-2</v>
      </c>
      <c r="I18" s="151">
        <f t="shared" si="3"/>
        <v>4.655729077052316E-2</v>
      </c>
      <c r="J18" s="151">
        <f t="shared" si="3"/>
        <v>4.5039118245397407E-2</v>
      </c>
      <c r="K18" s="151">
        <f t="shared" si="3"/>
        <v>6.5787476088782729E-2</v>
      </c>
      <c r="L18" s="151">
        <f t="shared" si="3"/>
        <v>7.1354108680910494E-2</v>
      </c>
      <c r="M18" s="151">
        <f t="shared" si="3"/>
        <v>7.0341993664159996E-2</v>
      </c>
      <c r="N18" s="149">
        <f>SUM(B18:M18)</f>
        <v>0.62447496533506075</v>
      </c>
      <c r="O18" s="149">
        <f>N18/12</f>
        <v>5.2039580444588396E-2</v>
      </c>
      <c r="P18" s="149">
        <f t="shared" si="1"/>
        <v>3.3573922867476385E-4</v>
      </c>
    </row>
    <row r="19" spans="1:18" ht="48.75" customHeight="1" x14ac:dyDescent="0.25">
      <c r="A19" s="147" t="s">
        <v>17</v>
      </c>
      <c r="B19" s="148">
        <v>1693.97</v>
      </c>
      <c r="C19" s="148">
        <v>757.58</v>
      </c>
      <c r="D19" s="148">
        <v>896.77</v>
      </c>
      <c r="E19" s="148">
        <v>1073.93</v>
      </c>
      <c r="F19" s="148">
        <v>1048.6199999999999</v>
      </c>
      <c r="G19" s="148">
        <f>1446.49-17.94-0.31</f>
        <v>1428.24</v>
      </c>
      <c r="H19" s="148">
        <v>1137.2</v>
      </c>
      <c r="I19" s="148">
        <f>1149.85</f>
        <v>1149.8499999999999</v>
      </c>
      <c r="J19" s="148">
        <v>1111.8900000000001</v>
      </c>
      <c r="K19" s="148">
        <v>1630.7</v>
      </c>
      <c r="L19" s="148">
        <v>1914.03</v>
      </c>
      <c r="M19" s="148">
        <f>1959.91</f>
        <v>1959.91</v>
      </c>
      <c r="N19" s="149">
        <f>SUM(B19:M19)</f>
        <v>15802.69</v>
      </c>
      <c r="O19" s="149">
        <f>N19/12</f>
        <v>1316.8908333333334</v>
      </c>
      <c r="P19" s="149">
        <f t="shared" si="1"/>
        <v>8.4960698924731179</v>
      </c>
    </row>
    <row r="20" spans="1:18" ht="28.5" customHeight="1" x14ac:dyDescent="0.25">
      <c r="A20" s="147" t="s">
        <v>49</v>
      </c>
      <c r="B20" s="151">
        <f t="shared" ref="B20:M20" si="4">B19/$K$7</f>
        <v>0.85724623746242523</v>
      </c>
      <c r="C20" s="151">
        <f t="shared" si="4"/>
        <v>0.38337904719492327</v>
      </c>
      <c r="D20" s="151">
        <f t="shared" si="4"/>
        <v>0.45381719178567453</v>
      </c>
      <c r="E20" s="151">
        <f t="shared" si="4"/>
        <v>0.54347033996943417</v>
      </c>
      <c r="F20" s="151">
        <f t="shared" si="4"/>
        <v>0.53066202443245647</v>
      </c>
      <c r="G20" s="151">
        <f t="shared" si="4"/>
        <v>0.72277157576186957</v>
      </c>
      <c r="H20" s="151">
        <f t="shared" si="4"/>
        <v>0.57548859852433631</v>
      </c>
      <c r="I20" s="151">
        <f t="shared" si="4"/>
        <v>0.58189022600528317</v>
      </c>
      <c r="J20" s="151">
        <f t="shared" si="4"/>
        <v>0.56268028298735873</v>
      </c>
      <c r="K20" s="151">
        <f t="shared" si="4"/>
        <v>0.82522797890752309</v>
      </c>
      <c r="L20" s="151">
        <f t="shared" si="4"/>
        <v>0.96860925275548315</v>
      </c>
      <c r="M20" s="151">
        <f t="shared" si="4"/>
        <v>0.99182717123973974</v>
      </c>
      <c r="N20" s="149">
        <f>SUM(B20:M20)</f>
        <v>7.9970699270265078</v>
      </c>
      <c r="O20" s="149">
        <f>N20/12</f>
        <v>0.66642249391887565</v>
      </c>
      <c r="P20" s="149">
        <f t="shared" si="1"/>
        <v>4.29949996076694E-3</v>
      </c>
    </row>
    <row r="21" spans="1:18" x14ac:dyDescent="0.25"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49"/>
    </row>
    <row r="22" spans="1:18" ht="15" customHeight="1" x14ac:dyDescent="0.25">
      <c r="A22" s="154" t="s">
        <v>23</v>
      </c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49"/>
    </row>
    <row r="23" spans="1:18" ht="27.75" customHeight="1" x14ac:dyDescent="0.25">
      <c r="A23" s="147" t="s">
        <v>24</v>
      </c>
      <c r="B23" s="148">
        <f>119.26+407.25+147.97+67.15+77.8+69.34+130.21+157.33+141.16+254.08</f>
        <v>1571.55</v>
      </c>
      <c r="C23" s="148">
        <f>134.41+398.05+195.77+55.99+100.42+125.11+145.9+171.46+179.65+216.13</f>
        <v>1722.8900000000003</v>
      </c>
      <c r="D23" s="148">
        <f>291.94+128.05+398.65+203.65+51.58+65.44+111.46+135.61+217.42+172.12</f>
        <v>1775.92</v>
      </c>
      <c r="E23" s="148">
        <f>124.21+58.09+67.96+51.91+49.3+309.27+108.58+320.23+127.42+132.79+124.87</f>
        <v>1474.63</v>
      </c>
      <c r="F23" s="148">
        <f>126.55+157.18+136.87+129.52+111.46+190.29+151.89+57.46+61.93+116.23</f>
        <v>1239.3800000000001</v>
      </c>
      <c r="G23" s="148">
        <f>248.33+273.69+77.98+47.53+56.98+147.16+165.25+194.26+119.02+137.53</f>
        <v>1467.7299999999998</v>
      </c>
      <c r="H23" s="148">
        <f>188.97+182.37+50.89+67+122.56+139.54+188.02+133.18+108.58+108.58</f>
        <v>1289.6899999999998</v>
      </c>
      <c r="I23" s="148">
        <f>129.84+51.56+122.33+157.79+170.28+185.52+198.21+260.34+220.74+188.13</f>
        <v>1684.7399999999998</v>
      </c>
      <c r="J23" s="148">
        <f>130.98+117.78+1306.17</f>
        <v>1554.93</v>
      </c>
      <c r="K23" s="148">
        <f>124.92+175.23+94.79+57.86+156.92+173.46+166.77+152.58+237.76+213.82</f>
        <v>1554.11</v>
      </c>
      <c r="L23" s="148">
        <f>117.78+221.77+51.56+58.34+146.99+219.21+179.37+157.83+279.84+280.14</f>
        <v>1712.83</v>
      </c>
      <c r="M23" s="148">
        <f>51.56+95.69+98.39+166.11+232.83+157.86+280.56+267.02+148.08+117.78</f>
        <v>1615.8799999999999</v>
      </c>
      <c r="N23" s="149">
        <f>SUM(B23:M23)</f>
        <v>18664.280000000002</v>
      </c>
      <c r="O23" s="149">
        <f>N23/12</f>
        <v>1555.3566666666668</v>
      </c>
      <c r="P23" s="149">
        <f t="shared" si="1"/>
        <v>10.034559139784948</v>
      </c>
    </row>
    <row r="24" spans="1:18" ht="27.75" customHeight="1" x14ac:dyDescent="0.25">
      <c r="A24" s="147" t="s">
        <v>25</v>
      </c>
      <c r="B24" s="148">
        <f>108.58+117.33+117.33+47.53+47.53+47.53+108.58+108.58+108.58+108.58</f>
        <v>920.15000000000009</v>
      </c>
      <c r="C24" s="148">
        <f>108.58+117.33+117.33+47.53+47.53+47.53+108.58+108.58+108.58+108.58</f>
        <v>920.15000000000009</v>
      </c>
      <c r="D24" s="148">
        <f>108.58+108.58+108.58+117.33+117.33+47.53+47.53+47.53+108.58+108.58</f>
        <v>920.15</v>
      </c>
      <c r="E24" s="148">
        <f>117.33+47.53+47.53+47.53+47.53+244.26+108.58+108.58+108.58+108.58</f>
        <v>986.0300000000002</v>
      </c>
      <c r="F24" s="148">
        <f>108.58+108.58+108.58+108.58+117.33+117.33+47.53+47.53+47.53+108.58+108.58</f>
        <v>1028.73</v>
      </c>
      <c r="G24" s="148">
        <f>117.33+117.33+47.53+47.53+47.53+108.58+108.58+108.58+108.58+108.58</f>
        <v>920.15000000000009</v>
      </c>
      <c r="H24" s="148">
        <f>117.33+117.33+47.53+47.53+47.53+108.58+108.58+108.58+108.58+108.58</f>
        <v>920.15000000000009</v>
      </c>
      <c r="I24" s="148">
        <f>127.28+117.78+51.56+51.56+51.56+117.78+117.78+127.28+127.28+117.78</f>
        <v>1007.6399999999999</v>
      </c>
      <c r="J24" s="148">
        <f>117.78+117.78+762.58</f>
        <v>998.1400000000001</v>
      </c>
      <c r="K24" s="148">
        <f>117.78+117.78+51.56+51.56+51.56+117.78+117.78+117.78+127.28+127.28</f>
        <v>998.13999999999987</v>
      </c>
      <c r="L24" s="148">
        <f>117.78+117.78+51.56+51.56+51.56+117.78+117.78+117.78+127.28+127.28</f>
        <v>998.13999999999987</v>
      </c>
      <c r="M24" s="148">
        <f>51.56+51.56+51.56+117.78+117.78+117.78+127.28+127.28+117.78+117.78</f>
        <v>998.13999999999987</v>
      </c>
      <c r="N24" s="149">
        <f>SUM(B24:M24)</f>
        <v>11615.709999999997</v>
      </c>
      <c r="O24" s="149">
        <f>N24/12</f>
        <v>967.97583333333307</v>
      </c>
      <c r="P24" s="149">
        <f t="shared" si="1"/>
        <v>6.2450053763440847</v>
      </c>
    </row>
    <row r="25" spans="1:18" ht="31.5" customHeight="1" x14ac:dyDescent="0.25">
      <c r="A25" s="147" t="s">
        <v>26</v>
      </c>
      <c r="B25" s="148">
        <f>356+88+266+654+1009+727+721+1625+1086+4850</f>
        <v>11382</v>
      </c>
      <c r="C25" s="148">
        <f>861+163+361+282+1763+2586+1244+2096+2369+3585</f>
        <v>15310</v>
      </c>
      <c r="D25" s="148">
        <f>6112+649+173+138+135+597+2131+901+3628+2118</f>
        <v>16582</v>
      </c>
      <c r="E25" s="148">
        <f>628+7+352+681+146+59+2167+7055+807+543</f>
        <v>12445</v>
      </c>
      <c r="F25" s="148">
        <f>599+1620+943+698+96+74+49+331+480+2290</f>
        <v>7180</v>
      </c>
      <c r="G25" s="148">
        <f>180+74+1015+315+1286+1889+2856+348+965</f>
        <v>8928</v>
      </c>
      <c r="H25" s="148">
        <f>36+136+2501+1032+2648+820</f>
        <v>7173</v>
      </c>
      <c r="I25" s="148">
        <f>402+1750+120+54+2345+2359+3541+1750+2258+2681</f>
        <v>17260</v>
      </c>
      <c r="J25" s="148">
        <f>440+1975+1097+12019</f>
        <v>15531</v>
      </c>
      <c r="K25" s="148">
        <f>1633+238+1915+1441+210+3512+1856+1160+134+34</f>
        <v>12133</v>
      </c>
      <c r="L25" s="148">
        <f>3133+226+3181+3381+2053+1335+85+296</f>
        <v>13690</v>
      </c>
      <c r="M25" s="148">
        <f>1471+1561+1611+3835+1336+488+67+1010</f>
        <v>11379</v>
      </c>
      <c r="N25" s="149">
        <f>SUM(B25:M25)</f>
        <v>148993</v>
      </c>
      <c r="O25" s="149">
        <f>N25/12</f>
        <v>12416.083333333334</v>
      </c>
      <c r="P25" s="149">
        <f t="shared" si="1"/>
        <v>80.10376344086022</v>
      </c>
    </row>
    <row r="26" spans="1:18" ht="27.75" customHeight="1" x14ac:dyDescent="0.25">
      <c r="A26" s="147" t="s">
        <v>27</v>
      </c>
      <c r="B26" s="148">
        <f>1432+100</f>
        <v>1532</v>
      </c>
      <c r="C26" s="148">
        <f>1371+320</f>
        <v>1691</v>
      </c>
      <c r="D26" s="148">
        <f>1372+404</f>
        <v>1776</v>
      </c>
      <c r="E26" s="148">
        <f>33</f>
        <v>33</v>
      </c>
      <c r="F26" s="148">
        <f>350+163</f>
        <v>513</v>
      </c>
      <c r="G26" s="148">
        <f>619+767</f>
        <v>1386</v>
      </c>
      <c r="H26" s="148">
        <f>351+298</f>
        <v>649</v>
      </c>
      <c r="I26" s="148">
        <f>583+415</f>
        <v>998</v>
      </c>
      <c r="J26" s="148">
        <v>827</v>
      </c>
      <c r="K26" s="148">
        <f>496+369</f>
        <v>865</v>
      </c>
      <c r="L26" s="148">
        <f>678+641</f>
        <v>1319</v>
      </c>
      <c r="M26" s="148">
        <f>608+623</f>
        <v>1231</v>
      </c>
      <c r="N26" s="149">
        <f>SUM(B26:M26)</f>
        <v>12820</v>
      </c>
      <c r="O26" s="149">
        <f>N26/12</f>
        <v>1068.3333333333333</v>
      </c>
      <c r="P26" s="149">
        <f t="shared" si="1"/>
        <v>6.8924731182795691</v>
      </c>
    </row>
    <row r="27" spans="1:18" s="158" customFormat="1" ht="15.75" customHeight="1" x14ac:dyDescent="0.25">
      <c r="A27" s="156"/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49"/>
    </row>
    <row r="28" spans="1:18" s="158" customFormat="1" ht="15.75" customHeight="1" x14ac:dyDescent="0.25">
      <c r="A28" s="159" t="s">
        <v>28</v>
      </c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49"/>
    </row>
    <row r="29" spans="1:18" ht="27.75" customHeight="1" x14ac:dyDescent="0.25">
      <c r="A29" s="147" t="s">
        <v>29</v>
      </c>
      <c r="B29" s="148">
        <v>1905.12</v>
      </c>
      <c r="C29" s="148">
        <v>2557.59</v>
      </c>
      <c r="D29" s="148">
        <v>1897.91</v>
      </c>
      <c r="E29" s="148">
        <v>2508.42</v>
      </c>
      <c r="F29" s="148">
        <v>2009.7</v>
      </c>
      <c r="G29" s="148">
        <v>1640.96</v>
      </c>
      <c r="H29" s="148">
        <v>1696.11</v>
      </c>
      <c r="I29" s="148">
        <v>1260.9100000000001</v>
      </c>
      <c r="J29" s="148">
        <f>1402.02+545.33</f>
        <v>1947.35</v>
      </c>
      <c r="K29" s="148">
        <v>1581.46</v>
      </c>
      <c r="L29" s="148">
        <v>1951.76</v>
      </c>
      <c r="M29" s="148">
        <v>1938.81</v>
      </c>
      <c r="N29" s="149">
        <f>SUM(B29:M29)</f>
        <v>22896.1</v>
      </c>
      <c r="O29" s="149">
        <f>N29/12</f>
        <v>1908.0083333333332</v>
      </c>
      <c r="P29" s="149">
        <f t="shared" si="1"/>
        <v>12.309731182795698</v>
      </c>
    </row>
    <row r="30" spans="1:18" x14ac:dyDescent="0.25"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3"/>
    </row>
    <row r="31" spans="1:18" ht="45" customHeight="1" x14ac:dyDescent="0.25">
      <c r="A31" s="160" t="s">
        <v>30</v>
      </c>
      <c r="B31" s="161" t="s">
        <v>31</v>
      </c>
      <c r="C31" s="161" t="s">
        <v>32</v>
      </c>
      <c r="D31" s="144" t="s">
        <v>33</v>
      </c>
      <c r="E31" s="682" t="s">
        <v>34</v>
      </c>
      <c r="F31" s="682"/>
      <c r="G31" s="155"/>
      <c r="H31" s="683" t="s">
        <v>35</v>
      </c>
      <c r="I31" s="684"/>
      <c r="J31" s="161" t="s">
        <v>31</v>
      </c>
      <c r="K31" s="161" t="s">
        <v>36</v>
      </c>
      <c r="L31" s="144" t="s">
        <v>33</v>
      </c>
      <c r="M31" s="682" t="s">
        <v>34</v>
      </c>
      <c r="N31" s="682"/>
      <c r="O31" s="155"/>
      <c r="P31" s="155"/>
      <c r="Q31" s="155"/>
      <c r="R31" s="153"/>
    </row>
    <row r="32" spans="1:18" ht="36" customHeight="1" x14ac:dyDescent="0.25">
      <c r="A32" s="147" t="s">
        <v>37</v>
      </c>
      <c r="B32" s="148">
        <v>42</v>
      </c>
      <c r="C32" s="151">
        <f>B32*100</f>
        <v>4200</v>
      </c>
      <c r="D32" s="149">
        <f>C32/12</f>
        <v>350</v>
      </c>
      <c r="E32" s="691">
        <f>D32/G7</f>
        <v>2.2580645161290325</v>
      </c>
      <c r="F32" s="691"/>
      <c r="H32" s="694" t="s">
        <v>38</v>
      </c>
      <c r="I32" s="694"/>
      <c r="J32" s="148">
        <v>3</v>
      </c>
      <c r="K32" s="151">
        <f>J32*100</f>
        <v>300</v>
      </c>
      <c r="L32" s="149">
        <f>K32/12</f>
        <v>25</v>
      </c>
      <c r="M32" s="691">
        <f>L32/G7</f>
        <v>0.16129032258064516</v>
      </c>
      <c r="N32" s="691"/>
    </row>
    <row r="33" spans="1:17" x14ac:dyDescent="0.25"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3"/>
    </row>
    <row r="34" spans="1:17" ht="45" customHeight="1" x14ac:dyDescent="0.25">
      <c r="A34" s="160" t="s">
        <v>39</v>
      </c>
      <c r="B34" s="161" t="s">
        <v>31</v>
      </c>
      <c r="C34" s="161" t="s">
        <v>40</v>
      </c>
      <c r="D34" s="144" t="s">
        <v>41</v>
      </c>
      <c r="E34" s="682" t="s">
        <v>34</v>
      </c>
      <c r="F34" s="682"/>
      <c r="G34" s="155"/>
      <c r="H34" s="695"/>
      <c r="I34" s="695"/>
      <c r="J34" s="162"/>
      <c r="K34" s="163"/>
      <c r="L34" s="696"/>
      <c r="M34" s="696"/>
      <c r="N34" s="155"/>
      <c r="O34" s="155"/>
      <c r="P34" s="155"/>
      <c r="Q34" s="153"/>
    </row>
    <row r="35" spans="1:17" ht="36" customHeight="1" x14ac:dyDescent="0.25">
      <c r="A35" s="147" t="s">
        <v>42</v>
      </c>
      <c r="B35" s="148">
        <f>89+45+28+20+10+9</f>
        <v>201</v>
      </c>
      <c r="C35" s="151">
        <f>B35*500</f>
        <v>100500</v>
      </c>
      <c r="D35" s="149">
        <f>C35/12</f>
        <v>8375</v>
      </c>
      <c r="E35" s="691">
        <f>D35/G7</f>
        <v>54.032258064516128</v>
      </c>
      <c r="F35" s="691"/>
      <c r="H35" s="692"/>
      <c r="I35" s="692"/>
      <c r="J35" s="157"/>
      <c r="K35" s="157"/>
      <c r="L35" s="693"/>
      <c r="M35" s="693"/>
    </row>
    <row r="36" spans="1:17" x14ac:dyDescent="0.25"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3"/>
    </row>
    <row r="37" spans="1:17" x14ac:dyDescent="0.25"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3"/>
    </row>
    <row r="38" spans="1:17" x14ac:dyDescent="0.25">
      <c r="B38" s="155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</row>
    <row r="39" spans="1:17" x14ac:dyDescent="0.25"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</row>
    <row r="40" spans="1:17" x14ac:dyDescent="0.25"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</row>
    <row r="41" spans="1:17" x14ac:dyDescent="0.25"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</row>
    <row r="42" spans="1:17" x14ac:dyDescent="0.25"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</row>
    <row r="43" spans="1:17" x14ac:dyDescent="0.25"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</row>
    <row r="44" spans="1:17" x14ac:dyDescent="0.25"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</row>
    <row r="45" spans="1:17" x14ac:dyDescent="0.25"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</row>
    <row r="46" spans="1:17" x14ac:dyDescent="0.25"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</row>
    <row r="47" spans="1:17" x14ac:dyDescent="0.25"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</row>
    <row r="48" spans="1:17" x14ac:dyDescent="0.25"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</row>
    <row r="49" spans="2:16" x14ac:dyDescent="0.25"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</row>
    <row r="50" spans="2:16" x14ac:dyDescent="0.25"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</row>
    <row r="51" spans="2:16" x14ac:dyDescent="0.25"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</row>
    <row r="52" spans="2:16" x14ac:dyDescent="0.25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</row>
    <row r="53" spans="2:16" x14ac:dyDescent="0.25">
      <c r="B53" s="155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</row>
    <row r="54" spans="2:16" x14ac:dyDescent="0.25">
      <c r="B54" s="155"/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</row>
    <row r="55" spans="2:16" x14ac:dyDescent="0.25"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</row>
    <row r="56" spans="2:16" x14ac:dyDescent="0.25">
      <c r="B56" s="155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</row>
    <row r="57" spans="2:16" x14ac:dyDescent="0.25">
      <c r="B57" s="155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</row>
    <row r="58" spans="2:16" x14ac:dyDescent="0.25">
      <c r="B58" s="155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</row>
    <row r="59" spans="2:16" x14ac:dyDescent="0.25">
      <c r="B59" s="155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</row>
    <row r="60" spans="2:16" x14ac:dyDescent="0.25">
      <c r="B60" s="155"/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</row>
    <row r="61" spans="2:16" x14ac:dyDescent="0.25">
      <c r="B61" s="155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</row>
    <row r="62" spans="2:16" x14ac:dyDescent="0.25"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</row>
    <row r="63" spans="2:16" x14ac:dyDescent="0.25"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</row>
    <row r="64" spans="2:16" x14ac:dyDescent="0.25"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</row>
    <row r="65" spans="2:16" x14ac:dyDescent="0.25"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</row>
    <row r="66" spans="2:16" x14ac:dyDescent="0.25">
      <c r="B66" s="155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</row>
    <row r="67" spans="2:16" x14ac:dyDescent="0.25"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</row>
    <row r="68" spans="2:16" x14ac:dyDescent="0.25">
      <c r="B68" s="155"/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</row>
    <row r="69" spans="2:16" x14ac:dyDescent="0.25"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</row>
    <row r="70" spans="2:16" x14ac:dyDescent="0.25">
      <c r="B70" s="155"/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</row>
    <row r="71" spans="2:16" x14ac:dyDescent="0.25">
      <c r="B71" s="155"/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</row>
    <row r="72" spans="2:16" x14ac:dyDescent="0.25">
      <c r="B72" s="155"/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</row>
    <row r="73" spans="2:16" x14ac:dyDescent="0.25">
      <c r="B73" s="155"/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</row>
    <row r="74" spans="2:16" x14ac:dyDescent="0.25">
      <c r="B74" s="155"/>
      <c r="C74" s="155"/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</row>
    <row r="75" spans="2:16" x14ac:dyDescent="0.25">
      <c r="B75" s="155"/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</row>
    <row r="76" spans="2:16" x14ac:dyDescent="0.25">
      <c r="B76" s="155"/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</row>
    <row r="77" spans="2:16" x14ac:dyDescent="0.25">
      <c r="B77" s="155"/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</row>
    <row r="78" spans="2:16" x14ac:dyDescent="0.25">
      <c r="B78" s="155"/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</row>
    <row r="79" spans="2:16" x14ac:dyDescent="0.25">
      <c r="B79" s="155"/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</row>
    <row r="80" spans="2:16" x14ac:dyDescent="0.25"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</row>
    <row r="81" spans="2:16" x14ac:dyDescent="0.25">
      <c r="B81" s="155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</row>
    <row r="82" spans="2:16" x14ac:dyDescent="0.25">
      <c r="B82" s="155"/>
      <c r="C82" s="155"/>
      <c r="D82" s="155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</row>
    <row r="83" spans="2:16" x14ac:dyDescent="0.25">
      <c r="B83" s="155"/>
      <c r="C83" s="155"/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</row>
    <row r="84" spans="2:16" x14ac:dyDescent="0.25">
      <c r="B84" s="155"/>
      <c r="C84" s="155"/>
      <c r="D84" s="155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</row>
    <row r="85" spans="2:16" x14ac:dyDescent="0.25">
      <c r="B85" s="155"/>
      <c r="C85" s="155"/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</row>
    <row r="86" spans="2:16" x14ac:dyDescent="0.25">
      <c r="B86" s="155"/>
      <c r="C86" s="155"/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</row>
    <row r="87" spans="2:16" x14ac:dyDescent="0.25">
      <c r="B87" s="155"/>
      <c r="C87" s="155"/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</row>
    <row r="88" spans="2:16" x14ac:dyDescent="0.25">
      <c r="B88" s="155"/>
      <c r="C88" s="155"/>
      <c r="D88" s="155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</row>
    <row r="89" spans="2:16" x14ac:dyDescent="0.25">
      <c r="B89" s="155"/>
      <c r="C89" s="155"/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</row>
    <row r="90" spans="2:16" x14ac:dyDescent="0.25">
      <c r="B90" s="155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</row>
    <row r="91" spans="2:16" x14ac:dyDescent="0.25"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</row>
    <row r="92" spans="2:16" x14ac:dyDescent="0.25">
      <c r="B92" s="155"/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</row>
    <row r="93" spans="2:16" x14ac:dyDescent="0.25"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</row>
    <row r="94" spans="2:16" x14ac:dyDescent="0.25">
      <c r="B94" s="155"/>
      <c r="C94" s="155"/>
      <c r="D94" s="155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</row>
    <row r="95" spans="2:16" x14ac:dyDescent="0.25"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</row>
    <row r="96" spans="2:16" x14ac:dyDescent="0.25">
      <c r="B96" s="155"/>
      <c r="C96" s="155"/>
      <c r="D96" s="155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</row>
    <row r="97" spans="2:16" x14ac:dyDescent="0.25"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</row>
    <row r="98" spans="2:16" x14ac:dyDescent="0.25"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</row>
    <row r="99" spans="2:16" x14ac:dyDescent="0.25"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</row>
    <row r="100" spans="2:16" x14ac:dyDescent="0.25">
      <c r="B100" s="155"/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</row>
    <row r="101" spans="2:16" x14ac:dyDescent="0.25"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</row>
    <row r="102" spans="2:16" x14ac:dyDescent="0.25"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</row>
    <row r="103" spans="2:16" x14ac:dyDescent="0.25"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</row>
    <row r="104" spans="2:16" x14ac:dyDescent="0.25"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</row>
    <row r="105" spans="2:16" x14ac:dyDescent="0.25"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</row>
    <row r="106" spans="2:16" x14ac:dyDescent="0.25"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</row>
    <row r="107" spans="2:16" x14ac:dyDescent="0.25"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</row>
    <row r="108" spans="2:16" x14ac:dyDescent="0.25"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</row>
    <row r="109" spans="2:16" x14ac:dyDescent="0.25"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</row>
    <row r="110" spans="2:16" x14ac:dyDescent="0.25"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</row>
    <row r="111" spans="2:16" x14ac:dyDescent="0.25"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</row>
    <row r="112" spans="2:16" x14ac:dyDescent="0.25"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</row>
    <row r="113" spans="2:28" x14ac:dyDescent="0.25"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</row>
    <row r="114" spans="2:28" x14ac:dyDescent="0.25"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</row>
    <row r="115" spans="2:28" x14ac:dyDescent="0.25"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</row>
    <row r="116" spans="2:28" x14ac:dyDescent="0.25"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</row>
    <row r="117" spans="2:28" x14ac:dyDescent="0.25"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</row>
    <row r="118" spans="2:28" x14ac:dyDescent="0.25"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</row>
    <row r="119" spans="2:28" x14ac:dyDescent="0.25"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</row>
    <row r="120" spans="2:28" x14ac:dyDescent="0.25"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</row>
    <row r="121" spans="2:28" x14ac:dyDescent="0.25"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</row>
    <row r="122" spans="2:28" x14ac:dyDescent="0.25"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</row>
    <row r="123" spans="2:28" x14ac:dyDescent="0.25"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</row>
    <row r="124" spans="2:28" x14ac:dyDescent="0.25"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</row>
    <row r="125" spans="2:28" x14ac:dyDescent="0.25"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</row>
    <row r="126" spans="2:28" x14ac:dyDescent="0.25"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</row>
    <row r="127" spans="2:28" x14ac:dyDescent="0.25"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</row>
    <row r="128" spans="2:28" x14ac:dyDescent="0.25"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</row>
    <row r="129" spans="2:28" x14ac:dyDescent="0.25"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</row>
    <row r="130" spans="2:28" x14ac:dyDescent="0.25"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</row>
    <row r="131" spans="2:28" x14ac:dyDescent="0.25"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</row>
    <row r="132" spans="2:28" x14ac:dyDescent="0.25"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</row>
    <row r="133" spans="2:28" x14ac:dyDescent="0.25"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</row>
    <row r="134" spans="2:28" x14ac:dyDescent="0.25"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</row>
    <row r="135" spans="2:28" x14ac:dyDescent="0.25"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</row>
    <row r="136" spans="2:28" x14ac:dyDescent="0.25"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</row>
    <row r="137" spans="2:28" x14ac:dyDescent="0.25"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</row>
    <row r="138" spans="2:28" x14ac:dyDescent="0.25"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</row>
    <row r="139" spans="2:28" x14ac:dyDescent="0.25"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</row>
    <row r="140" spans="2:28" x14ac:dyDescent="0.25"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</row>
    <row r="141" spans="2:28" x14ac:dyDescent="0.25"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</row>
    <row r="142" spans="2:28" x14ac:dyDescent="0.25"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</row>
    <row r="143" spans="2:28" x14ac:dyDescent="0.25"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</row>
    <row r="144" spans="2:28" x14ac:dyDescent="0.25"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</row>
    <row r="145" spans="2:28" x14ac:dyDescent="0.25"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</row>
    <row r="146" spans="2:28" x14ac:dyDescent="0.25">
      <c r="B146" s="155"/>
      <c r="C146" s="155"/>
      <c r="D146" s="155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</row>
    <row r="147" spans="2:28" x14ac:dyDescent="0.25"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</row>
    <row r="148" spans="2:28" x14ac:dyDescent="0.25">
      <c r="B148" s="155"/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</row>
    <row r="149" spans="2:28" x14ac:dyDescent="0.25">
      <c r="B149" s="155"/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</row>
    <row r="150" spans="2:28" x14ac:dyDescent="0.25">
      <c r="B150" s="155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</row>
    <row r="151" spans="2:28" x14ac:dyDescent="0.25">
      <c r="B151" s="155"/>
      <c r="C151" s="155"/>
      <c r="D151" s="155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</row>
    <row r="152" spans="2:28" x14ac:dyDescent="0.25">
      <c r="B152" s="155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</row>
    <row r="153" spans="2:28" x14ac:dyDescent="0.25">
      <c r="B153" s="155"/>
      <c r="C153" s="155"/>
      <c r="D153" s="155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</row>
    <row r="154" spans="2:28" x14ac:dyDescent="0.25">
      <c r="B154" s="155"/>
      <c r="C154" s="155"/>
      <c r="D154" s="155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</row>
    <row r="155" spans="2:28" x14ac:dyDescent="0.25">
      <c r="B155" s="155"/>
      <c r="C155" s="155"/>
      <c r="D155" s="155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</row>
    <row r="156" spans="2:28" x14ac:dyDescent="0.25">
      <c r="B156" s="155"/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</row>
    <row r="157" spans="2:28" x14ac:dyDescent="0.25"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</row>
    <row r="158" spans="2:28" x14ac:dyDescent="0.25"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</row>
    <row r="159" spans="2:28" x14ac:dyDescent="0.25">
      <c r="B159" s="155"/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</row>
    <row r="160" spans="2:28" x14ac:dyDescent="0.25">
      <c r="B160" s="155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</row>
    <row r="161" spans="2:28" x14ac:dyDescent="0.25">
      <c r="B161" s="155"/>
      <c r="C161" s="155"/>
      <c r="D161" s="155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</row>
    <row r="162" spans="2:28" x14ac:dyDescent="0.25"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</row>
    <row r="163" spans="2:28" x14ac:dyDescent="0.25"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</row>
    <row r="164" spans="2:28" x14ac:dyDescent="0.25">
      <c r="B164" s="155"/>
      <c r="C164" s="155"/>
      <c r="D164" s="155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  <c r="AA164" s="155"/>
      <c r="AB164" s="155"/>
    </row>
    <row r="165" spans="2:28" x14ac:dyDescent="0.25">
      <c r="B165" s="155"/>
      <c r="C165" s="155"/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</row>
    <row r="166" spans="2:28" x14ac:dyDescent="0.25">
      <c r="B166" s="155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</row>
    <row r="167" spans="2:28" x14ac:dyDescent="0.25">
      <c r="B167" s="155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</row>
    <row r="168" spans="2:28" x14ac:dyDescent="0.25"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</row>
    <row r="169" spans="2:28" x14ac:dyDescent="0.25">
      <c r="B169" s="155"/>
      <c r="C169" s="155"/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</row>
    <row r="170" spans="2:28" x14ac:dyDescent="0.25"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</row>
    <row r="171" spans="2:28" x14ac:dyDescent="0.25"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</row>
    <row r="172" spans="2:28" x14ac:dyDescent="0.25">
      <c r="B172" s="155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</row>
    <row r="173" spans="2:28" x14ac:dyDescent="0.25">
      <c r="B173" s="155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</row>
    <row r="174" spans="2:28" x14ac:dyDescent="0.25">
      <c r="B174" s="155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</row>
    <row r="175" spans="2:28" x14ac:dyDescent="0.25">
      <c r="B175" s="155"/>
      <c r="C175" s="155"/>
      <c r="D175" s="155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</row>
    <row r="176" spans="2:28" x14ac:dyDescent="0.25"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</row>
    <row r="177" spans="2:28" x14ac:dyDescent="0.25">
      <c r="B177" s="155"/>
      <c r="C177" s="155"/>
      <c r="D177" s="155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</row>
    <row r="178" spans="2:28" x14ac:dyDescent="0.25"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</row>
    <row r="179" spans="2:28" x14ac:dyDescent="0.25"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</row>
    <row r="180" spans="2:28" x14ac:dyDescent="0.25"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</row>
    <row r="181" spans="2:28" x14ac:dyDescent="0.25">
      <c r="B181" s="155"/>
      <c r="C181" s="155"/>
      <c r="D181" s="155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</row>
    <row r="182" spans="2:28" x14ac:dyDescent="0.25">
      <c r="B182" s="155"/>
      <c r="C182" s="155"/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</row>
    <row r="183" spans="2:28" x14ac:dyDescent="0.25">
      <c r="B183" s="155"/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</row>
    <row r="184" spans="2:28" x14ac:dyDescent="0.25"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</row>
    <row r="185" spans="2:28" x14ac:dyDescent="0.25"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</row>
    <row r="186" spans="2:28" x14ac:dyDescent="0.25"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</row>
    <row r="187" spans="2:28" x14ac:dyDescent="0.25"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  <c r="AA187" s="155"/>
      <c r="AB187" s="155"/>
    </row>
    <row r="188" spans="2:28" x14ac:dyDescent="0.25">
      <c r="B188" s="155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</row>
    <row r="189" spans="2:28" x14ac:dyDescent="0.25">
      <c r="B189" s="155"/>
      <c r="C189" s="155"/>
      <c r="D189" s="155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</row>
    <row r="190" spans="2:28" x14ac:dyDescent="0.25">
      <c r="B190" s="155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</row>
    <row r="191" spans="2:28" x14ac:dyDescent="0.25"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</row>
    <row r="192" spans="2:28" x14ac:dyDescent="0.25"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</row>
    <row r="193" spans="2:28" x14ac:dyDescent="0.25"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</row>
    <row r="194" spans="2:28" x14ac:dyDescent="0.25"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</row>
    <row r="195" spans="2:28" x14ac:dyDescent="0.25">
      <c r="B195" s="155"/>
      <c r="C195" s="155"/>
      <c r="D195" s="155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</row>
    <row r="196" spans="2:28" x14ac:dyDescent="0.25">
      <c r="B196" s="155"/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</row>
    <row r="197" spans="2:28" x14ac:dyDescent="0.25">
      <c r="B197" s="155"/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</row>
    <row r="198" spans="2:28" x14ac:dyDescent="0.25">
      <c r="B198" s="155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</row>
    <row r="199" spans="2:28" x14ac:dyDescent="0.25">
      <c r="B199" s="155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</row>
    <row r="200" spans="2:28" x14ac:dyDescent="0.25">
      <c r="B200" s="155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</row>
    <row r="201" spans="2:28" x14ac:dyDescent="0.25">
      <c r="B201" s="155"/>
      <c r="C201" s="155"/>
      <c r="D201" s="155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</row>
    <row r="202" spans="2:28" x14ac:dyDescent="0.25"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</row>
    <row r="203" spans="2:28" x14ac:dyDescent="0.25"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</row>
    <row r="204" spans="2:28" x14ac:dyDescent="0.25">
      <c r="B204" s="155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</row>
    <row r="205" spans="2:28" x14ac:dyDescent="0.25">
      <c r="B205" s="155"/>
      <c r="C205" s="155"/>
      <c r="D205" s="155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</row>
    <row r="206" spans="2:28" x14ac:dyDescent="0.25">
      <c r="B206" s="155"/>
      <c r="C206" s="155"/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  <c r="AA206" s="155"/>
      <c r="AB206" s="155"/>
    </row>
    <row r="207" spans="2:28" x14ac:dyDescent="0.25">
      <c r="B207" s="155"/>
      <c r="C207" s="155"/>
      <c r="D207" s="155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</row>
    <row r="208" spans="2:28" x14ac:dyDescent="0.25">
      <c r="B208" s="155"/>
      <c r="C208" s="155"/>
      <c r="D208" s="155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</row>
    <row r="209" spans="2:28" x14ac:dyDescent="0.25"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</row>
    <row r="210" spans="2:28" x14ac:dyDescent="0.25"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</row>
    <row r="211" spans="2:28" x14ac:dyDescent="0.25"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</row>
    <row r="212" spans="2:28" x14ac:dyDescent="0.25"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</row>
    <row r="213" spans="2:28" x14ac:dyDescent="0.25"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</row>
    <row r="214" spans="2:28" x14ac:dyDescent="0.25"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</row>
    <row r="215" spans="2:28" x14ac:dyDescent="0.25"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</row>
    <row r="216" spans="2:28" x14ac:dyDescent="0.25"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</row>
    <row r="217" spans="2:28" x14ac:dyDescent="0.25"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</row>
    <row r="218" spans="2:28" x14ac:dyDescent="0.25"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</row>
    <row r="219" spans="2:28" x14ac:dyDescent="0.25"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</row>
    <row r="220" spans="2:28" x14ac:dyDescent="0.25"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</row>
    <row r="221" spans="2:28" x14ac:dyDescent="0.25"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</row>
    <row r="222" spans="2:28" x14ac:dyDescent="0.25"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</row>
    <row r="223" spans="2:28" x14ac:dyDescent="0.25"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</row>
    <row r="224" spans="2:28" x14ac:dyDescent="0.25"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</row>
    <row r="225" spans="2:28" x14ac:dyDescent="0.25"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</row>
    <row r="226" spans="2:28" x14ac:dyDescent="0.25"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</row>
    <row r="227" spans="2:28" x14ac:dyDescent="0.25"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</row>
    <row r="228" spans="2:28" x14ac:dyDescent="0.25"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</row>
    <row r="229" spans="2:28" x14ac:dyDescent="0.25"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</row>
    <row r="230" spans="2:28" x14ac:dyDescent="0.25"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</row>
    <row r="231" spans="2:28" x14ac:dyDescent="0.25"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</row>
    <row r="232" spans="2:28" x14ac:dyDescent="0.25"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</row>
    <row r="233" spans="2:28" x14ac:dyDescent="0.25"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</row>
    <row r="234" spans="2:28" x14ac:dyDescent="0.25"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  <c r="AA234" s="155"/>
      <c r="AB234" s="155"/>
    </row>
    <row r="235" spans="2:28" x14ac:dyDescent="0.25"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</row>
    <row r="236" spans="2:28" x14ac:dyDescent="0.25"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</row>
    <row r="237" spans="2:28" x14ac:dyDescent="0.25"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</row>
    <row r="238" spans="2:28" x14ac:dyDescent="0.25"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</row>
    <row r="239" spans="2:28" x14ac:dyDescent="0.25"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</row>
    <row r="240" spans="2:28" x14ac:dyDescent="0.25"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</row>
    <row r="241" spans="2:28" x14ac:dyDescent="0.25"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</row>
    <row r="242" spans="2:28" x14ac:dyDescent="0.25"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</row>
    <row r="243" spans="2:28" x14ac:dyDescent="0.25"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</row>
    <row r="244" spans="2:28" x14ac:dyDescent="0.25"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</row>
    <row r="245" spans="2:28" x14ac:dyDescent="0.25"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</row>
    <row r="246" spans="2:28" x14ac:dyDescent="0.25"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</row>
    <row r="247" spans="2:28" x14ac:dyDescent="0.25"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</row>
    <row r="248" spans="2:28" x14ac:dyDescent="0.25"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</row>
    <row r="249" spans="2:28" x14ac:dyDescent="0.25"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</row>
    <row r="250" spans="2:28" x14ac:dyDescent="0.25"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</row>
    <row r="251" spans="2:28" x14ac:dyDescent="0.25"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</row>
    <row r="252" spans="2:28" x14ac:dyDescent="0.25"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</row>
    <row r="253" spans="2:28" x14ac:dyDescent="0.25"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</row>
    <row r="254" spans="2:28" x14ac:dyDescent="0.25"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</row>
    <row r="255" spans="2:28" x14ac:dyDescent="0.25"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</row>
    <row r="256" spans="2:28" x14ac:dyDescent="0.25"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</row>
    <row r="257" spans="2:28" x14ac:dyDescent="0.25"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</row>
    <row r="258" spans="2:28" x14ac:dyDescent="0.25"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</row>
    <row r="259" spans="2:28" x14ac:dyDescent="0.25"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</row>
    <row r="260" spans="2:28" x14ac:dyDescent="0.25"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</row>
    <row r="261" spans="2:28" x14ac:dyDescent="0.25"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</row>
    <row r="262" spans="2:28" x14ac:dyDescent="0.25"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</row>
    <row r="263" spans="2:28" x14ac:dyDescent="0.25"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</row>
    <row r="264" spans="2:28" x14ac:dyDescent="0.25"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</row>
    <row r="265" spans="2:28" x14ac:dyDescent="0.25"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</row>
    <row r="266" spans="2:28" x14ac:dyDescent="0.25"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</row>
    <row r="267" spans="2:28" x14ac:dyDescent="0.25"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</row>
    <row r="268" spans="2:28" x14ac:dyDescent="0.25"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</row>
    <row r="269" spans="2:28" x14ac:dyDescent="0.25"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</row>
    <row r="270" spans="2:28" x14ac:dyDescent="0.25"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</row>
    <row r="271" spans="2:28" x14ac:dyDescent="0.25"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</row>
    <row r="272" spans="2:28" x14ac:dyDescent="0.25"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</row>
    <row r="273" spans="2:28" x14ac:dyDescent="0.25"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</row>
    <row r="274" spans="2:28" x14ac:dyDescent="0.25"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</row>
    <row r="275" spans="2:28" x14ac:dyDescent="0.25"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</row>
    <row r="276" spans="2:28" x14ac:dyDescent="0.25"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  <c r="AA276" s="155"/>
      <c r="AB276" s="155"/>
    </row>
    <row r="277" spans="2:28" x14ac:dyDescent="0.25"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</row>
    <row r="278" spans="2:28" x14ac:dyDescent="0.25"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</row>
    <row r="279" spans="2:28" x14ac:dyDescent="0.25"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</row>
    <row r="280" spans="2:28" x14ac:dyDescent="0.25"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</row>
    <row r="281" spans="2:28" x14ac:dyDescent="0.25"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</row>
    <row r="282" spans="2:28" x14ac:dyDescent="0.25"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</row>
    <row r="283" spans="2:28" x14ac:dyDescent="0.25"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</row>
    <row r="284" spans="2:28" x14ac:dyDescent="0.25"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  <c r="AA284" s="155"/>
      <c r="AB284" s="155"/>
    </row>
    <row r="285" spans="2:28" x14ac:dyDescent="0.25"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</row>
    <row r="286" spans="2:28" x14ac:dyDescent="0.25"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</row>
    <row r="287" spans="2:28" x14ac:dyDescent="0.25"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</row>
    <row r="288" spans="2:28" x14ac:dyDescent="0.25"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</row>
    <row r="289" spans="2:28" x14ac:dyDescent="0.25"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</row>
    <row r="290" spans="2:28" x14ac:dyDescent="0.25"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  <c r="AA290" s="155"/>
      <c r="AB290" s="155"/>
    </row>
    <row r="291" spans="2:28" x14ac:dyDescent="0.25"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</row>
    <row r="292" spans="2:28" x14ac:dyDescent="0.25"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</row>
    <row r="293" spans="2:28" x14ac:dyDescent="0.25"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</row>
    <row r="294" spans="2:28" x14ac:dyDescent="0.25"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</row>
    <row r="295" spans="2:28" x14ac:dyDescent="0.25"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</row>
    <row r="296" spans="2:28" x14ac:dyDescent="0.25"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</row>
    <row r="297" spans="2:28" x14ac:dyDescent="0.25"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</row>
    <row r="298" spans="2:28" x14ac:dyDescent="0.25"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</row>
    <row r="299" spans="2:28" x14ac:dyDescent="0.25"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</row>
    <row r="300" spans="2:28" x14ac:dyDescent="0.25"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</row>
    <row r="301" spans="2:28" x14ac:dyDescent="0.25"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</row>
    <row r="302" spans="2:28" x14ac:dyDescent="0.25"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</row>
    <row r="303" spans="2:28" x14ac:dyDescent="0.25"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</row>
    <row r="304" spans="2:28" x14ac:dyDescent="0.25"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</row>
    <row r="305" spans="2:28" x14ac:dyDescent="0.25"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</row>
    <row r="306" spans="2:28" x14ac:dyDescent="0.25"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</row>
    <row r="307" spans="2:28" x14ac:dyDescent="0.25"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</row>
    <row r="308" spans="2:28" x14ac:dyDescent="0.25"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</row>
    <row r="309" spans="2:28" x14ac:dyDescent="0.25"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</row>
    <row r="310" spans="2:28" x14ac:dyDescent="0.25"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</row>
    <row r="311" spans="2:28" x14ac:dyDescent="0.25"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</row>
    <row r="312" spans="2:28" x14ac:dyDescent="0.25"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</row>
    <row r="313" spans="2:28" x14ac:dyDescent="0.25"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  <c r="AA313" s="155"/>
      <c r="AB313" s="155"/>
    </row>
    <row r="314" spans="2:28" x14ac:dyDescent="0.25"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</row>
    <row r="315" spans="2:28" x14ac:dyDescent="0.25"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</row>
    <row r="316" spans="2:28" x14ac:dyDescent="0.25"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</row>
    <row r="317" spans="2:28" x14ac:dyDescent="0.25"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</row>
    <row r="318" spans="2:28" x14ac:dyDescent="0.25"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  <c r="AA318" s="155"/>
      <c r="AB318" s="155"/>
    </row>
    <row r="319" spans="2:28" x14ac:dyDescent="0.25"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</row>
    <row r="320" spans="2:28" x14ac:dyDescent="0.25"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</row>
    <row r="321" spans="2:28" x14ac:dyDescent="0.25"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  <c r="AA321" s="155"/>
      <c r="AB321" s="155"/>
    </row>
    <row r="322" spans="2:28" x14ac:dyDescent="0.25"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</row>
    <row r="323" spans="2:28" x14ac:dyDescent="0.25"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</row>
    <row r="324" spans="2:28" x14ac:dyDescent="0.25"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</row>
    <row r="325" spans="2:28" x14ac:dyDescent="0.25"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</row>
    <row r="326" spans="2:28" x14ac:dyDescent="0.25"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</row>
    <row r="327" spans="2:28" x14ac:dyDescent="0.25"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</row>
    <row r="328" spans="2:28" x14ac:dyDescent="0.25"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</row>
    <row r="329" spans="2:28" x14ac:dyDescent="0.25"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</row>
    <row r="330" spans="2:28" x14ac:dyDescent="0.25"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</row>
    <row r="331" spans="2:28" x14ac:dyDescent="0.25"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</row>
    <row r="332" spans="2:28" x14ac:dyDescent="0.25"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</row>
    <row r="333" spans="2:28" x14ac:dyDescent="0.25"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</row>
    <row r="334" spans="2:28" x14ac:dyDescent="0.25"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</row>
    <row r="335" spans="2:28" x14ac:dyDescent="0.25"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</row>
    <row r="336" spans="2:28" x14ac:dyDescent="0.25"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</row>
    <row r="337" spans="2:28" x14ac:dyDescent="0.25"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</row>
    <row r="338" spans="2:28" x14ac:dyDescent="0.25"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</row>
    <row r="339" spans="2:28" x14ac:dyDescent="0.25"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</row>
    <row r="340" spans="2:28" x14ac:dyDescent="0.25"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</row>
    <row r="341" spans="2:28" x14ac:dyDescent="0.25"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</row>
    <row r="342" spans="2:28" x14ac:dyDescent="0.25"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</row>
    <row r="343" spans="2:28" x14ac:dyDescent="0.25"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</row>
    <row r="344" spans="2:28" x14ac:dyDescent="0.25"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  <c r="AA344" s="155"/>
      <c r="AB344" s="155"/>
    </row>
    <row r="345" spans="2:28" x14ac:dyDescent="0.25"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</row>
    <row r="346" spans="2:28" x14ac:dyDescent="0.25"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</row>
    <row r="347" spans="2:28" x14ac:dyDescent="0.25"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</row>
    <row r="348" spans="2:28" x14ac:dyDescent="0.25"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</row>
    <row r="349" spans="2:28" x14ac:dyDescent="0.25"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</row>
    <row r="350" spans="2:28" x14ac:dyDescent="0.25"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</row>
    <row r="351" spans="2:28" x14ac:dyDescent="0.25"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</row>
    <row r="352" spans="2:28" x14ac:dyDescent="0.25"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</row>
    <row r="353" spans="2:28" x14ac:dyDescent="0.25"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</row>
    <row r="354" spans="2:28" x14ac:dyDescent="0.25"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</row>
    <row r="355" spans="2:28" x14ac:dyDescent="0.25"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</row>
    <row r="356" spans="2:28" x14ac:dyDescent="0.25"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</row>
    <row r="357" spans="2:28" x14ac:dyDescent="0.25"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  <c r="AA357" s="155"/>
      <c r="AB357" s="155"/>
    </row>
    <row r="358" spans="2:28" x14ac:dyDescent="0.25"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</row>
    <row r="359" spans="2:28" x14ac:dyDescent="0.25"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</row>
    <row r="360" spans="2:28" x14ac:dyDescent="0.25"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</row>
    <row r="361" spans="2:28" x14ac:dyDescent="0.25"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</row>
    <row r="362" spans="2:28" x14ac:dyDescent="0.25"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</row>
    <row r="363" spans="2:28" x14ac:dyDescent="0.25"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</row>
    <row r="364" spans="2:28" x14ac:dyDescent="0.25"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</row>
    <row r="365" spans="2:28" x14ac:dyDescent="0.25"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</row>
    <row r="366" spans="2:28" x14ac:dyDescent="0.25"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</row>
    <row r="367" spans="2:28" x14ac:dyDescent="0.25"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</row>
    <row r="368" spans="2:28" x14ac:dyDescent="0.25"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</row>
    <row r="369" spans="2:28" x14ac:dyDescent="0.25"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</row>
    <row r="370" spans="2:28" x14ac:dyDescent="0.25"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</row>
    <row r="371" spans="2:28" x14ac:dyDescent="0.25"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</row>
    <row r="372" spans="2:28" x14ac:dyDescent="0.25"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</row>
    <row r="373" spans="2:28" x14ac:dyDescent="0.25"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</row>
    <row r="374" spans="2:28" x14ac:dyDescent="0.25"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</row>
    <row r="375" spans="2:28" x14ac:dyDescent="0.25"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</row>
    <row r="376" spans="2:28" x14ac:dyDescent="0.25"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</row>
    <row r="377" spans="2:28" x14ac:dyDescent="0.25"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</row>
    <row r="378" spans="2:28" x14ac:dyDescent="0.25"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</row>
    <row r="379" spans="2:28" x14ac:dyDescent="0.25"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</row>
    <row r="380" spans="2:28" x14ac:dyDescent="0.25"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</row>
    <row r="381" spans="2:28" x14ac:dyDescent="0.25"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</row>
    <row r="382" spans="2:28" x14ac:dyDescent="0.25"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</row>
    <row r="383" spans="2:28" x14ac:dyDescent="0.25"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</row>
    <row r="384" spans="2:28" x14ac:dyDescent="0.25"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</row>
    <row r="385" spans="2:28" x14ac:dyDescent="0.25"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</row>
    <row r="386" spans="2:28" x14ac:dyDescent="0.25"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</row>
    <row r="387" spans="2:28" x14ac:dyDescent="0.25"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</row>
    <row r="388" spans="2:28" x14ac:dyDescent="0.25"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</row>
    <row r="389" spans="2:28" x14ac:dyDescent="0.25"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</row>
    <row r="390" spans="2:28" x14ac:dyDescent="0.25"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</row>
    <row r="391" spans="2:28" x14ac:dyDescent="0.25"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</row>
    <row r="392" spans="2:28" x14ac:dyDescent="0.25"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</row>
    <row r="393" spans="2:28" x14ac:dyDescent="0.25"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</row>
    <row r="394" spans="2:28" x14ac:dyDescent="0.25"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</row>
    <row r="395" spans="2:28" x14ac:dyDescent="0.25"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</row>
    <row r="396" spans="2:28" x14ac:dyDescent="0.25"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</row>
    <row r="397" spans="2:28" x14ac:dyDescent="0.25"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</row>
    <row r="398" spans="2:28" x14ac:dyDescent="0.25"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</row>
    <row r="399" spans="2:28" x14ac:dyDescent="0.25"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  <c r="AA399" s="155"/>
      <c r="AB399" s="155"/>
    </row>
    <row r="400" spans="2:28" x14ac:dyDescent="0.25"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</row>
    <row r="401" spans="2:28" x14ac:dyDescent="0.25"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</row>
    <row r="402" spans="2:28" x14ac:dyDescent="0.25"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</row>
    <row r="403" spans="2:28" x14ac:dyDescent="0.25"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</row>
    <row r="404" spans="2:28" x14ac:dyDescent="0.25"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</row>
    <row r="405" spans="2:28" x14ac:dyDescent="0.25"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</row>
    <row r="406" spans="2:28" x14ac:dyDescent="0.25"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</row>
    <row r="407" spans="2:28" x14ac:dyDescent="0.25"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</row>
    <row r="408" spans="2:28" x14ac:dyDescent="0.25"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</row>
    <row r="409" spans="2:28" x14ac:dyDescent="0.25"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</row>
    <row r="410" spans="2:28" x14ac:dyDescent="0.25"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</row>
    <row r="411" spans="2:28" x14ac:dyDescent="0.25"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</row>
    <row r="412" spans="2:28" x14ac:dyDescent="0.25"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</row>
    <row r="413" spans="2:28" x14ac:dyDescent="0.25"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</row>
    <row r="414" spans="2:28" x14ac:dyDescent="0.25"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</row>
    <row r="415" spans="2:28" x14ac:dyDescent="0.25"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</row>
    <row r="416" spans="2:28" x14ac:dyDescent="0.25"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</row>
    <row r="417" spans="2:28" x14ac:dyDescent="0.25"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</row>
    <row r="418" spans="2:28" x14ac:dyDescent="0.25"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</row>
    <row r="419" spans="2:28" x14ac:dyDescent="0.25"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</row>
    <row r="420" spans="2:28" x14ac:dyDescent="0.25"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</row>
    <row r="421" spans="2:28" x14ac:dyDescent="0.25"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</row>
    <row r="422" spans="2:28" x14ac:dyDescent="0.25"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</row>
    <row r="423" spans="2:28" x14ac:dyDescent="0.25"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</row>
    <row r="424" spans="2:28" x14ac:dyDescent="0.25"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</row>
    <row r="425" spans="2:28" x14ac:dyDescent="0.25"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</row>
    <row r="426" spans="2:28" x14ac:dyDescent="0.25"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</row>
    <row r="427" spans="2:28" x14ac:dyDescent="0.25"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</row>
    <row r="428" spans="2:28" x14ac:dyDescent="0.25"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  <c r="AA428" s="155"/>
      <c r="AB428" s="155"/>
    </row>
    <row r="429" spans="2:28" x14ac:dyDescent="0.25"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</row>
    <row r="430" spans="2:28" x14ac:dyDescent="0.25"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</row>
    <row r="431" spans="2:28" x14ac:dyDescent="0.25"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</row>
    <row r="432" spans="2:28" x14ac:dyDescent="0.25"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</row>
    <row r="433" spans="2:28" x14ac:dyDescent="0.25"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</row>
    <row r="434" spans="2:28" x14ac:dyDescent="0.25"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</row>
    <row r="435" spans="2:28" x14ac:dyDescent="0.25"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</row>
    <row r="436" spans="2:28" x14ac:dyDescent="0.25"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</row>
    <row r="437" spans="2:28" x14ac:dyDescent="0.25"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</row>
    <row r="438" spans="2:28" x14ac:dyDescent="0.25"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</row>
    <row r="439" spans="2:28" x14ac:dyDescent="0.25"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</row>
    <row r="440" spans="2:28" x14ac:dyDescent="0.25"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</row>
    <row r="441" spans="2:28" x14ac:dyDescent="0.25"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</row>
    <row r="442" spans="2:28" x14ac:dyDescent="0.25"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</row>
    <row r="443" spans="2:28" x14ac:dyDescent="0.25"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</row>
    <row r="444" spans="2:28" x14ac:dyDescent="0.25"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</row>
    <row r="445" spans="2:28" x14ac:dyDescent="0.25"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</row>
    <row r="446" spans="2:28" x14ac:dyDescent="0.25"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</row>
    <row r="447" spans="2:28" x14ac:dyDescent="0.25"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  <c r="AA447" s="155"/>
      <c r="AB447" s="155"/>
    </row>
    <row r="448" spans="2:28" x14ac:dyDescent="0.25"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</row>
    <row r="449" spans="2:28" x14ac:dyDescent="0.25"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</row>
    <row r="450" spans="2:28" x14ac:dyDescent="0.25"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</row>
    <row r="451" spans="2:28" x14ac:dyDescent="0.25"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</row>
    <row r="452" spans="2:28" x14ac:dyDescent="0.25"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</row>
    <row r="453" spans="2:28" x14ac:dyDescent="0.25"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</row>
    <row r="454" spans="2:28" x14ac:dyDescent="0.25"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</row>
    <row r="455" spans="2:28" x14ac:dyDescent="0.25"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</row>
    <row r="456" spans="2:28" x14ac:dyDescent="0.25"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</row>
    <row r="457" spans="2:28" x14ac:dyDescent="0.25"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</row>
    <row r="458" spans="2:28" x14ac:dyDescent="0.25"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</row>
    <row r="459" spans="2:28" x14ac:dyDescent="0.25"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</row>
    <row r="460" spans="2:28" x14ac:dyDescent="0.25"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</row>
    <row r="461" spans="2:28" x14ac:dyDescent="0.25"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</row>
    <row r="462" spans="2:28" x14ac:dyDescent="0.25"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</row>
    <row r="463" spans="2:28" x14ac:dyDescent="0.25"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</row>
    <row r="464" spans="2:28" x14ac:dyDescent="0.25"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</row>
    <row r="465" spans="2:28" x14ac:dyDescent="0.25"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</row>
    <row r="466" spans="2:28" x14ac:dyDescent="0.25"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</row>
    <row r="467" spans="2:28" x14ac:dyDescent="0.25"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</row>
    <row r="468" spans="2:28" x14ac:dyDescent="0.25"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</row>
    <row r="469" spans="2:28" x14ac:dyDescent="0.25"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</row>
    <row r="470" spans="2:28" x14ac:dyDescent="0.25"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  <c r="AA470" s="155"/>
      <c r="AB470" s="155"/>
    </row>
    <row r="471" spans="2:28" x14ac:dyDescent="0.25"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</row>
    <row r="472" spans="2:28" x14ac:dyDescent="0.25"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</row>
    <row r="473" spans="2:28" x14ac:dyDescent="0.25"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</row>
    <row r="474" spans="2:28" x14ac:dyDescent="0.25"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</row>
    <row r="475" spans="2:28" x14ac:dyDescent="0.25"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</row>
    <row r="476" spans="2:28" x14ac:dyDescent="0.25"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</row>
    <row r="477" spans="2:28" x14ac:dyDescent="0.25"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</row>
    <row r="478" spans="2:28" x14ac:dyDescent="0.25"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</row>
    <row r="479" spans="2:28" x14ac:dyDescent="0.25"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</row>
    <row r="480" spans="2:28" x14ac:dyDescent="0.25"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</row>
    <row r="481" spans="2:28" x14ac:dyDescent="0.25"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</row>
    <row r="482" spans="2:28" x14ac:dyDescent="0.25"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</row>
    <row r="483" spans="2:28" x14ac:dyDescent="0.25"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</row>
    <row r="484" spans="2:28" x14ac:dyDescent="0.25"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</row>
    <row r="485" spans="2:28" x14ac:dyDescent="0.25"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</row>
    <row r="486" spans="2:28" x14ac:dyDescent="0.25"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</row>
    <row r="487" spans="2:28" x14ac:dyDescent="0.25"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</row>
    <row r="488" spans="2:28" x14ac:dyDescent="0.25"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</row>
    <row r="489" spans="2:28" x14ac:dyDescent="0.25"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</row>
    <row r="490" spans="2:28" x14ac:dyDescent="0.25"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</row>
    <row r="491" spans="2:28" x14ac:dyDescent="0.25"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</row>
    <row r="492" spans="2:28" x14ac:dyDescent="0.25"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</row>
    <row r="493" spans="2:28" x14ac:dyDescent="0.25"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</row>
    <row r="494" spans="2:28" x14ac:dyDescent="0.25"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</row>
    <row r="495" spans="2:28" x14ac:dyDescent="0.25"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</row>
    <row r="496" spans="2:28" x14ac:dyDescent="0.25"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</row>
    <row r="497" spans="2:28" x14ac:dyDescent="0.25"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</row>
    <row r="498" spans="2:28" x14ac:dyDescent="0.25"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</row>
    <row r="499" spans="2:28" x14ac:dyDescent="0.25"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</row>
    <row r="500" spans="2:28" x14ac:dyDescent="0.25"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</row>
    <row r="501" spans="2:28" x14ac:dyDescent="0.25"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</row>
    <row r="502" spans="2:28" x14ac:dyDescent="0.25"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</row>
    <row r="503" spans="2:28" x14ac:dyDescent="0.25"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</row>
    <row r="504" spans="2:28" x14ac:dyDescent="0.25"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</row>
    <row r="505" spans="2:28" x14ac:dyDescent="0.25"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</row>
    <row r="506" spans="2:28" x14ac:dyDescent="0.25"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</row>
    <row r="507" spans="2:28" x14ac:dyDescent="0.25"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</row>
    <row r="508" spans="2:28" x14ac:dyDescent="0.25"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</row>
    <row r="509" spans="2:28" x14ac:dyDescent="0.25"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</row>
    <row r="510" spans="2:28" x14ac:dyDescent="0.25"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</row>
    <row r="511" spans="2:28" x14ac:dyDescent="0.25"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</row>
    <row r="512" spans="2:28" x14ac:dyDescent="0.25"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</row>
    <row r="513" spans="2:28" x14ac:dyDescent="0.25"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</row>
    <row r="514" spans="2:28" x14ac:dyDescent="0.25"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</row>
    <row r="515" spans="2:28" x14ac:dyDescent="0.25"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</row>
    <row r="516" spans="2:28" x14ac:dyDescent="0.25"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</row>
    <row r="517" spans="2:28" x14ac:dyDescent="0.25"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</row>
    <row r="518" spans="2:28" x14ac:dyDescent="0.25"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</row>
    <row r="519" spans="2:28" x14ac:dyDescent="0.25"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</row>
    <row r="520" spans="2:28" x14ac:dyDescent="0.25"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  <c r="AA520" s="155"/>
      <c r="AB520" s="155"/>
    </row>
    <row r="521" spans="2:28" x14ac:dyDescent="0.25"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  <c r="AA521" s="155"/>
      <c r="AB521" s="155"/>
    </row>
    <row r="522" spans="2:28" x14ac:dyDescent="0.25"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  <c r="AA522" s="155"/>
      <c r="AB522" s="155"/>
    </row>
    <row r="523" spans="2:28" x14ac:dyDescent="0.25"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</row>
    <row r="524" spans="2:28" x14ac:dyDescent="0.25"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  <c r="AA524" s="155"/>
      <c r="AB524" s="155"/>
    </row>
    <row r="525" spans="2:28" x14ac:dyDescent="0.25"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  <c r="AA525" s="155"/>
      <c r="AB525" s="155"/>
    </row>
    <row r="526" spans="2:28" x14ac:dyDescent="0.25"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  <c r="AA526" s="155"/>
      <c r="AB526" s="155"/>
    </row>
    <row r="527" spans="2:28" x14ac:dyDescent="0.25"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</row>
    <row r="528" spans="2:28" x14ac:dyDescent="0.25"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</row>
    <row r="529" spans="2:28" x14ac:dyDescent="0.25"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</row>
    <row r="530" spans="2:28" x14ac:dyDescent="0.25"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</row>
    <row r="531" spans="2:28" x14ac:dyDescent="0.25"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</row>
    <row r="532" spans="2:28" x14ac:dyDescent="0.25"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</row>
    <row r="533" spans="2:28" x14ac:dyDescent="0.25"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</row>
    <row r="534" spans="2:28" x14ac:dyDescent="0.25"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</row>
    <row r="535" spans="2:28" x14ac:dyDescent="0.25"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</row>
    <row r="536" spans="2:28" x14ac:dyDescent="0.25"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</row>
    <row r="537" spans="2:28" x14ac:dyDescent="0.25">
      <c r="B537" s="155"/>
      <c r="C537" s="155"/>
      <c r="D537" s="155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</row>
    <row r="538" spans="2:28" x14ac:dyDescent="0.25">
      <c r="B538" s="155"/>
      <c r="C538" s="155"/>
      <c r="D538" s="155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</row>
    <row r="539" spans="2:28" x14ac:dyDescent="0.25">
      <c r="B539" s="155"/>
      <c r="C539" s="155"/>
      <c r="D539" s="155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</row>
    <row r="540" spans="2:28" x14ac:dyDescent="0.25">
      <c r="B540" s="155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</row>
    <row r="541" spans="2:28" x14ac:dyDescent="0.25">
      <c r="B541" s="155"/>
      <c r="C541" s="155"/>
      <c r="D541" s="155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</row>
    <row r="542" spans="2:28" x14ac:dyDescent="0.25">
      <c r="B542" s="155"/>
      <c r="C542" s="155"/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</row>
    <row r="543" spans="2:28" x14ac:dyDescent="0.25">
      <c r="B543" s="155"/>
      <c r="C543" s="155"/>
      <c r="D543" s="155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</row>
    <row r="544" spans="2:28" x14ac:dyDescent="0.25"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</row>
    <row r="545" spans="2:28" x14ac:dyDescent="0.25"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</row>
    <row r="546" spans="2:28" x14ac:dyDescent="0.25"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  <c r="AA546" s="155"/>
      <c r="AB546" s="155"/>
    </row>
    <row r="547" spans="2:28" x14ac:dyDescent="0.25"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</row>
    <row r="548" spans="2:28" x14ac:dyDescent="0.25"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</row>
    <row r="549" spans="2:28" x14ac:dyDescent="0.25"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</row>
    <row r="550" spans="2:28" x14ac:dyDescent="0.25"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</row>
    <row r="551" spans="2:28" x14ac:dyDescent="0.25">
      <c r="B551" s="155"/>
      <c r="C551" s="155"/>
      <c r="D551" s="155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</row>
    <row r="552" spans="2:28" x14ac:dyDescent="0.25">
      <c r="B552" s="155"/>
      <c r="C552" s="155"/>
      <c r="D552" s="155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</row>
    <row r="553" spans="2:28" x14ac:dyDescent="0.25">
      <c r="B553" s="155"/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</row>
    <row r="554" spans="2:28" x14ac:dyDescent="0.25">
      <c r="B554" s="155"/>
      <c r="C554" s="155"/>
      <c r="D554" s="155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</row>
    <row r="555" spans="2:28" x14ac:dyDescent="0.25">
      <c r="B555" s="155"/>
      <c r="C555" s="155"/>
      <c r="D555" s="155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</row>
    <row r="556" spans="2:28" x14ac:dyDescent="0.25"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</row>
    <row r="557" spans="2:28" x14ac:dyDescent="0.25">
      <c r="B557" s="155"/>
      <c r="C557" s="155"/>
      <c r="D557" s="155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  <c r="AA557" s="155"/>
      <c r="AB557" s="155"/>
    </row>
    <row r="558" spans="2:28" x14ac:dyDescent="0.25">
      <c r="B558" s="155"/>
      <c r="C558" s="155"/>
      <c r="D558" s="155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</row>
    <row r="559" spans="2:28" x14ac:dyDescent="0.25">
      <c r="B559" s="155"/>
      <c r="C559" s="155"/>
      <c r="D559" s="155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  <c r="AA559" s="155"/>
      <c r="AB559" s="155"/>
    </row>
    <row r="560" spans="2:28" x14ac:dyDescent="0.25"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  <c r="AA560" s="155"/>
      <c r="AB560" s="155"/>
    </row>
    <row r="561" spans="2:28" x14ac:dyDescent="0.25">
      <c r="B561" s="155"/>
      <c r="C561" s="155"/>
      <c r="D561" s="155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  <c r="AA561" s="155"/>
      <c r="AB561" s="155"/>
    </row>
    <row r="562" spans="2:28" x14ac:dyDescent="0.25">
      <c r="B562" s="155"/>
      <c r="C562" s="155"/>
      <c r="D562" s="155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  <c r="AA562" s="155"/>
      <c r="AB562" s="155"/>
    </row>
    <row r="563" spans="2:28" x14ac:dyDescent="0.25">
      <c r="B563" s="155"/>
      <c r="C563" s="155"/>
      <c r="D563" s="155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  <c r="AA563" s="155"/>
      <c r="AB563" s="155"/>
    </row>
    <row r="564" spans="2:28" x14ac:dyDescent="0.25">
      <c r="B564" s="155"/>
      <c r="C564" s="155"/>
      <c r="D564" s="155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</row>
    <row r="565" spans="2:28" x14ac:dyDescent="0.25">
      <c r="B565" s="155"/>
      <c r="C565" s="155"/>
      <c r="D565" s="155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</row>
    <row r="566" spans="2:28" x14ac:dyDescent="0.25">
      <c r="B566" s="155"/>
      <c r="C566" s="155"/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</row>
    <row r="567" spans="2:28" x14ac:dyDescent="0.25">
      <c r="B567" s="155"/>
      <c r="C567" s="155"/>
      <c r="D567" s="155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</row>
    <row r="568" spans="2:28" x14ac:dyDescent="0.25">
      <c r="B568" s="155"/>
      <c r="C568" s="155"/>
      <c r="D568" s="155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</row>
    <row r="569" spans="2:28" x14ac:dyDescent="0.25">
      <c r="B569" s="155"/>
      <c r="C569" s="155"/>
      <c r="D569" s="155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</row>
    <row r="570" spans="2:28" x14ac:dyDescent="0.25">
      <c r="B570" s="155"/>
      <c r="C570" s="155"/>
      <c r="D570" s="155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</row>
    <row r="571" spans="2:28" x14ac:dyDescent="0.25">
      <c r="B571" s="155"/>
      <c r="C571" s="155"/>
      <c r="D571" s="155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</row>
    <row r="572" spans="2:28" x14ac:dyDescent="0.25">
      <c r="B572" s="155"/>
      <c r="C572" s="155"/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</row>
    <row r="573" spans="2:28" x14ac:dyDescent="0.25">
      <c r="B573" s="155"/>
      <c r="C573" s="155"/>
      <c r="D573" s="155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  <c r="AA573" s="155"/>
      <c r="AB573" s="155"/>
    </row>
    <row r="574" spans="2:28" x14ac:dyDescent="0.25"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</row>
    <row r="575" spans="2:28" x14ac:dyDescent="0.25">
      <c r="B575" s="155"/>
      <c r="C575" s="155"/>
      <c r="D575" s="155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  <c r="AA575" s="155"/>
      <c r="AB575" s="155"/>
    </row>
    <row r="576" spans="2:28" x14ac:dyDescent="0.25">
      <c r="B576" s="155"/>
      <c r="C576" s="155"/>
      <c r="D576" s="155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  <c r="AA576" s="155"/>
      <c r="AB576" s="155"/>
    </row>
    <row r="577" spans="2:28" x14ac:dyDescent="0.25">
      <c r="B577" s="155"/>
      <c r="C577" s="155"/>
      <c r="D577" s="155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</row>
    <row r="578" spans="2:28" x14ac:dyDescent="0.25"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  <c r="AA578" s="155"/>
      <c r="AB578" s="155"/>
    </row>
    <row r="579" spans="2:28" x14ac:dyDescent="0.25">
      <c r="B579" s="155"/>
      <c r="C579" s="155"/>
      <c r="D579" s="155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  <c r="AA579" s="155"/>
      <c r="AB579" s="155"/>
    </row>
    <row r="580" spans="2:28" x14ac:dyDescent="0.25">
      <c r="B580" s="155"/>
      <c r="C580" s="155"/>
      <c r="D580" s="155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  <c r="AA580" s="155"/>
      <c r="AB580" s="155"/>
    </row>
    <row r="581" spans="2:28" x14ac:dyDescent="0.25">
      <c r="B581" s="155"/>
      <c r="C581" s="155"/>
      <c r="D581" s="155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</row>
    <row r="582" spans="2:28" x14ac:dyDescent="0.25">
      <c r="B582" s="155"/>
      <c r="C582" s="155"/>
      <c r="D582" s="155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  <c r="AA582" s="155"/>
      <c r="AB582" s="155"/>
    </row>
    <row r="583" spans="2:28" x14ac:dyDescent="0.25">
      <c r="B583" s="155"/>
      <c r="C583" s="155"/>
      <c r="D583" s="155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  <c r="AA583" s="155"/>
      <c r="AB583" s="155"/>
    </row>
    <row r="584" spans="2:28" x14ac:dyDescent="0.25">
      <c r="B584" s="155"/>
      <c r="C584" s="155"/>
      <c r="D584" s="155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</row>
    <row r="585" spans="2:28" x14ac:dyDescent="0.25">
      <c r="B585" s="155"/>
      <c r="C585" s="155"/>
      <c r="D585" s="155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</row>
    <row r="586" spans="2:28" x14ac:dyDescent="0.25">
      <c r="B586" s="155"/>
      <c r="C586" s="155"/>
      <c r="D586" s="155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</row>
    <row r="587" spans="2:28" x14ac:dyDescent="0.25">
      <c r="B587" s="155"/>
      <c r="C587" s="155"/>
      <c r="D587" s="155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</row>
    <row r="588" spans="2:28" x14ac:dyDescent="0.25">
      <c r="B588" s="155"/>
      <c r="C588" s="155"/>
      <c r="D588" s="155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</row>
    <row r="589" spans="2:28" x14ac:dyDescent="0.25">
      <c r="B589" s="155"/>
      <c r="C589" s="155"/>
      <c r="D589" s="155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</row>
    <row r="590" spans="2:28" x14ac:dyDescent="0.25">
      <c r="B590" s="155"/>
      <c r="C590" s="155"/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  <c r="AA590" s="155"/>
      <c r="AB590" s="155"/>
    </row>
    <row r="591" spans="2:28" x14ac:dyDescent="0.25"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</row>
    <row r="592" spans="2:28" x14ac:dyDescent="0.25">
      <c r="B592" s="155"/>
      <c r="C592" s="155"/>
      <c r="D592" s="155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</row>
    <row r="593" spans="2:28" x14ac:dyDescent="0.25">
      <c r="B593" s="155"/>
      <c r="C593" s="155"/>
      <c r="D593" s="155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</row>
    <row r="594" spans="2:28" x14ac:dyDescent="0.25">
      <c r="B594" s="155"/>
      <c r="C594" s="155"/>
      <c r="D594" s="155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</row>
    <row r="595" spans="2:28" x14ac:dyDescent="0.25">
      <c r="B595" s="155"/>
      <c r="C595" s="155"/>
      <c r="D595" s="155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</row>
    <row r="596" spans="2:28" x14ac:dyDescent="0.25">
      <c r="B596" s="155"/>
      <c r="C596" s="155"/>
      <c r="D596" s="155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</row>
    <row r="597" spans="2:28" x14ac:dyDescent="0.25"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</row>
    <row r="598" spans="2:28" x14ac:dyDescent="0.25">
      <c r="B598" s="155"/>
      <c r="C598" s="155"/>
      <c r="D598" s="155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  <c r="AA598" s="155"/>
      <c r="AB598" s="155"/>
    </row>
    <row r="599" spans="2:28" x14ac:dyDescent="0.25">
      <c r="B599" s="155"/>
      <c r="C599" s="155"/>
      <c r="D599" s="155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  <c r="AA599" s="155"/>
      <c r="AB599" s="155"/>
    </row>
    <row r="600" spans="2:28" x14ac:dyDescent="0.25"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</row>
    <row r="601" spans="2:28" x14ac:dyDescent="0.25"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</row>
    <row r="602" spans="2:28" x14ac:dyDescent="0.25"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</row>
    <row r="603" spans="2:28" x14ac:dyDescent="0.25"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</row>
    <row r="604" spans="2:28" x14ac:dyDescent="0.25"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</row>
    <row r="605" spans="2:28" x14ac:dyDescent="0.25"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</row>
    <row r="606" spans="2:28" x14ac:dyDescent="0.25"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</row>
    <row r="607" spans="2:28" x14ac:dyDescent="0.25"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</row>
    <row r="608" spans="2:28" x14ac:dyDescent="0.25"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</row>
    <row r="609" spans="2:28" x14ac:dyDescent="0.25"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</row>
    <row r="610" spans="2:28" x14ac:dyDescent="0.25"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</row>
    <row r="611" spans="2:28" x14ac:dyDescent="0.25"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</row>
    <row r="612" spans="2:28" x14ac:dyDescent="0.25"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</row>
    <row r="613" spans="2:28" x14ac:dyDescent="0.25"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</row>
    <row r="614" spans="2:28" x14ac:dyDescent="0.25"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</row>
    <row r="615" spans="2:28" x14ac:dyDescent="0.25"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</row>
    <row r="616" spans="2:28" x14ac:dyDescent="0.25"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</row>
    <row r="617" spans="2:28" x14ac:dyDescent="0.25"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</row>
    <row r="618" spans="2:28" x14ac:dyDescent="0.25"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</row>
    <row r="619" spans="2:28" x14ac:dyDescent="0.25"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</row>
    <row r="620" spans="2:28" x14ac:dyDescent="0.25"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</row>
    <row r="621" spans="2:28" x14ac:dyDescent="0.25"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</row>
    <row r="622" spans="2:28" x14ac:dyDescent="0.25"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</row>
    <row r="623" spans="2:28" x14ac:dyDescent="0.25"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</row>
    <row r="624" spans="2:28" x14ac:dyDescent="0.25"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</row>
    <row r="625" spans="2:28" x14ac:dyDescent="0.25"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</row>
    <row r="626" spans="2:28" x14ac:dyDescent="0.25"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</row>
    <row r="627" spans="2:28" x14ac:dyDescent="0.25"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</row>
    <row r="628" spans="2:28" x14ac:dyDescent="0.25"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</row>
    <row r="629" spans="2:28" x14ac:dyDescent="0.25"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</row>
    <row r="630" spans="2:28" x14ac:dyDescent="0.25"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</row>
    <row r="631" spans="2:28" x14ac:dyDescent="0.25"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</row>
    <row r="632" spans="2:28" x14ac:dyDescent="0.25"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</row>
    <row r="633" spans="2:28" x14ac:dyDescent="0.25"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</row>
    <row r="634" spans="2:28" x14ac:dyDescent="0.25"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</row>
    <row r="635" spans="2:28" x14ac:dyDescent="0.25"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  <c r="AA635" s="155"/>
      <c r="AB635" s="155"/>
    </row>
    <row r="636" spans="2:28" x14ac:dyDescent="0.25"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</row>
    <row r="637" spans="2:28" x14ac:dyDescent="0.25"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</row>
    <row r="638" spans="2:28" x14ac:dyDescent="0.25"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</row>
    <row r="639" spans="2:28" x14ac:dyDescent="0.25"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</row>
    <row r="640" spans="2:28" x14ac:dyDescent="0.25"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</row>
    <row r="641" spans="2:28" x14ac:dyDescent="0.25"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</row>
    <row r="642" spans="2:28" x14ac:dyDescent="0.25"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31496062992125984" right="0.31496062992125984" top="0.39370078740157483" bottom="0.39370078740157483" header="0.31496062992125984" footer="0.31496062992125984"/>
  <pageSetup scale="50" orientation="landscape" verticalDpi="0" r:id="rId1"/>
  <headerFooter>
    <oddHeader xml:space="preserve">&amp;C
INSTITUTO FEDERAL
PARANÁ   
MINISTÉRIO DA
EDUCAÇÃO
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5"/>
  <sheetViews>
    <sheetView showGridLines="0" zoomScale="85" zoomScaleNormal="85" workbookViewId="0">
      <selection activeCell="B8" sqref="B8"/>
    </sheetView>
  </sheetViews>
  <sheetFormatPr defaultRowHeight="15" x14ac:dyDescent="0.25"/>
  <cols>
    <col min="1" max="1" width="40.5703125" style="1" customWidth="1"/>
    <col min="2" max="15" width="13" style="1" customWidth="1"/>
    <col min="16" max="16" width="17.7109375" style="1" customWidth="1"/>
    <col min="17" max="27" width="10" style="1" customWidth="1"/>
    <col min="28" max="28" width="16.28515625" style="1" customWidth="1"/>
    <col min="29" max="1025" width="9.140625" style="1" customWidth="1"/>
  </cols>
  <sheetData>
    <row r="1" spans="1:28" ht="20.25" customHeight="1" x14ac:dyDescent="0.25">
      <c r="A1" s="2"/>
      <c r="B1" s="2"/>
      <c r="C1" s="595" t="s">
        <v>0</v>
      </c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21" customHeight="1" x14ac:dyDescent="0.25">
      <c r="A2" s="2"/>
      <c r="B2" s="595" t="s">
        <v>1</v>
      </c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9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8" ht="19.5" customHeight="1" x14ac:dyDescent="0.25">
      <c r="A4" s="378" t="s">
        <v>2</v>
      </c>
      <c r="B4" s="629" t="s">
        <v>192</v>
      </c>
      <c r="C4" s="629"/>
      <c r="D4" s="629"/>
      <c r="E4" s="629"/>
      <c r="F4" s="629"/>
      <c r="G4" s="629"/>
      <c r="H4" s="697" t="s">
        <v>4</v>
      </c>
      <c r="I4" s="697"/>
      <c r="J4" s="697"/>
      <c r="K4" s="697"/>
      <c r="L4" s="697"/>
      <c r="M4" s="697"/>
      <c r="N4" s="697"/>
      <c r="O4" s="697"/>
      <c r="P4" s="697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8" ht="9.7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8" x14ac:dyDescent="0.25">
      <c r="A6" s="3"/>
      <c r="B6" s="379" t="s">
        <v>5</v>
      </c>
      <c r="C6" s="379" t="s">
        <v>6</v>
      </c>
      <c r="D6" s="379" t="s">
        <v>7</v>
      </c>
      <c r="E6" s="379" t="s">
        <v>8</v>
      </c>
      <c r="F6" s="379" t="s">
        <v>9</v>
      </c>
      <c r="G6" s="379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8" ht="31.5" customHeight="1" x14ac:dyDescent="0.25">
      <c r="A7" s="378" t="s">
        <v>11</v>
      </c>
      <c r="B7" s="487">
        <v>679</v>
      </c>
      <c r="C7" s="487">
        <v>60</v>
      </c>
      <c r="D7" s="487">
        <v>34</v>
      </c>
      <c r="E7" s="487">
        <v>15</v>
      </c>
      <c r="F7" s="487">
        <v>1</v>
      </c>
      <c r="G7" s="488">
        <f>SUM(B7:F7)</f>
        <v>789</v>
      </c>
      <c r="H7" s="3"/>
      <c r="I7" s="630" t="s">
        <v>12</v>
      </c>
      <c r="J7" s="630"/>
      <c r="K7" s="380">
        <v>10837.26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9" spans="1:28" s="10" customFormat="1" ht="62.25" customHeight="1" x14ac:dyDescent="0.25">
      <c r="B9" s="381">
        <v>42583</v>
      </c>
      <c r="C9" s="381">
        <v>42614</v>
      </c>
      <c r="D9" s="381">
        <v>42644</v>
      </c>
      <c r="E9" s="381">
        <v>42675</v>
      </c>
      <c r="F9" s="381">
        <v>42705</v>
      </c>
      <c r="G9" s="381">
        <v>42736</v>
      </c>
      <c r="H9" s="381">
        <v>42767</v>
      </c>
      <c r="I9" s="381">
        <v>42795</v>
      </c>
      <c r="J9" s="381">
        <v>42826</v>
      </c>
      <c r="K9" s="381">
        <v>42856</v>
      </c>
      <c r="L9" s="381">
        <v>42887</v>
      </c>
      <c r="M9" s="381">
        <v>42917</v>
      </c>
      <c r="N9" s="382" t="s">
        <v>10</v>
      </c>
      <c r="O9" s="382" t="s">
        <v>13</v>
      </c>
      <c r="P9" s="526" t="s">
        <v>193</v>
      </c>
    </row>
    <row r="10" spans="1:28" ht="15" customHeight="1" x14ac:dyDescent="0.25">
      <c r="A10" s="365" t="s">
        <v>14</v>
      </c>
      <c r="B10" s="365"/>
      <c r="C10" s="365"/>
      <c r="D10" s="365"/>
      <c r="E10" s="365"/>
    </row>
    <row r="11" spans="1:28" ht="28.5" customHeight="1" x14ac:dyDescent="0.25">
      <c r="A11" s="384" t="s">
        <v>15</v>
      </c>
      <c r="B11" s="385">
        <v>17525</v>
      </c>
      <c r="C11" s="385">
        <v>22345</v>
      </c>
      <c r="D11" s="385">
        <v>24780</v>
      </c>
      <c r="E11" s="385">
        <v>30063</v>
      </c>
      <c r="F11" s="385">
        <v>29368</v>
      </c>
      <c r="G11" s="385">
        <v>20485</v>
      </c>
      <c r="H11" s="385">
        <v>23880</v>
      </c>
      <c r="I11" s="385">
        <v>32804</v>
      </c>
      <c r="J11" s="385">
        <v>33051</v>
      </c>
      <c r="K11" s="385">
        <v>22397</v>
      </c>
      <c r="L11" s="385">
        <v>22909</v>
      </c>
      <c r="M11" s="385">
        <v>17865</v>
      </c>
      <c r="N11" s="386">
        <f>SUM(B11:M11)</f>
        <v>297472</v>
      </c>
      <c r="O11" s="386">
        <f>N11/12</f>
        <v>24789.333333333332</v>
      </c>
      <c r="P11" s="386">
        <f>(SUM(B11:M11)/12)/$G$7</f>
        <v>31.418673426277987</v>
      </c>
    </row>
    <row r="12" spans="1:28" ht="28.5" customHeight="1" x14ac:dyDescent="0.25">
      <c r="A12" s="19" t="s">
        <v>16</v>
      </c>
      <c r="B12" s="388">
        <f t="shared" ref="B12:M12" si="0">B11/$K$7</f>
        <v>1.6171061689024717</v>
      </c>
      <c r="C12" s="388">
        <f t="shared" si="0"/>
        <v>2.061868036754678</v>
      </c>
      <c r="D12" s="388">
        <f t="shared" si="0"/>
        <v>2.2865558268418402</v>
      </c>
      <c r="E12" s="388">
        <f t="shared" si="0"/>
        <v>2.7740406707968619</v>
      </c>
      <c r="F12" s="388">
        <f t="shared" si="0"/>
        <v>2.7099100695194172</v>
      </c>
      <c r="G12" s="388">
        <f t="shared" si="0"/>
        <v>1.8902379383718761</v>
      </c>
      <c r="H12" s="388">
        <f t="shared" si="0"/>
        <v>2.2035090050437103</v>
      </c>
      <c r="I12" s="388">
        <f t="shared" si="0"/>
        <v>3.0269643802953881</v>
      </c>
      <c r="J12" s="388">
        <f t="shared" si="0"/>
        <v>3.0497561191666529</v>
      </c>
      <c r="K12" s="388">
        <f t="shared" si="0"/>
        <v>2.066666297569681</v>
      </c>
      <c r="L12" s="388">
        <f t="shared" si="0"/>
        <v>2.1139107117481726</v>
      </c>
      <c r="M12" s="388">
        <f t="shared" si="0"/>
        <v>1.6484794126928761</v>
      </c>
      <c r="N12" s="386">
        <f>SUM(B12:M12)</f>
        <v>27.449004637703624</v>
      </c>
      <c r="O12" s="386">
        <f>N12/12</f>
        <v>2.2874170531419686</v>
      </c>
      <c r="P12" s="386">
        <f t="shared" ref="P12:P29" si="1">(SUM(B12:M12)/12)/$G$7</f>
        <v>2.8991344146286043E-3</v>
      </c>
    </row>
    <row r="13" spans="1:28" ht="45" x14ac:dyDescent="0.25">
      <c r="A13" s="19" t="s">
        <v>17</v>
      </c>
      <c r="B13" s="385">
        <v>12055.89</v>
      </c>
      <c r="C13" s="385">
        <v>14912.46</v>
      </c>
      <c r="D13" s="385">
        <v>16835.28</v>
      </c>
      <c r="E13" s="385">
        <v>19591.52</v>
      </c>
      <c r="F13" s="385">
        <v>18982.060000000001</v>
      </c>
      <c r="G13" s="385">
        <v>13181.86</v>
      </c>
      <c r="H13" s="385">
        <v>15044.35</v>
      </c>
      <c r="I13" s="385">
        <v>20942.88</v>
      </c>
      <c r="J13" s="385">
        <v>21083.5</v>
      </c>
      <c r="K13" s="385">
        <v>14906.21</v>
      </c>
      <c r="L13" s="385">
        <v>15965.68</v>
      </c>
      <c r="M13" s="385">
        <v>13590.6</v>
      </c>
      <c r="N13" s="386">
        <f>SUM(B13:M13)</f>
        <v>197092.28999999998</v>
      </c>
      <c r="O13" s="386">
        <f>N13/12</f>
        <v>16424.357499999998</v>
      </c>
      <c r="P13" s="386">
        <f t="shared" si="1"/>
        <v>20.816676172370087</v>
      </c>
    </row>
    <row r="14" spans="1:28" ht="27.75" customHeight="1" x14ac:dyDescent="0.25">
      <c r="A14" s="384" t="s">
        <v>18</v>
      </c>
      <c r="B14" s="388">
        <f t="shared" ref="B14:M14" si="2">B13/$K$7</f>
        <v>1.112448164942061</v>
      </c>
      <c r="C14" s="388">
        <f t="shared" si="2"/>
        <v>1.3760360091019315</v>
      </c>
      <c r="D14" s="388">
        <f t="shared" si="2"/>
        <v>1.5534627756462425</v>
      </c>
      <c r="E14" s="388">
        <f t="shared" si="2"/>
        <v>1.8077927446605508</v>
      </c>
      <c r="F14" s="388">
        <f t="shared" si="2"/>
        <v>1.7515552824237861</v>
      </c>
      <c r="G14" s="388">
        <f t="shared" si="2"/>
        <v>1.2163461982087724</v>
      </c>
      <c r="H14" s="388">
        <f t="shared" si="2"/>
        <v>1.3882060594652155</v>
      </c>
      <c r="I14" s="388">
        <f t="shared" si="2"/>
        <v>1.932488470332907</v>
      </c>
      <c r="J14" s="388">
        <f t="shared" si="2"/>
        <v>1.9454640748676326</v>
      </c>
      <c r="K14" s="388">
        <f t="shared" si="2"/>
        <v>1.3754592950616669</v>
      </c>
      <c r="L14" s="388">
        <f t="shared" si="2"/>
        <v>1.4732210909399608</v>
      </c>
      <c r="M14" s="388">
        <f t="shared" si="2"/>
        <v>1.2540623736996253</v>
      </c>
      <c r="N14" s="386">
        <f>SUM(B14:M14)</f>
        <v>18.186542539350356</v>
      </c>
      <c r="O14" s="386">
        <f>N14/12</f>
        <v>1.5155452116125296</v>
      </c>
      <c r="P14" s="386">
        <f t="shared" si="1"/>
        <v>1.920843107240215E-3</v>
      </c>
    </row>
    <row r="15" spans="1:28" ht="10.5" customHeight="1" x14ac:dyDescent="0.25">
      <c r="A15" s="21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386"/>
    </row>
    <row r="16" spans="1:28" ht="15" customHeight="1" x14ac:dyDescent="0.25">
      <c r="A16" s="23" t="s">
        <v>19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386"/>
    </row>
    <row r="17" spans="1:20" ht="32.25" customHeight="1" x14ac:dyDescent="0.25">
      <c r="A17" s="384" t="s">
        <v>20</v>
      </c>
      <c r="B17" s="385">
        <v>100</v>
      </c>
      <c r="C17" s="385">
        <v>123</v>
      </c>
      <c r="D17" s="385">
        <v>114</v>
      </c>
      <c r="E17" s="385">
        <v>626</v>
      </c>
      <c r="F17" s="385">
        <v>555</v>
      </c>
      <c r="G17" s="385">
        <v>44</v>
      </c>
      <c r="H17" s="385">
        <v>91</v>
      </c>
      <c r="I17" s="385">
        <v>140</v>
      </c>
      <c r="J17" s="385">
        <v>140</v>
      </c>
      <c r="K17" s="385">
        <v>105</v>
      </c>
      <c r="L17" s="385">
        <v>125</v>
      </c>
      <c r="M17" s="385">
        <v>109</v>
      </c>
      <c r="N17" s="386">
        <f>SUM(B17:M17)</f>
        <v>2272</v>
      </c>
      <c r="O17" s="386">
        <f>N17/12</f>
        <v>189.33333333333334</v>
      </c>
      <c r="P17" s="386">
        <f t="shared" si="1"/>
        <v>0.23996620194338827</v>
      </c>
    </row>
    <row r="18" spans="1:20" ht="32.25" customHeight="1" x14ac:dyDescent="0.25">
      <c r="A18" s="19" t="s">
        <v>21</v>
      </c>
      <c r="B18" s="388">
        <f t="shared" ref="B18:M18" si="3">B17/$K$7</f>
        <v>9.2274246442366429E-3</v>
      </c>
      <c r="C18" s="388">
        <f t="shared" si="3"/>
        <v>1.1349732312411071E-2</v>
      </c>
      <c r="D18" s="388">
        <f t="shared" si="3"/>
        <v>1.0519264094429773E-2</v>
      </c>
      <c r="E18" s="388">
        <f t="shared" si="3"/>
        <v>5.7763678272921386E-2</v>
      </c>
      <c r="F18" s="388">
        <f t="shared" si="3"/>
        <v>5.1212206775513365E-2</v>
      </c>
      <c r="G18" s="388">
        <f t="shared" si="3"/>
        <v>4.0600668434641225E-3</v>
      </c>
      <c r="H18" s="388">
        <f t="shared" si="3"/>
        <v>8.3969564262553441E-3</v>
      </c>
      <c r="I18" s="388">
        <f t="shared" si="3"/>
        <v>1.29183945019313E-2</v>
      </c>
      <c r="J18" s="388">
        <f t="shared" si="3"/>
        <v>1.29183945019313E-2</v>
      </c>
      <c r="K18" s="388">
        <f t="shared" si="3"/>
        <v>9.6887958764484746E-3</v>
      </c>
      <c r="L18" s="388">
        <f t="shared" si="3"/>
        <v>1.1534280805295803E-2</v>
      </c>
      <c r="M18" s="388">
        <f t="shared" si="3"/>
        <v>1.005789286221794E-2</v>
      </c>
      <c r="N18" s="386">
        <f>SUM(B18:M18)</f>
        <v>0.20964708791705655</v>
      </c>
      <c r="O18" s="386">
        <f>N18/12</f>
        <v>1.7470590659754714E-2</v>
      </c>
      <c r="P18" s="386">
        <f t="shared" si="1"/>
        <v>2.2142700455962881E-5</v>
      </c>
      <c r="T18" s="294"/>
    </row>
    <row r="19" spans="1:20" ht="48.75" customHeight="1" x14ac:dyDescent="0.25">
      <c r="A19" s="384" t="s">
        <v>17</v>
      </c>
      <c r="B19" s="385">
        <v>1621.23</v>
      </c>
      <c r="C19" s="385">
        <v>1904.9</v>
      </c>
      <c r="D19" s="385">
        <v>1793.6</v>
      </c>
      <c r="E19" s="385">
        <v>5238.5</v>
      </c>
      <c r="F19" s="385">
        <v>7223.19</v>
      </c>
      <c r="G19" s="385">
        <v>931.76</v>
      </c>
      <c r="H19" s="385">
        <v>1510.42</v>
      </c>
      <c r="I19" s="385">
        <v>2113.6999999999998</v>
      </c>
      <c r="J19" s="385">
        <v>2113.6999999999998</v>
      </c>
      <c r="K19" s="385">
        <v>1748.89</v>
      </c>
      <c r="L19" s="385">
        <v>2158.88</v>
      </c>
      <c r="M19" s="385">
        <v>1936.83</v>
      </c>
      <c r="N19" s="386">
        <f>SUM(B19:M19)</f>
        <v>30295.599999999999</v>
      </c>
      <c r="O19" s="386">
        <f>N19/12</f>
        <v>2524.6333333333332</v>
      </c>
      <c r="P19" s="386">
        <f t="shared" si="1"/>
        <v>3.1997887621461762</v>
      </c>
      <c r="S19" s="294"/>
      <c r="T19" s="294"/>
    </row>
    <row r="20" spans="1:20" ht="28.5" customHeight="1" x14ac:dyDescent="0.25">
      <c r="A20" s="384" t="s">
        <v>22</v>
      </c>
      <c r="B20" s="388">
        <f t="shared" ref="B20:M20" si="4">B19/$K$7</f>
        <v>0.14959777655975773</v>
      </c>
      <c r="C20" s="388">
        <f t="shared" si="4"/>
        <v>0.17577321204806381</v>
      </c>
      <c r="D20" s="388">
        <f t="shared" si="4"/>
        <v>0.16550308841902842</v>
      </c>
      <c r="E20" s="388">
        <f t="shared" si="4"/>
        <v>0.48337863998833652</v>
      </c>
      <c r="F20" s="388">
        <f t="shared" si="4"/>
        <v>0.66651441416003676</v>
      </c>
      <c r="G20" s="388">
        <f t="shared" si="4"/>
        <v>8.5977451865139345E-2</v>
      </c>
      <c r="H20" s="388">
        <f t="shared" si="4"/>
        <v>0.1393728673114791</v>
      </c>
      <c r="I20" s="388">
        <f t="shared" si="4"/>
        <v>0.19504007470522991</v>
      </c>
      <c r="J20" s="388">
        <f t="shared" si="4"/>
        <v>0.19504007470522991</v>
      </c>
      <c r="K20" s="388">
        <f t="shared" si="4"/>
        <v>0.16137750686059024</v>
      </c>
      <c r="L20" s="388">
        <f t="shared" si="4"/>
        <v>0.19920902515949604</v>
      </c>
      <c r="M20" s="388">
        <f t="shared" si="4"/>
        <v>0.17871952873696856</v>
      </c>
      <c r="N20" s="386">
        <f>SUM(B20:M20)</f>
        <v>2.7955036605193566</v>
      </c>
      <c r="O20" s="386">
        <f>N20/12</f>
        <v>0.23295863837661304</v>
      </c>
      <c r="P20" s="386">
        <f t="shared" si="1"/>
        <v>2.9525809680179093E-4</v>
      </c>
      <c r="S20" s="294"/>
      <c r="T20" s="294"/>
    </row>
    <row r="21" spans="1:20" x14ac:dyDescent="0.25"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386"/>
      <c r="S21" s="294"/>
      <c r="T21" s="294"/>
    </row>
    <row r="22" spans="1:20" ht="15" customHeight="1" x14ac:dyDescent="0.25">
      <c r="A22" s="23" t="s">
        <v>23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386"/>
      <c r="S22" s="294"/>
      <c r="T22" s="294"/>
    </row>
    <row r="23" spans="1:20" ht="27.75" customHeight="1" x14ac:dyDescent="0.25">
      <c r="A23" s="384" t="s">
        <v>24</v>
      </c>
      <c r="B23" s="385">
        <v>1765.05</v>
      </c>
      <c r="C23" s="385">
        <v>1734.02</v>
      </c>
      <c r="D23" s="385">
        <v>1545.18</v>
      </c>
      <c r="E23" s="385">
        <v>1965.35</v>
      </c>
      <c r="F23" s="385">
        <v>1237.5999999999999</v>
      </c>
      <c r="G23" s="385">
        <v>1343.5</v>
      </c>
      <c r="H23" s="385">
        <v>1571.48</v>
      </c>
      <c r="I23" s="385">
        <v>1761.29</v>
      </c>
      <c r="J23" s="385">
        <v>1866.34</v>
      </c>
      <c r="K23" s="385">
        <v>1615.81</v>
      </c>
      <c r="L23" s="385">
        <v>1680.5</v>
      </c>
      <c r="M23" s="385">
        <v>1290.9000000000001</v>
      </c>
      <c r="N23" s="386">
        <f>SUM(B23:M23)</f>
        <v>19377.020000000004</v>
      </c>
      <c r="O23" s="386">
        <f>N23/12</f>
        <v>1614.751666666667</v>
      </c>
      <c r="P23" s="386">
        <f t="shared" si="1"/>
        <v>2.0465800591465997</v>
      </c>
      <c r="S23" s="294"/>
      <c r="T23" s="294"/>
    </row>
    <row r="24" spans="1:20" ht="27.75" customHeight="1" x14ac:dyDescent="0.25">
      <c r="A24" s="384" t="s">
        <v>25</v>
      </c>
      <c r="B24" s="385">
        <v>807.65</v>
      </c>
      <c r="C24" s="385">
        <v>807.65</v>
      </c>
      <c r="D24" s="385">
        <v>807.65</v>
      </c>
      <c r="E24" s="385">
        <v>807.65</v>
      </c>
      <c r="F24" s="385">
        <v>807.65</v>
      </c>
      <c r="G24" s="385">
        <v>807.65</v>
      </c>
      <c r="H24" s="385">
        <v>807.65</v>
      </c>
      <c r="I24" s="385">
        <v>876.11</v>
      </c>
      <c r="J24" s="385">
        <v>876.11</v>
      </c>
      <c r="K24" s="385">
        <v>876.11</v>
      </c>
      <c r="L24" s="385">
        <v>876.11</v>
      </c>
      <c r="M24" s="385">
        <v>876.11</v>
      </c>
      <c r="N24" s="386">
        <f>SUM(B24:M24)</f>
        <v>10034.1</v>
      </c>
      <c r="O24" s="386">
        <f>N24/12</f>
        <v>836.17500000000007</v>
      </c>
      <c r="P24" s="386">
        <f t="shared" si="1"/>
        <v>1.0597908745247149</v>
      </c>
      <c r="S24" s="294"/>
      <c r="T24" s="294"/>
    </row>
    <row r="25" spans="1:20" ht="31.5" customHeight="1" x14ac:dyDescent="0.25">
      <c r="A25" s="384" t="s">
        <v>26</v>
      </c>
      <c r="B25" s="385">
        <v>27526</v>
      </c>
      <c r="C25" s="385">
        <v>26491</v>
      </c>
      <c r="D25" s="385">
        <v>19633</v>
      </c>
      <c r="E25" s="385">
        <v>28732</v>
      </c>
      <c r="F25" s="385">
        <v>13510</v>
      </c>
      <c r="G25" s="385">
        <v>10440</v>
      </c>
      <c r="H25" s="385">
        <v>17296</v>
      </c>
      <c r="I25" s="385">
        <v>25497</v>
      </c>
      <c r="J25" s="385">
        <v>28777</v>
      </c>
      <c r="K25" s="385">
        <v>20119</v>
      </c>
      <c r="L25" s="385">
        <v>21030</v>
      </c>
      <c r="M25" s="385">
        <v>9079</v>
      </c>
      <c r="N25" s="386">
        <f>SUM(B25:M25)</f>
        <v>248130</v>
      </c>
      <c r="O25" s="386">
        <f>N25/12</f>
        <v>20677.5</v>
      </c>
      <c r="P25" s="386">
        <f t="shared" si="1"/>
        <v>26.20722433460076</v>
      </c>
      <c r="S25" s="294"/>
      <c r="T25" s="294"/>
    </row>
    <row r="26" spans="1:20" ht="27.75" customHeight="1" x14ac:dyDescent="0.25">
      <c r="A26" s="384" t="s">
        <v>27</v>
      </c>
      <c r="B26" s="385">
        <v>653</v>
      </c>
      <c r="C26" s="385">
        <v>653</v>
      </c>
      <c r="D26" s="385">
        <v>738</v>
      </c>
      <c r="E26" s="385">
        <v>1471</v>
      </c>
      <c r="F26" s="385">
        <v>123</v>
      </c>
      <c r="G26" s="385">
        <v>1109</v>
      </c>
      <c r="H26" s="385">
        <v>1222</v>
      </c>
      <c r="I26" s="385">
        <v>543</v>
      </c>
      <c r="J26" s="385">
        <v>575</v>
      </c>
      <c r="K26" s="385">
        <v>617</v>
      </c>
      <c r="L26" s="385">
        <v>788</v>
      </c>
      <c r="M26" s="385">
        <v>274</v>
      </c>
      <c r="N26" s="386">
        <f>SUM(B26:M26)</f>
        <v>8766</v>
      </c>
      <c r="O26" s="386">
        <f>N26/12</f>
        <v>730.5</v>
      </c>
      <c r="P26" s="386">
        <f t="shared" si="1"/>
        <v>0.92585551330798477</v>
      </c>
      <c r="S26" s="294"/>
    </row>
    <row r="27" spans="1:20" s="28" customFormat="1" ht="15.75" customHeight="1" x14ac:dyDescent="0.25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386"/>
      <c r="S27" s="294"/>
    </row>
    <row r="28" spans="1:20" s="28" customFormat="1" ht="15.75" customHeight="1" x14ac:dyDescent="0.25">
      <c r="A28" s="29" t="s">
        <v>28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386"/>
      <c r="S28" s="294"/>
    </row>
    <row r="29" spans="1:20" ht="27.75" customHeight="1" x14ac:dyDescent="0.25">
      <c r="A29" s="384" t="s">
        <v>29</v>
      </c>
      <c r="B29" s="385">
        <v>346.31</v>
      </c>
      <c r="C29" s="385">
        <v>262.91000000000003</v>
      </c>
      <c r="D29" s="385">
        <v>363.1</v>
      </c>
      <c r="E29" s="385">
        <v>243.51</v>
      </c>
      <c r="F29" s="385">
        <v>83.45</v>
      </c>
      <c r="G29" s="385">
        <v>73.959999999999994</v>
      </c>
      <c r="H29" s="385">
        <v>290.57</v>
      </c>
      <c r="I29" s="385">
        <v>263.57</v>
      </c>
      <c r="J29" s="385">
        <v>175.66</v>
      </c>
      <c r="K29" s="385">
        <v>265.36</v>
      </c>
      <c r="L29" s="385">
        <v>119.13</v>
      </c>
      <c r="M29" s="385">
        <v>119.76</v>
      </c>
      <c r="N29" s="386">
        <f>SUM(B29:M29)</f>
        <v>2607.2900000000004</v>
      </c>
      <c r="O29" s="386">
        <f>N29/12</f>
        <v>217.2741666666667</v>
      </c>
      <c r="P29" s="386">
        <f t="shared" si="1"/>
        <v>0.27537917194761308</v>
      </c>
    </row>
    <row r="30" spans="1:20" x14ac:dyDescent="0.25"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2"/>
    </row>
    <row r="31" spans="1:20" ht="45" customHeight="1" x14ac:dyDescent="0.25">
      <c r="A31" s="30" t="s">
        <v>30</v>
      </c>
      <c r="B31" s="390" t="s">
        <v>31</v>
      </c>
      <c r="C31" s="390" t="s">
        <v>32</v>
      </c>
      <c r="D31" s="382" t="s">
        <v>33</v>
      </c>
      <c r="E31" s="628" t="s">
        <v>34</v>
      </c>
      <c r="F31" s="628"/>
      <c r="G31" s="24"/>
      <c r="H31" s="594" t="s">
        <v>35</v>
      </c>
      <c r="I31" s="594"/>
      <c r="J31" s="390" t="s">
        <v>31</v>
      </c>
      <c r="K31" s="390" t="s">
        <v>36</v>
      </c>
      <c r="L31" s="382" t="s">
        <v>33</v>
      </c>
      <c r="M31" s="628" t="s">
        <v>34</v>
      </c>
      <c r="N31" s="628"/>
      <c r="O31" s="24"/>
      <c r="P31" s="24"/>
      <c r="Q31" s="24"/>
      <c r="R31" s="22"/>
    </row>
    <row r="32" spans="1:20" ht="36" customHeight="1" x14ac:dyDescent="0.25">
      <c r="A32" s="384" t="s">
        <v>37</v>
      </c>
      <c r="B32" s="385">
        <v>30</v>
      </c>
      <c r="C32" s="388">
        <f>B32*100</f>
        <v>3000</v>
      </c>
      <c r="D32" s="386">
        <f>C32/12</f>
        <v>250</v>
      </c>
      <c r="E32" s="631">
        <f>D32/G7</f>
        <v>0.31685678073510776</v>
      </c>
      <c r="F32" s="631"/>
      <c r="H32" s="632" t="s">
        <v>38</v>
      </c>
      <c r="I32" s="632"/>
      <c r="J32" s="385">
        <v>20</v>
      </c>
      <c r="K32" s="388">
        <f>J32*100</f>
        <v>2000</v>
      </c>
      <c r="L32" s="386">
        <f>K32/12</f>
        <v>166.66666666666666</v>
      </c>
      <c r="M32" s="631">
        <f>L32/G7</f>
        <v>0.21123785382340515</v>
      </c>
      <c r="N32" s="631"/>
    </row>
    <row r="33" spans="1:17" x14ac:dyDescent="0.25"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2"/>
    </row>
    <row r="34" spans="1:17" ht="45" customHeight="1" x14ac:dyDescent="0.25">
      <c r="A34" s="30" t="s">
        <v>39</v>
      </c>
      <c r="B34" s="390" t="s">
        <v>31</v>
      </c>
      <c r="C34" s="390" t="s">
        <v>40</v>
      </c>
      <c r="D34" s="382" t="s">
        <v>41</v>
      </c>
      <c r="E34" s="628" t="s">
        <v>34</v>
      </c>
      <c r="F34" s="628"/>
      <c r="G34" s="24"/>
      <c r="H34" s="603"/>
      <c r="I34" s="603"/>
      <c r="J34" s="32"/>
      <c r="K34" s="33"/>
      <c r="L34" s="604"/>
      <c r="M34" s="604"/>
      <c r="N34" s="24"/>
      <c r="O34" s="24"/>
      <c r="P34" s="24"/>
      <c r="Q34" s="22"/>
    </row>
    <row r="35" spans="1:17" ht="36" customHeight="1" x14ac:dyDescent="0.25">
      <c r="A35" s="384" t="s">
        <v>42</v>
      </c>
      <c r="B35" s="385">
        <v>373</v>
      </c>
      <c r="C35" s="388">
        <f>B35*500</f>
        <v>186500</v>
      </c>
      <c r="D35" s="386">
        <f>C35/12</f>
        <v>15541.666666666666</v>
      </c>
      <c r="E35" s="631">
        <f>D35/G7</f>
        <v>19.697929869032532</v>
      </c>
      <c r="F35" s="631"/>
      <c r="H35" s="607"/>
      <c r="I35" s="607"/>
      <c r="J35" s="27"/>
      <c r="K35" s="27"/>
      <c r="L35" s="608"/>
      <c r="M35" s="608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31527777777777799" right="0.31527777777777799" top="0.39374999999999999" bottom="0.39374999999999999" header="0.31527777777777799" footer="0.51180555555555496"/>
  <pageSetup firstPageNumber="0" orientation="landscape" horizontalDpi="300" verticalDpi="300"/>
  <headerFooter>
    <oddHeader>&amp;C  
INSTITUTO FEDERAL
PARANÁ   
MINISTÉRIO DA
EDUCAÇÃO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="85" zoomScaleNormal="85" workbookViewId="0">
      <selection activeCell="B8" sqref="B8"/>
    </sheetView>
  </sheetViews>
  <sheetFormatPr defaultColWidth="16.140625" defaultRowHeight="15" customHeight="1" x14ac:dyDescent="0.25"/>
  <cols>
    <col min="1" max="1" width="45" style="166" customWidth="1"/>
    <col min="2" max="15" width="14.28515625" style="166" customWidth="1"/>
    <col min="16" max="16" width="19.5703125" style="166" customWidth="1"/>
    <col min="17" max="26" width="11.140625" style="166" customWidth="1"/>
    <col min="27" max="256" width="16.140625" style="166"/>
    <col min="257" max="257" width="45" style="166" customWidth="1"/>
    <col min="258" max="271" width="14.28515625" style="166" customWidth="1"/>
    <col min="272" max="272" width="19.5703125" style="166" customWidth="1"/>
    <col min="273" max="282" width="11.140625" style="166" customWidth="1"/>
    <col min="283" max="512" width="16.140625" style="166"/>
    <col min="513" max="513" width="45" style="166" customWidth="1"/>
    <col min="514" max="527" width="14.28515625" style="166" customWidth="1"/>
    <col min="528" max="528" width="19.5703125" style="166" customWidth="1"/>
    <col min="529" max="538" width="11.140625" style="166" customWidth="1"/>
    <col min="539" max="768" width="16.140625" style="166"/>
    <col min="769" max="769" width="45" style="166" customWidth="1"/>
    <col min="770" max="783" width="14.28515625" style="166" customWidth="1"/>
    <col min="784" max="784" width="19.5703125" style="166" customWidth="1"/>
    <col min="785" max="794" width="11.140625" style="166" customWidth="1"/>
    <col min="795" max="1024" width="16.140625" style="166"/>
    <col min="1025" max="1025" width="45" style="166" customWidth="1"/>
    <col min="1026" max="1039" width="14.28515625" style="166" customWidth="1"/>
    <col min="1040" max="1040" width="19.5703125" style="166" customWidth="1"/>
    <col min="1041" max="1050" width="11.140625" style="166" customWidth="1"/>
    <col min="1051" max="1280" width="16.140625" style="166"/>
    <col min="1281" max="1281" width="45" style="166" customWidth="1"/>
    <col min="1282" max="1295" width="14.28515625" style="166" customWidth="1"/>
    <col min="1296" max="1296" width="19.5703125" style="166" customWidth="1"/>
    <col min="1297" max="1306" width="11.140625" style="166" customWidth="1"/>
    <col min="1307" max="1536" width="16.140625" style="166"/>
    <col min="1537" max="1537" width="45" style="166" customWidth="1"/>
    <col min="1538" max="1551" width="14.28515625" style="166" customWidth="1"/>
    <col min="1552" max="1552" width="19.5703125" style="166" customWidth="1"/>
    <col min="1553" max="1562" width="11.140625" style="166" customWidth="1"/>
    <col min="1563" max="1792" width="16.140625" style="166"/>
    <col min="1793" max="1793" width="45" style="166" customWidth="1"/>
    <col min="1794" max="1807" width="14.28515625" style="166" customWidth="1"/>
    <col min="1808" max="1808" width="19.5703125" style="166" customWidth="1"/>
    <col min="1809" max="1818" width="11.140625" style="166" customWidth="1"/>
    <col min="1819" max="2048" width="16.140625" style="166"/>
    <col min="2049" max="2049" width="45" style="166" customWidth="1"/>
    <col min="2050" max="2063" width="14.28515625" style="166" customWidth="1"/>
    <col min="2064" max="2064" width="19.5703125" style="166" customWidth="1"/>
    <col min="2065" max="2074" width="11.140625" style="166" customWidth="1"/>
    <col min="2075" max="2304" width="16.140625" style="166"/>
    <col min="2305" max="2305" width="45" style="166" customWidth="1"/>
    <col min="2306" max="2319" width="14.28515625" style="166" customWidth="1"/>
    <col min="2320" max="2320" width="19.5703125" style="166" customWidth="1"/>
    <col min="2321" max="2330" width="11.140625" style="166" customWidth="1"/>
    <col min="2331" max="2560" width="16.140625" style="166"/>
    <col min="2561" max="2561" width="45" style="166" customWidth="1"/>
    <col min="2562" max="2575" width="14.28515625" style="166" customWidth="1"/>
    <col min="2576" max="2576" width="19.5703125" style="166" customWidth="1"/>
    <col min="2577" max="2586" width="11.140625" style="166" customWidth="1"/>
    <col min="2587" max="2816" width="16.140625" style="166"/>
    <col min="2817" max="2817" width="45" style="166" customWidth="1"/>
    <col min="2818" max="2831" width="14.28515625" style="166" customWidth="1"/>
    <col min="2832" max="2832" width="19.5703125" style="166" customWidth="1"/>
    <col min="2833" max="2842" width="11.140625" style="166" customWidth="1"/>
    <col min="2843" max="3072" width="16.140625" style="166"/>
    <col min="3073" max="3073" width="45" style="166" customWidth="1"/>
    <col min="3074" max="3087" width="14.28515625" style="166" customWidth="1"/>
    <col min="3088" max="3088" width="19.5703125" style="166" customWidth="1"/>
    <col min="3089" max="3098" width="11.140625" style="166" customWidth="1"/>
    <col min="3099" max="3328" width="16.140625" style="166"/>
    <col min="3329" max="3329" width="45" style="166" customWidth="1"/>
    <col min="3330" max="3343" width="14.28515625" style="166" customWidth="1"/>
    <col min="3344" max="3344" width="19.5703125" style="166" customWidth="1"/>
    <col min="3345" max="3354" width="11.140625" style="166" customWidth="1"/>
    <col min="3355" max="3584" width="16.140625" style="166"/>
    <col min="3585" max="3585" width="45" style="166" customWidth="1"/>
    <col min="3586" max="3599" width="14.28515625" style="166" customWidth="1"/>
    <col min="3600" max="3600" width="19.5703125" style="166" customWidth="1"/>
    <col min="3601" max="3610" width="11.140625" style="166" customWidth="1"/>
    <col min="3611" max="3840" width="16.140625" style="166"/>
    <col min="3841" max="3841" width="45" style="166" customWidth="1"/>
    <col min="3842" max="3855" width="14.28515625" style="166" customWidth="1"/>
    <col min="3856" max="3856" width="19.5703125" style="166" customWidth="1"/>
    <col min="3857" max="3866" width="11.140625" style="166" customWidth="1"/>
    <col min="3867" max="4096" width="16.140625" style="166"/>
    <col min="4097" max="4097" width="45" style="166" customWidth="1"/>
    <col min="4098" max="4111" width="14.28515625" style="166" customWidth="1"/>
    <col min="4112" max="4112" width="19.5703125" style="166" customWidth="1"/>
    <col min="4113" max="4122" width="11.140625" style="166" customWidth="1"/>
    <col min="4123" max="4352" width="16.140625" style="166"/>
    <col min="4353" max="4353" width="45" style="166" customWidth="1"/>
    <col min="4354" max="4367" width="14.28515625" style="166" customWidth="1"/>
    <col min="4368" max="4368" width="19.5703125" style="166" customWidth="1"/>
    <col min="4369" max="4378" width="11.140625" style="166" customWidth="1"/>
    <col min="4379" max="4608" width="16.140625" style="166"/>
    <col min="4609" max="4609" width="45" style="166" customWidth="1"/>
    <col min="4610" max="4623" width="14.28515625" style="166" customWidth="1"/>
    <col min="4624" max="4624" width="19.5703125" style="166" customWidth="1"/>
    <col min="4625" max="4634" width="11.140625" style="166" customWidth="1"/>
    <col min="4635" max="4864" width="16.140625" style="166"/>
    <col min="4865" max="4865" width="45" style="166" customWidth="1"/>
    <col min="4866" max="4879" width="14.28515625" style="166" customWidth="1"/>
    <col min="4880" max="4880" width="19.5703125" style="166" customWidth="1"/>
    <col min="4881" max="4890" width="11.140625" style="166" customWidth="1"/>
    <col min="4891" max="5120" width="16.140625" style="166"/>
    <col min="5121" max="5121" width="45" style="166" customWidth="1"/>
    <col min="5122" max="5135" width="14.28515625" style="166" customWidth="1"/>
    <col min="5136" max="5136" width="19.5703125" style="166" customWidth="1"/>
    <col min="5137" max="5146" width="11.140625" style="166" customWidth="1"/>
    <col min="5147" max="5376" width="16.140625" style="166"/>
    <col min="5377" max="5377" width="45" style="166" customWidth="1"/>
    <col min="5378" max="5391" width="14.28515625" style="166" customWidth="1"/>
    <col min="5392" max="5392" width="19.5703125" style="166" customWidth="1"/>
    <col min="5393" max="5402" width="11.140625" style="166" customWidth="1"/>
    <col min="5403" max="5632" width="16.140625" style="166"/>
    <col min="5633" max="5633" width="45" style="166" customWidth="1"/>
    <col min="5634" max="5647" width="14.28515625" style="166" customWidth="1"/>
    <col min="5648" max="5648" width="19.5703125" style="166" customWidth="1"/>
    <col min="5649" max="5658" width="11.140625" style="166" customWidth="1"/>
    <col min="5659" max="5888" width="16.140625" style="166"/>
    <col min="5889" max="5889" width="45" style="166" customWidth="1"/>
    <col min="5890" max="5903" width="14.28515625" style="166" customWidth="1"/>
    <col min="5904" max="5904" width="19.5703125" style="166" customWidth="1"/>
    <col min="5905" max="5914" width="11.140625" style="166" customWidth="1"/>
    <col min="5915" max="6144" width="16.140625" style="166"/>
    <col min="6145" max="6145" width="45" style="166" customWidth="1"/>
    <col min="6146" max="6159" width="14.28515625" style="166" customWidth="1"/>
    <col min="6160" max="6160" width="19.5703125" style="166" customWidth="1"/>
    <col min="6161" max="6170" width="11.140625" style="166" customWidth="1"/>
    <col min="6171" max="6400" width="16.140625" style="166"/>
    <col min="6401" max="6401" width="45" style="166" customWidth="1"/>
    <col min="6402" max="6415" width="14.28515625" style="166" customWidth="1"/>
    <col min="6416" max="6416" width="19.5703125" style="166" customWidth="1"/>
    <col min="6417" max="6426" width="11.140625" style="166" customWidth="1"/>
    <col min="6427" max="6656" width="16.140625" style="166"/>
    <col min="6657" max="6657" width="45" style="166" customWidth="1"/>
    <col min="6658" max="6671" width="14.28515625" style="166" customWidth="1"/>
    <col min="6672" max="6672" width="19.5703125" style="166" customWidth="1"/>
    <col min="6673" max="6682" width="11.140625" style="166" customWidth="1"/>
    <col min="6683" max="6912" width="16.140625" style="166"/>
    <col min="6913" max="6913" width="45" style="166" customWidth="1"/>
    <col min="6914" max="6927" width="14.28515625" style="166" customWidth="1"/>
    <col min="6928" max="6928" width="19.5703125" style="166" customWidth="1"/>
    <col min="6929" max="6938" width="11.140625" style="166" customWidth="1"/>
    <col min="6939" max="7168" width="16.140625" style="166"/>
    <col min="7169" max="7169" width="45" style="166" customWidth="1"/>
    <col min="7170" max="7183" width="14.28515625" style="166" customWidth="1"/>
    <col min="7184" max="7184" width="19.5703125" style="166" customWidth="1"/>
    <col min="7185" max="7194" width="11.140625" style="166" customWidth="1"/>
    <col min="7195" max="7424" width="16.140625" style="166"/>
    <col min="7425" max="7425" width="45" style="166" customWidth="1"/>
    <col min="7426" max="7439" width="14.28515625" style="166" customWidth="1"/>
    <col min="7440" max="7440" width="19.5703125" style="166" customWidth="1"/>
    <col min="7441" max="7450" width="11.140625" style="166" customWidth="1"/>
    <col min="7451" max="7680" width="16.140625" style="166"/>
    <col min="7681" max="7681" width="45" style="166" customWidth="1"/>
    <col min="7682" max="7695" width="14.28515625" style="166" customWidth="1"/>
    <col min="7696" max="7696" width="19.5703125" style="166" customWidth="1"/>
    <col min="7697" max="7706" width="11.140625" style="166" customWidth="1"/>
    <col min="7707" max="7936" width="16.140625" style="166"/>
    <col min="7937" max="7937" width="45" style="166" customWidth="1"/>
    <col min="7938" max="7951" width="14.28515625" style="166" customWidth="1"/>
    <col min="7952" max="7952" width="19.5703125" style="166" customWidth="1"/>
    <col min="7953" max="7962" width="11.140625" style="166" customWidth="1"/>
    <col min="7963" max="8192" width="16.140625" style="166"/>
    <col min="8193" max="8193" width="45" style="166" customWidth="1"/>
    <col min="8194" max="8207" width="14.28515625" style="166" customWidth="1"/>
    <col min="8208" max="8208" width="19.5703125" style="166" customWidth="1"/>
    <col min="8209" max="8218" width="11.140625" style="166" customWidth="1"/>
    <col min="8219" max="8448" width="16.140625" style="166"/>
    <col min="8449" max="8449" width="45" style="166" customWidth="1"/>
    <col min="8450" max="8463" width="14.28515625" style="166" customWidth="1"/>
    <col min="8464" max="8464" width="19.5703125" style="166" customWidth="1"/>
    <col min="8465" max="8474" width="11.140625" style="166" customWidth="1"/>
    <col min="8475" max="8704" width="16.140625" style="166"/>
    <col min="8705" max="8705" width="45" style="166" customWidth="1"/>
    <col min="8706" max="8719" width="14.28515625" style="166" customWidth="1"/>
    <col min="8720" max="8720" width="19.5703125" style="166" customWidth="1"/>
    <col min="8721" max="8730" width="11.140625" style="166" customWidth="1"/>
    <col min="8731" max="8960" width="16.140625" style="166"/>
    <col min="8961" max="8961" width="45" style="166" customWidth="1"/>
    <col min="8962" max="8975" width="14.28515625" style="166" customWidth="1"/>
    <col min="8976" max="8976" width="19.5703125" style="166" customWidth="1"/>
    <col min="8977" max="8986" width="11.140625" style="166" customWidth="1"/>
    <col min="8987" max="9216" width="16.140625" style="166"/>
    <col min="9217" max="9217" width="45" style="166" customWidth="1"/>
    <col min="9218" max="9231" width="14.28515625" style="166" customWidth="1"/>
    <col min="9232" max="9232" width="19.5703125" style="166" customWidth="1"/>
    <col min="9233" max="9242" width="11.140625" style="166" customWidth="1"/>
    <col min="9243" max="9472" width="16.140625" style="166"/>
    <col min="9473" max="9473" width="45" style="166" customWidth="1"/>
    <col min="9474" max="9487" width="14.28515625" style="166" customWidth="1"/>
    <col min="9488" max="9488" width="19.5703125" style="166" customWidth="1"/>
    <col min="9489" max="9498" width="11.140625" style="166" customWidth="1"/>
    <col min="9499" max="9728" width="16.140625" style="166"/>
    <col min="9729" max="9729" width="45" style="166" customWidth="1"/>
    <col min="9730" max="9743" width="14.28515625" style="166" customWidth="1"/>
    <col min="9744" max="9744" width="19.5703125" style="166" customWidth="1"/>
    <col min="9745" max="9754" width="11.140625" style="166" customWidth="1"/>
    <col min="9755" max="9984" width="16.140625" style="166"/>
    <col min="9985" max="9985" width="45" style="166" customWidth="1"/>
    <col min="9986" max="9999" width="14.28515625" style="166" customWidth="1"/>
    <col min="10000" max="10000" width="19.5703125" style="166" customWidth="1"/>
    <col min="10001" max="10010" width="11.140625" style="166" customWidth="1"/>
    <col min="10011" max="10240" width="16.140625" style="166"/>
    <col min="10241" max="10241" width="45" style="166" customWidth="1"/>
    <col min="10242" max="10255" width="14.28515625" style="166" customWidth="1"/>
    <col min="10256" max="10256" width="19.5703125" style="166" customWidth="1"/>
    <col min="10257" max="10266" width="11.140625" style="166" customWidth="1"/>
    <col min="10267" max="10496" width="16.140625" style="166"/>
    <col min="10497" max="10497" width="45" style="166" customWidth="1"/>
    <col min="10498" max="10511" width="14.28515625" style="166" customWidth="1"/>
    <col min="10512" max="10512" width="19.5703125" style="166" customWidth="1"/>
    <col min="10513" max="10522" width="11.140625" style="166" customWidth="1"/>
    <col min="10523" max="10752" width="16.140625" style="166"/>
    <col min="10753" max="10753" width="45" style="166" customWidth="1"/>
    <col min="10754" max="10767" width="14.28515625" style="166" customWidth="1"/>
    <col min="10768" max="10768" width="19.5703125" style="166" customWidth="1"/>
    <col min="10769" max="10778" width="11.140625" style="166" customWidth="1"/>
    <col min="10779" max="11008" width="16.140625" style="166"/>
    <col min="11009" max="11009" width="45" style="166" customWidth="1"/>
    <col min="11010" max="11023" width="14.28515625" style="166" customWidth="1"/>
    <col min="11024" max="11024" width="19.5703125" style="166" customWidth="1"/>
    <col min="11025" max="11034" width="11.140625" style="166" customWidth="1"/>
    <col min="11035" max="11264" width="16.140625" style="166"/>
    <col min="11265" max="11265" width="45" style="166" customWidth="1"/>
    <col min="11266" max="11279" width="14.28515625" style="166" customWidth="1"/>
    <col min="11280" max="11280" width="19.5703125" style="166" customWidth="1"/>
    <col min="11281" max="11290" width="11.140625" style="166" customWidth="1"/>
    <col min="11291" max="11520" width="16.140625" style="166"/>
    <col min="11521" max="11521" width="45" style="166" customWidth="1"/>
    <col min="11522" max="11535" width="14.28515625" style="166" customWidth="1"/>
    <col min="11536" max="11536" width="19.5703125" style="166" customWidth="1"/>
    <col min="11537" max="11546" width="11.140625" style="166" customWidth="1"/>
    <col min="11547" max="11776" width="16.140625" style="166"/>
    <col min="11777" max="11777" width="45" style="166" customWidth="1"/>
    <col min="11778" max="11791" width="14.28515625" style="166" customWidth="1"/>
    <col min="11792" max="11792" width="19.5703125" style="166" customWidth="1"/>
    <col min="11793" max="11802" width="11.140625" style="166" customWidth="1"/>
    <col min="11803" max="12032" width="16.140625" style="166"/>
    <col min="12033" max="12033" width="45" style="166" customWidth="1"/>
    <col min="12034" max="12047" width="14.28515625" style="166" customWidth="1"/>
    <col min="12048" max="12048" width="19.5703125" style="166" customWidth="1"/>
    <col min="12049" max="12058" width="11.140625" style="166" customWidth="1"/>
    <col min="12059" max="12288" width="16.140625" style="166"/>
    <col min="12289" max="12289" width="45" style="166" customWidth="1"/>
    <col min="12290" max="12303" width="14.28515625" style="166" customWidth="1"/>
    <col min="12304" max="12304" width="19.5703125" style="166" customWidth="1"/>
    <col min="12305" max="12314" width="11.140625" style="166" customWidth="1"/>
    <col min="12315" max="12544" width="16.140625" style="166"/>
    <col min="12545" max="12545" width="45" style="166" customWidth="1"/>
    <col min="12546" max="12559" width="14.28515625" style="166" customWidth="1"/>
    <col min="12560" max="12560" width="19.5703125" style="166" customWidth="1"/>
    <col min="12561" max="12570" width="11.140625" style="166" customWidth="1"/>
    <col min="12571" max="12800" width="16.140625" style="166"/>
    <col min="12801" max="12801" width="45" style="166" customWidth="1"/>
    <col min="12802" max="12815" width="14.28515625" style="166" customWidth="1"/>
    <col min="12816" max="12816" width="19.5703125" style="166" customWidth="1"/>
    <col min="12817" max="12826" width="11.140625" style="166" customWidth="1"/>
    <col min="12827" max="13056" width="16.140625" style="166"/>
    <col min="13057" max="13057" width="45" style="166" customWidth="1"/>
    <col min="13058" max="13071" width="14.28515625" style="166" customWidth="1"/>
    <col min="13072" max="13072" width="19.5703125" style="166" customWidth="1"/>
    <col min="13073" max="13082" width="11.140625" style="166" customWidth="1"/>
    <col min="13083" max="13312" width="16.140625" style="166"/>
    <col min="13313" max="13313" width="45" style="166" customWidth="1"/>
    <col min="13314" max="13327" width="14.28515625" style="166" customWidth="1"/>
    <col min="13328" max="13328" width="19.5703125" style="166" customWidth="1"/>
    <col min="13329" max="13338" width="11.140625" style="166" customWidth="1"/>
    <col min="13339" max="13568" width="16.140625" style="166"/>
    <col min="13569" max="13569" width="45" style="166" customWidth="1"/>
    <col min="13570" max="13583" width="14.28515625" style="166" customWidth="1"/>
    <col min="13584" max="13584" width="19.5703125" style="166" customWidth="1"/>
    <col min="13585" max="13594" width="11.140625" style="166" customWidth="1"/>
    <col min="13595" max="13824" width="16.140625" style="166"/>
    <col min="13825" max="13825" width="45" style="166" customWidth="1"/>
    <col min="13826" max="13839" width="14.28515625" style="166" customWidth="1"/>
    <col min="13840" max="13840" width="19.5703125" style="166" customWidth="1"/>
    <col min="13841" max="13850" width="11.140625" style="166" customWidth="1"/>
    <col min="13851" max="14080" width="16.140625" style="166"/>
    <col min="14081" max="14081" width="45" style="166" customWidth="1"/>
    <col min="14082" max="14095" width="14.28515625" style="166" customWidth="1"/>
    <col min="14096" max="14096" width="19.5703125" style="166" customWidth="1"/>
    <col min="14097" max="14106" width="11.140625" style="166" customWidth="1"/>
    <col min="14107" max="14336" width="16.140625" style="166"/>
    <col min="14337" max="14337" width="45" style="166" customWidth="1"/>
    <col min="14338" max="14351" width="14.28515625" style="166" customWidth="1"/>
    <col min="14352" max="14352" width="19.5703125" style="166" customWidth="1"/>
    <col min="14353" max="14362" width="11.140625" style="166" customWidth="1"/>
    <col min="14363" max="14592" width="16.140625" style="166"/>
    <col min="14593" max="14593" width="45" style="166" customWidth="1"/>
    <col min="14594" max="14607" width="14.28515625" style="166" customWidth="1"/>
    <col min="14608" max="14608" width="19.5703125" style="166" customWidth="1"/>
    <col min="14609" max="14618" width="11.140625" style="166" customWidth="1"/>
    <col min="14619" max="14848" width="16.140625" style="166"/>
    <col min="14849" max="14849" width="45" style="166" customWidth="1"/>
    <col min="14850" max="14863" width="14.28515625" style="166" customWidth="1"/>
    <col min="14864" max="14864" width="19.5703125" style="166" customWidth="1"/>
    <col min="14865" max="14874" width="11.140625" style="166" customWidth="1"/>
    <col min="14875" max="15104" width="16.140625" style="166"/>
    <col min="15105" max="15105" width="45" style="166" customWidth="1"/>
    <col min="15106" max="15119" width="14.28515625" style="166" customWidth="1"/>
    <col min="15120" max="15120" width="19.5703125" style="166" customWidth="1"/>
    <col min="15121" max="15130" width="11.140625" style="166" customWidth="1"/>
    <col min="15131" max="15360" width="16.140625" style="166"/>
    <col min="15361" max="15361" width="45" style="166" customWidth="1"/>
    <col min="15362" max="15375" width="14.28515625" style="166" customWidth="1"/>
    <col min="15376" max="15376" width="19.5703125" style="166" customWidth="1"/>
    <col min="15377" max="15386" width="11.140625" style="166" customWidth="1"/>
    <col min="15387" max="15616" width="16.140625" style="166"/>
    <col min="15617" max="15617" width="45" style="166" customWidth="1"/>
    <col min="15618" max="15631" width="14.28515625" style="166" customWidth="1"/>
    <col min="15632" max="15632" width="19.5703125" style="166" customWidth="1"/>
    <col min="15633" max="15642" width="11.140625" style="166" customWidth="1"/>
    <col min="15643" max="15872" width="16.140625" style="166"/>
    <col min="15873" max="15873" width="45" style="166" customWidth="1"/>
    <col min="15874" max="15887" width="14.28515625" style="166" customWidth="1"/>
    <col min="15888" max="15888" width="19.5703125" style="166" customWidth="1"/>
    <col min="15889" max="15898" width="11.140625" style="166" customWidth="1"/>
    <col min="15899" max="16128" width="16.140625" style="166"/>
    <col min="16129" max="16129" width="45" style="166" customWidth="1"/>
    <col min="16130" max="16143" width="14.28515625" style="166" customWidth="1"/>
    <col min="16144" max="16144" width="19.5703125" style="166" customWidth="1"/>
    <col min="16145" max="16154" width="11.140625" style="166" customWidth="1"/>
    <col min="16155" max="16384" width="16.140625" style="166"/>
  </cols>
  <sheetData>
    <row r="1" spans="1:26" ht="20.25" customHeight="1" x14ac:dyDescent="0.25">
      <c r="A1" s="165"/>
      <c r="B1" s="165"/>
      <c r="C1" s="700" t="s">
        <v>0</v>
      </c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165"/>
      <c r="R1" s="165"/>
      <c r="S1" s="165"/>
      <c r="T1" s="165"/>
      <c r="U1" s="165"/>
      <c r="V1" s="165"/>
      <c r="W1" s="165"/>
      <c r="X1" s="165"/>
      <c r="Y1" s="165"/>
      <c r="Z1" s="165"/>
    </row>
    <row r="2" spans="1:26" ht="21" customHeight="1" x14ac:dyDescent="0.25">
      <c r="A2" s="165"/>
      <c r="B2" s="700" t="s">
        <v>1</v>
      </c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165"/>
      <c r="R2" s="165"/>
      <c r="S2" s="165"/>
      <c r="T2" s="165"/>
      <c r="U2" s="165"/>
      <c r="V2" s="165"/>
      <c r="W2" s="165"/>
      <c r="X2" s="165"/>
      <c r="Y2" s="165"/>
      <c r="Z2" s="165"/>
    </row>
    <row r="3" spans="1:26" ht="9.75" customHeight="1" x14ac:dyDescent="0.25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</row>
    <row r="4" spans="1:26" ht="19.5" customHeight="1" x14ac:dyDescent="0.25">
      <c r="A4" s="190" t="s">
        <v>2</v>
      </c>
      <c r="B4" s="701" t="s">
        <v>66</v>
      </c>
      <c r="C4" s="701"/>
      <c r="D4" s="701"/>
      <c r="E4" s="701"/>
      <c r="F4" s="701"/>
      <c r="G4" s="701"/>
      <c r="H4" s="702" t="s">
        <v>4</v>
      </c>
      <c r="I4" s="702"/>
      <c r="J4" s="702"/>
      <c r="K4" s="702"/>
      <c r="L4" s="702"/>
      <c r="M4" s="702"/>
      <c r="N4" s="702"/>
      <c r="O4" s="702"/>
      <c r="P4" s="702"/>
      <c r="Q4" s="167"/>
      <c r="R4" s="167"/>
      <c r="S4" s="167"/>
      <c r="T4" s="167"/>
      <c r="U4" s="167"/>
      <c r="V4" s="167"/>
      <c r="W4" s="167"/>
      <c r="X4" s="167"/>
      <c r="Y4" s="167"/>
      <c r="Z4" s="167"/>
    </row>
    <row r="5" spans="1:26" ht="9.75" customHeight="1" x14ac:dyDescent="0.25">
      <c r="A5" s="167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</row>
    <row r="6" spans="1:26" ht="14.25" customHeight="1" x14ac:dyDescent="0.25">
      <c r="A6" s="167"/>
      <c r="B6" s="191" t="s">
        <v>5</v>
      </c>
      <c r="C6" s="191" t="s">
        <v>6</v>
      </c>
      <c r="D6" s="191" t="s">
        <v>7</v>
      </c>
      <c r="E6" s="191" t="s">
        <v>8</v>
      </c>
      <c r="F6" s="191" t="s">
        <v>9</v>
      </c>
      <c r="G6" s="191" t="s">
        <v>10</v>
      </c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</row>
    <row r="7" spans="1:26" ht="31.5" customHeight="1" x14ac:dyDescent="0.25">
      <c r="A7" s="190" t="s">
        <v>11</v>
      </c>
      <c r="B7" s="168">
        <v>173</v>
      </c>
      <c r="C7" s="168">
        <v>20</v>
      </c>
      <c r="D7" s="168">
        <v>10</v>
      </c>
      <c r="E7" s="168">
        <v>4</v>
      </c>
      <c r="F7" s="168">
        <v>0</v>
      </c>
      <c r="G7" s="169">
        <f>SUM(B7:F7)</f>
        <v>207</v>
      </c>
      <c r="H7" s="167"/>
      <c r="I7" s="703" t="s">
        <v>67</v>
      </c>
      <c r="J7" s="703"/>
      <c r="K7" s="170">
        <v>2738.46</v>
      </c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</row>
    <row r="8" spans="1:26" ht="14.25" customHeight="1" x14ac:dyDescent="0.25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</row>
    <row r="9" spans="1:26" ht="62.25" customHeight="1" x14ac:dyDescent="0.25">
      <c r="A9" s="172"/>
      <c r="B9" s="183">
        <v>42583</v>
      </c>
      <c r="C9" s="183">
        <v>42614</v>
      </c>
      <c r="D9" s="183">
        <v>42644</v>
      </c>
      <c r="E9" s="183">
        <v>42675</v>
      </c>
      <c r="F9" s="183">
        <v>42705</v>
      </c>
      <c r="G9" s="183">
        <v>42736</v>
      </c>
      <c r="H9" s="183">
        <v>42767</v>
      </c>
      <c r="I9" s="183">
        <v>42795</v>
      </c>
      <c r="J9" s="183">
        <v>42826</v>
      </c>
      <c r="K9" s="183">
        <v>42856</v>
      </c>
      <c r="L9" s="183">
        <v>42887</v>
      </c>
      <c r="M9" s="183">
        <v>42917</v>
      </c>
      <c r="N9" s="184" t="s">
        <v>10</v>
      </c>
      <c r="O9" s="184" t="s">
        <v>13</v>
      </c>
      <c r="P9" s="185" t="s">
        <v>193</v>
      </c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15" customHeight="1" x14ac:dyDescent="0.25">
      <c r="A10" s="173" t="s">
        <v>14</v>
      </c>
      <c r="B10" s="173"/>
      <c r="C10" s="173"/>
      <c r="D10" s="173"/>
      <c r="E10" s="173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</row>
    <row r="11" spans="1:26" ht="28.5" customHeight="1" x14ac:dyDescent="0.25">
      <c r="A11" s="186" t="s">
        <v>15</v>
      </c>
      <c r="B11" s="201">
        <v>4176</v>
      </c>
      <c r="C11" s="201">
        <v>5128</v>
      </c>
      <c r="D11" s="201">
        <v>4946</v>
      </c>
      <c r="E11" s="174">
        <v>4405</v>
      </c>
      <c r="F11" s="174">
        <v>4719</v>
      </c>
      <c r="G11" s="174">
        <v>3325</v>
      </c>
      <c r="H11" s="174">
        <v>3352</v>
      </c>
      <c r="I11" s="174">
        <v>5383</v>
      </c>
      <c r="J11" s="174">
        <v>6196</v>
      </c>
      <c r="K11" s="174">
        <v>5041</v>
      </c>
      <c r="L11" s="174">
        <v>5334</v>
      </c>
      <c r="M11" s="174">
        <v>4772</v>
      </c>
      <c r="N11" s="175">
        <f t="shared" ref="N11:N14" si="0">SUM(B11:M11)</f>
        <v>56777</v>
      </c>
      <c r="O11" s="175">
        <f t="shared" ref="O11:O14" si="1">N11/12</f>
        <v>4731.416666666667</v>
      </c>
      <c r="P11" s="175">
        <f>(SUM(B11:M11)/12)/$G$7</f>
        <v>22.857085346215783</v>
      </c>
      <c r="Q11" s="171"/>
      <c r="R11" s="171"/>
      <c r="S11" s="171"/>
      <c r="T11" s="171"/>
      <c r="U11" s="171"/>
      <c r="V11" s="171"/>
      <c r="W11" s="171"/>
      <c r="X11" s="171"/>
      <c r="Y11" s="171"/>
      <c r="Z11" s="171"/>
    </row>
    <row r="12" spans="1:26" ht="28.5" customHeight="1" x14ac:dyDescent="0.25">
      <c r="A12" s="187" t="s">
        <v>68</v>
      </c>
      <c r="B12" s="200">
        <f t="shared" ref="B12:M12" si="2">B11/$K$7</f>
        <v>1.5249446769352117</v>
      </c>
      <c r="C12" s="200">
        <f t="shared" si="2"/>
        <v>1.8725853216771471</v>
      </c>
      <c r="D12" s="200">
        <f t="shared" si="2"/>
        <v>1.8061246101823651</v>
      </c>
      <c r="E12" s="200">
        <f t="shared" si="2"/>
        <v>1.6085683194204041</v>
      </c>
      <c r="F12" s="200">
        <f t="shared" si="2"/>
        <v>1.7232313051861265</v>
      </c>
      <c r="G12" s="200">
        <f t="shared" si="2"/>
        <v>1.2141860753854357</v>
      </c>
      <c r="H12" s="200">
        <f t="shared" si="2"/>
        <v>1.2240456314863097</v>
      </c>
      <c r="I12" s="200">
        <f t="shared" si="2"/>
        <v>1.9657033515187368</v>
      </c>
      <c r="J12" s="200">
        <f t="shared" si="2"/>
        <v>2.2625855407783937</v>
      </c>
      <c r="K12" s="200">
        <f t="shared" si="2"/>
        <v>1.8408156409076635</v>
      </c>
      <c r="L12" s="200">
        <f t="shared" si="2"/>
        <v>1.9478100830393725</v>
      </c>
      <c r="M12" s="200">
        <f t="shared" si="2"/>
        <v>1.7425852486433981</v>
      </c>
      <c r="N12" s="175">
        <f t="shared" si="0"/>
        <v>20.733185805160563</v>
      </c>
      <c r="O12" s="175">
        <f t="shared" si="1"/>
        <v>1.7277654837633802</v>
      </c>
      <c r="P12" s="175">
        <f t="shared" ref="P12:P26" si="3">(SUM(B12:M12)/12)/$G$7</f>
        <v>8.3466931582771992E-3</v>
      </c>
      <c r="Q12" s="171"/>
      <c r="R12" s="171"/>
      <c r="S12" s="171"/>
      <c r="T12" s="171"/>
      <c r="U12" s="171"/>
      <c r="V12" s="171"/>
      <c r="W12" s="171"/>
      <c r="X12" s="171"/>
      <c r="Y12" s="171"/>
      <c r="Z12" s="171"/>
    </row>
    <row r="13" spans="1:26" ht="14.25" customHeight="1" x14ac:dyDescent="0.25">
      <c r="A13" s="188" t="s">
        <v>17</v>
      </c>
      <c r="B13" s="176">
        <f>1049.52+1500.33+397.1+284.09</f>
        <v>3231.04</v>
      </c>
      <c r="C13" s="176">
        <f>1427.01+1795.65+335.28+324.94</f>
        <v>3882.8799999999997</v>
      </c>
      <c r="D13" s="176">
        <f>1318.84+1743.62+432.52+256.6</f>
        <v>3751.58</v>
      </c>
      <c r="E13" s="176">
        <f>1144.91+1549.67+227.14+470.77</f>
        <v>3392.49</v>
      </c>
      <c r="F13" s="176">
        <f>1312.34+1624.97+321.29+328.33</f>
        <v>3586.93</v>
      </c>
      <c r="G13" s="176">
        <f>548.78+1240.34+310.64+333.87</f>
        <v>2433.6299999999997</v>
      </c>
      <c r="H13" s="176">
        <f>495.37+1268.43+373.32+290.94</f>
        <v>2428.0600000000004</v>
      </c>
      <c r="I13" s="176">
        <v>3830.1</v>
      </c>
      <c r="J13" s="176">
        <v>4292.37</v>
      </c>
      <c r="K13" s="176">
        <v>3498.2</v>
      </c>
      <c r="L13" s="176">
        <v>3970.12</v>
      </c>
      <c r="M13" s="176">
        <f>1243.54+1743.36+378.81+408.85+44.54</f>
        <v>3819.0999999999995</v>
      </c>
      <c r="N13" s="175">
        <f t="shared" si="0"/>
        <v>42116.5</v>
      </c>
      <c r="O13" s="175">
        <f t="shared" si="1"/>
        <v>3509.7083333333335</v>
      </c>
      <c r="P13" s="175">
        <f t="shared" si="3"/>
        <v>16.95511272141707</v>
      </c>
      <c r="Q13" s="171"/>
      <c r="R13" s="171"/>
      <c r="S13" s="171"/>
      <c r="T13" s="171"/>
      <c r="U13" s="171"/>
      <c r="V13" s="171"/>
      <c r="W13" s="171"/>
      <c r="X13" s="171"/>
      <c r="Y13" s="171"/>
      <c r="Z13" s="171"/>
    </row>
    <row r="14" spans="1:26" ht="27.75" customHeight="1" x14ac:dyDescent="0.25">
      <c r="A14" s="189" t="s">
        <v>69</v>
      </c>
      <c r="B14" s="200">
        <f t="shared" ref="B14:M14" si="4">B13/$K$7</f>
        <v>1.1798748201543934</v>
      </c>
      <c r="C14" s="200">
        <f t="shared" si="4"/>
        <v>1.4179064145541653</v>
      </c>
      <c r="D14" s="200">
        <f t="shared" si="4"/>
        <v>1.3699597584043586</v>
      </c>
      <c r="E14" s="200">
        <f t="shared" si="4"/>
        <v>1.2388313139501763</v>
      </c>
      <c r="F14" s="200">
        <f t="shared" si="4"/>
        <v>1.3098347246262496</v>
      </c>
      <c r="G14" s="200">
        <f t="shared" si="4"/>
        <v>0.88868561162113002</v>
      </c>
      <c r="H14" s="200">
        <f t="shared" si="4"/>
        <v>0.88665162171439438</v>
      </c>
      <c r="I14" s="200">
        <f t="shared" si="4"/>
        <v>1.3986328082206787</v>
      </c>
      <c r="J14" s="200">
        <f t="shared" si="4"/>
        <v>1.5674393637299795</v>
      </c>
      <c r="K14" s="200">
        <f t="shared" si="4"/>
        <v>1.2774333019288213</v>
      </c>
      <c r="L14" s="200">
        <f t="shared" si="4"/>
        <v>1.4497637358223234</v>
      </c>
      <c r="M14" s="200">
        <f t="shared" si="4"/>
        <v>1.3946159520314334</v>
      </c>
      <c r="N14" s="175">
        <f t="shared" si="0"/>
        <v>15.379629426758106</v>
      </c>
      <c r="O14" s="175">
        <f t="shared" si="1"/>
        <v>1.2816357855631755</v>
      </c>
      <c r="P14" s="175">
        <f t="shared" si="3"/>
        <v>6.1914772249428767E-3</v>
      </c>
      <c r="Q14" s="171"/>
      <c r="R14" s="171"/>
      <c r="S14" s="171"/>
      <c r="T14" s="171"/>
      <c r="U14" s="171"/>
      <c r="V14" s="171"/>
      <c r="W14" s="171"/>
      <c r="X14" s="171"/>
      <c r="Y14" s="171"/>
      <c r="Z14" s="171"/>
    </row>
    <row r="15" spans="1:26" ht="10.5" customHeight="1" x14ac:dyDescent="0.25">
      <c r="A15" s="171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5"/>
      <c r="Q15" s="171"/>
      <c r="R15" s="171"/>
      <c r="S15" s="171"/>
      <c r="T15" s="171"/>
      <c r="U15" s="171"/>
      <c r="V15" s="171"/>
      <c r="W15" s="171"/>
      <c r="X15" s="171"/>
      <c r="Y15" s="171"/>
      <c r="Z15" s="171"/>
    </row>
    <row r="16" spans="1:26" ht="15" customHeight="1" x14ac:dyDescent="0.25">
      <c r="A16" s="178" t="s">
        <v>19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5"/>
      <c r="Q16" s="171"/>
      <c r="R16" s="171"/>
      <c r="S16" s="171"/>
      <c r="T16" s="171"/>
      <c r="U16" s="171"/>
      <c r="V16" s="171"/>
      <c r="W16" s="171"/>
      <c r="X16" s="171"/>
      <c r="Y16" s="171"/>
      <c r="Z16" s="171"/>
    </row>
    <row r="17" spans="1:26" ht="32.25" customHeight="1" x14ac:dyDescent="0.25">
      <c r="A17" s="189" t="s">
        <v>70</v>
      </c>
      <c r="B17" s="176">
        <v>56</v>
      </c>
      <c r="C17" s="176">
        <v>37</v>
      </c>
      <c r="D17" s="176">
        <v>131</v>
      </c>
      <c r="E17" s="176">
        <v>161</v>
      </c>
      <c r="F17" s="176">
        <v>10</v>
      </c>
      <c r="G17" s="176">
        <v>7</v>
      </c>
      <c r="H17" s="176">
        <v>11</v>
      </c>
      <c r="I17" s="176">
        <v>23</v>
      </c>
      <c r="J17" s="176">
        <v>21</v>
      </c>
      <c r="K17" s="176">
        <v>17</v>
      </c>
      <c r="L17" s="176">
        <v>18</v>
      </c>
      <c r="M17" s="176">
        <v>22</v>
      </c>
      <c r="N17" s="175">
        <f t="shared" ref="N17:N20" si="5">SUM(B17:M17)</f>
        <v>514</v>
      </c>
      <c r="O17" s="175">
        <f t="shared" ref="O17:O20" si="6">N17/12</f>
        <v>42.833333333333336</v>
      </c>
      <c r="P17" s="175">
        <f t="shared" si="3"/>
        <v>0.2069243156199678</v>
      </c>
      <c r="Q17" s="171"/>
      <c r="R17" s="171"/>
      <c r="S17" s="171"/>
      <c r="T17" s="171"/>
      <c r="U17" s="171"/>
      <c r="V17" s="171"/>
      <c r="W17" s="171"/>
      <c r="X17" s="171"/>
      <c r="Y17" s="171"/>
      <c r="Z17" s="171"/>
    </row>
    <row r="18" spans="1:26" ht="32.25" customHeight="1" x14ac:dyDescent="0.25">
      <c r="A18" s="187" t="s">
        <v>71</v>
      </c>
      <c r="B18" s="200">
        <f t="shared" ref="B18:M18" si="7">B17/$K$7</f>
        <v>2.0449449690702073E-2</v>
      </c>
      <c r="C18" s="200">
        <f t="shared" si="7"/>
        <v>1.3511243545642442E-2</v>
      </c>
      <c r="D18" s="200">
        <f t="shared" si="7"/>
        <v>4.783710552646378E-2</v>
      </c>
      <c r="E18" s="200">
        <f t="shared" si="7"/>
        <v>5.8792167860768463E-2</v>
      </c>
      <c r="F18" s="200">
        <f t="shared" si="7"/>
        <v>3.6516874447682273E-3</v>
      </c>
      <c r="G18" s="200">
        <f t="shared" si="7"/>
        <v>2.5561812113377592E-3</v>
      </c>
      <c r="H18" s="200">
        <f t="shared" si="7"/>
        <v>4.0168561892450503E-3</v>
      </c>
      <c r="I18" s="200">
        <f t="shared" si="7"/>
        <v>8.3988811229669235E-3</v>
      </c>
      <c r="J18" s="200">
        <f t="shared" si="7"/>
        <v>7.6685436340132775E-3</v>
      </c>
      <c r="K18" s="200">
        <f t="shared" si="7"/>
        <v>6.2078686561059864E-3</v>
      </c>
      <c r="L18" s="200">
        <f t="shared" si="7"/>
        <v>6.5730374005828094E-3</v>
      </c>
      <c r="M18" s="200">
        <f t="shared" si="7"/>
        <v>8.0337123784901005E-3</v>
      </c>
      <c r="N18" s="175">
        <f t="shared" si="5"/>
        <v>0.18769673466108691</v>
      </c>
      <c r="O18" s="346">
        <f t="shared" si="6"/>
        <v>1.5641394555090577E-2</v>
      </c>
      <c r="P18" s="175">
        <f t="shared" si="3"/>
        <v>7.5562292536669455E-5</v>
      </c>
      <c r="Q18" s="171"/>
      <c r="R18" s="171"/>
      <c r="S18" s="171"/>
      <c r="T18" s="171"/>
      <c r="U18" s="171"/>
      <c r="V18" s="171"/>
      <c r="W18" s="171"/>
      <c r="X18" s="171"/>
      <c r="Y18" s="171"/>
      <c r="Z18" s="171"/>
    </row>
    <row r="19" spans="1:26" ht="48.75" customHeight="1" x14ac:dyDescent="0.25">
      <c r="A19" s="186" t="s">
        <v>17</v>
      </c>
      <c r="B19" s="179">
        <v>339.83</v>
      </c>
      <c r="C19" s="179">
        <v>222.16</v>
      </c>
      <c r="D19" s="180">
        <v>804.36</v>
      </c>
      <c r="E19" s="180">
        <v>905.1</v>
      </c>
      <c r="F19" s="180">
        <v>71.36</v>
      </c>
      <c r="G19" s="180">
        <v>54.93</v>
      </c>
      <c r="H19" s="180">
        <v>61.12</v>
      </c>
      <c r="I19" s="180">
        <v>136.63999999999999</v>
      </c>
      <c r="J19" s="180">
        <v>123.06</v>
      </c>
      <c r="K19" s="180">
        <v>101.14</v>
      </c>
      <c r="L19" s="180">
        <v>115.29</v>
      </c>
      <c r="M19" s="180">
        <v>145.72</v>
      </c>
      <c r="N19" s="175">
        <f t="shared" si="5"/>
        <v>3080.7099999999991</v>
      </c>
      <c r="O19" s="175">
        <f t="shared" si="6"/>
        <v>256.72583333333324</v>
      </c>
      <c r="P19" s="175">
        <f t="shared" si="3"/>
        <v>1.2402214170692427</v>
      </c>
      <c r="Q19" s="171"/>
      <c r="R19" s="171"/>
      <c r="S19" s="171"/>
      <c r="T19" s="171"/>
      <c r="U19" s="171"/>
      <c r="V19" s="171"/>
      <c r="W19" s="171"/>
      <c r="X19" s="171"/>
      <c r="Y19" s="171"/>
      <c r="Z19" s="171"/>
    </row>
    <row r="20" spans="1:26" ht="28.5" customHeight="1" x14ac:dyDescent="0.25">
      <c r="A20" s="189" t="s">
        <v>72</v>
      </c>
      <c r="B20" s="200">
        <f t="shared" ref="B20:M20" si="8">B19/$K$7</f>
        <v>0.12409529443555867</v>
      </c>
      <c r="C20" s="200">
        <f t="shared" si="8"/>
        <v>8.1125888272970931E-2</v>
      </c>
      <c r="D20" s="200">
        <f t="shared" si="8"/>
        <v>0.29372713130737715</v>
      </c>
      <c r="E20" s="200">
        <f t="shared" si="8"/>
        <v>0.33051423062597224</v>
      </c>
      <c r="F20" s="200">
        <f t="shared" si="8"/>
        <v>2.6058441605866071E-2</v>
      </c>
      <c r="G20" s="200">
        <f t="shared" si="8"/>
        <v>2.0058719134111874E-2</v>
      </c>
      <c r="H20" s="200">
        <f t="shared" si="8"/>
        <v>2.2319113662423406E-2</v>
      </c>
      <c r="I20" s="200">
        <f t="shared" si="8"/>
        <v>4.9896657245313052E-2</v>
      </c>
      <c r="J20" s="200">
        <f t="shared" si="8"/>
        <v>4.4937665695317805E-2</v>
      </c>
      <c r="K20" s="200">
        <f t="shared" si="8"/>
        <v>3.6933166816385851E-2</v>
      </c>
      <c r="L20" s="200">
        <f t="shared" si="8"/>
        <v>4.2100304550732895E-2</v>
      </c>
      <c r="M20" s="200">
        <f t="shared" si="8"/>
        <v>5.3212389445162607E-2</v>
      </c>
      <c r="N20" s="175">
        <f t="shared" si="5"/>
        <v>1.1249790027971927</v>
      </c>
      <c r="O20" s="175">
        <f t="shared" si="6"/>
        <v>9.3748250233099392E-2</v>
      </c>
      <c r="P20" s="175">
        <f t="shared" si="3"/>
        <v>4.5289009774444151E-4</v>
      </c>
      <c r="Q20" s="171"/>
      <c r="R20" s="171"/>
      <c r="S20" s="171"/>
      <c r="T20" s="171"/>
      <c r="U20" s="171"/>
      <c r="V20" s="171"/>
      <c r="W20" s="171"/>
      <c r="X20" s="171"/>
      <c r="Y20" s="171"/>
      <c r="Z20" s="171"/>
    </row>
    <row r="21" spans="1:26" ht="14.25" customHeight="1" x14ac:dyDescent="0.25">
      <c r="A21" s="171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5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ht="15" customHeight="1" x14ac:dyDescent="0.25">
      <c r="A22" s="178" t="s">
        <v>23</v>
      </c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5"/>
      <c r="Q22" s="171"/>
      <c r="R22" s="171"/>
      <c r="S22" s="171"/>
      <c r="T22" s="171"/>
      <c r="U22" s="171"/>
      <c r="V22" s="171"/>
      <c r="W22" s="171"/>
      <c r="X22" s="171"/>
      <c r="Y22" s="171"/>
      <c r="Z22" s="171"/>
    </row>
    <row r="23" spans="1:26" ht="27.75" customHeight="1" x14ac:dyDescent="0.25">
      <c r="A23" s="186" t="s">
        <v>24</v>
      </c>
      <c r="B23" s="176">
        <v>415.39</v>
      </c>
      <c r="C23" s="176">
        <v>378.86</v>
      </c>
      <c r="D23" s="176">
        <v>261.60000000000002</v>
      </c>
      <c r="E23" s="176">
        <v>380.4</v>
      </c>
      <c r="F23" s="176">
        <v>285.27</v>
      </c>
      <c r="G23" s="176">
        <v>326.69</v>
      </c>
      <c r="H23" s="176">
        <v>311.69</v>
      </c>
      <c r="I23" s="176">
        <v>350.53</v>
      </c>
      <c r="J23" s="176">
        <v>323.87</v>
      </c>
      <c r="K23" s="176">
        <v>387.23</v>
      </c>
      <c r="L23" s="176">
        <v>364.27</v>
      </c>
      <c r="M23" s="176">
        <v>244.23</v>
      </c>
      <c r="N23" s="175">
        <f t="shared" ref="N23:N26" si="9">SUM(B23:M23)</f>
        <v>4030.03</v>
      </c>
      <c r="O23" s="175">
        <f t="shared" ref="O23:O26" si="10">N23/12</f>
        <v>335.83583333333337</v>
      </c>
      <c r="P23" s="175">
        <f t="shared" si="3"/>
        <v>1.6223953301127216</v>
      </c>
      <c r="Q23" s="171"/>
      <c r="R23" s="171"/>
      <c r="S23" s="171"/>
      <c r="T23" s="171"/>
      <c r="U23" s="171"/>
      <c r="V23" s="171"/>
      <c r="W23" s="171"/>
      <c r="X23" s="171"/>
      <c r="Y23" s="171"/>
      <c r="Z23" s="171"/>
    </row>
    <row r="24" spans="1:26" ht="27.75" customHeight="1" x14ac:dyDescent="0.25">
      <c r="A24" s="186" t="s">
        <v>25</v>
      </c>
      <c r="B24" s="176">
        <f t="shared" ref="B24:H24" si="11">108.58*2</f>
        <v>217.16</v>
      </c>
      <c r="C24" s="176">
        <f t="shared" si="11"/>
        <v>217.16</v>
      </c>
      <c r="D24" s="176">
        <f t="shared" si="11"/>
        <v>217.16</v>
      </c>
      <c r="E24" s="176">
        <f t="shared" si="11"/>
        <v>217.16</v>
      </c>
      <c r="F24" s="176">
        <f t="shared" si="11"/>
        <v>217.16</v>
      </c>
      <c r="G24" s="176">
        <f t="shared" si="11"/>
        <v>217.16</v>
      </c>
      <c r="H24" s="176">
        <f t="shared" si="11"/>
        <v>217.16</v>
      </c>
      <c r="I24" s="176">
        <f>117.78*2</f>
        <v>235.56</v>
      </c>
      <c r="J24" s="176">
        <f>117.78*2</f>
        <v>235.56</v>
      </c>
      <c r="K24" s="176">
        <f>117.78*2</f>
        <v>235.56</v>
      </c>
      <c r="L24" s="176">
        <f>117.78*2</f>
        <v>235.56</v>
      </c>
      <c r="M24" s="176">
        <f>117.78*2</f>
        <v>235.56</v>
      </c>
      <c r="N24" s="175">
        <f t="shared" si="9"/>
        <v>2697.92</v>
      </c>
      <c r="O24" s="175">
        <f t="shared" si="10"/>
        <v>224.82666666666668</v>
      </c>
      <c r="P24" s="175">
        <f t="shared" si="3"/>
        <v>1.0861191626409019</v>
      </c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31.5" customHeight="1" x14ac:dyDescent="0.25">
      <c r="A25" s="186" t="s">
        <v>26</v>
      </c>
      <c r="B25" s="164">
        <f>5969+74</f>
        <v>6043</v>
      </c>
      <c r="C25" s="164">
        <f>4886+78</f>
        <v>4964</v>
      </c>
      <c r="D25" s="164">
        <f>1480+1</f>
        <v>1481</v>
      </c>
      <c r="E25" s="164">
        <f>5440+1</f>
        <v>5441</v>
      </c>
      <c r="F25" s="164">
        <f>2269+1</f>
        <v>2270</v>
      </c>
      <c r="G25" s="164">
        <v>3651</v>
      </c>
      <c r="H25" s="164">
        <v>3151</v>
      </c>
      <c r="I25" s="164">
        <v>3832</v>
      </c>
      <c r="J25" s="164">
        <f>2942+1</f>
        <v>2943</v>
      </c>
      <c r="K25" s="164">
        <f>5054+1</f>
        <v>5055</v>
      </c>
      <c r="L25" s="164">
        <f>4280+2</f>
        <v>4282</v>
      </c>
      <c r="M25" s="164">
        <f>258+1</f>
        <v>259</v>
      </c>
      <c r="N25" s="175">
        <f t="shared" si="9"/>
        <v>43372</v>
      </c>
      <c r="O25" s="175">
        <f t="shared" si="10"/>
        <v>3614.3333333333335</v>
      </c>
      <c r="P25" s="175">
        <f t="shared" si="3"/>
        <v>17.460547504025765</v>
      </c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27.75" customHeight="1" x14ac:dyDescent="0.25">
      <c r="A26" s="186" t="s">
        <v>27</v>
      </c>
      <c r="B26" s="181">
        <v>81</v>
      </c>
      <c r="C26" s="181">
        <v>60</v>
      </c>
      <c r="D26" s="181">
        <v>0</v>
      </c>
      <c r="E26" s="181">
        <v>0</v>
      </c>
      <c r="F26" s="181">
        <v>0</v>
      </c>
      <c r="G26" s="181">
        <v>0</v>
      </c>
      <c r="H26" s="181">
        <v>0</v>
      </c>
      <c r="I26" s="181">
        <v>0</v>
      </c>
      <c r="J26" s="181">
        <v>0</v>
      </c>
      <c r="K26" s="181">
        <v>0</v>
      </c>
      <c r="L26" s="181">
        <v>1</v>
      </c>
      <c r="M26" s="181">
        <v>4</v>
      </c>
      <c r="N26" s="175">
        <f t="shared" si="9"/>
        <v>146</v>
      </c>
      <c r="O26" s="175">
        <f t="shared" si="10"/>
        <v>12.166666666666666</v>
      </c>
      <c r="P26" s="175">
        <f t="shared" si="3"/>
        <v>5.8776167471819643E-2</v>
      </c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15.75" customHeight="1" x14ac:dyDescent="0.25">
      <c r="A27" s="196"/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6"/>
      <c r="R27" s="196"/>
      <c r="S27" s="196"/>
      <c r="T27" s="196"/>
      <c r="U27" s="196"/>
      <c r="V27" s="196"/>
      <c r="W27" s="196"/>
      <c r="X27" s="196"/>
      <c r="Y27" s="196"/>
      <c r="Z27" s="196"/>
    </row>
    <row r="28" spans="1:26" ht="15.75" customHeight="1" x14ac:dyDescent="0.25">
      <c r="A28" s="197" t="s">
        <v>28</v>
      </c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6"/>
      <c r="R28" s="196"/>
      <c r="S28" s="196"/>
      <c r="T28" s="196"/>
      <c r="U28" s="196"/>
      <c r="V28" s="196"/>
      <c r="W28" s="196"/>
      <c r="X28" s="196"/>
      <c r="Y28" s="196"/>
      <c r="Z28" s="196"/>
    </row>
    <row r="29" spans="1:26" ht="27.75" customHeight="1" x14ac:dyDescent="0.25">
      <c r="A29" s="186" t="s">
        <v>29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5">
        <f>SUM(B29:M29)</f>
        <v>0</v>
      </c>
      <c r="O29" s="175">
        <f>N29/12</f>
        <v>0</v>
      </c>
      <c r="P29" s="352" t="s">
        <v>135</v>
      </c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4.25" customHeight="1" x14ac:dyDescent="0.25">
      <c r="A30" s="171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45" customHeight="1" x14ac:dyDescent="0.25">
      <c r="A31" s="182" t="s">
        <v>30</v>
      </c>
      <c r="B31" s="192" t="s">
        <v>31</v>
      </c>
      <c r="C31" s="192" t="s">
        <v>32</v>
      </c>
      <c r="D31" s="184" t="s">
        <v>33</v>
      </c>
      <c r="E31" s="698" t="s">
        <v>34</v>
      </c>
      <c r="F31" s="698"/>
      <c r="G31" s="177"/>
      <c r="H31" s="699" t="s">
        <v>35</v>
      </c>
      <c r="I31" s="699"/>
      <c r="J31" s="192" t="s">
        <v>31</v>
      </c>
      <c r="K31" s="192" t="s">
        <v>36</v>
      </c>
      <c r="L31" s="184" t="s">
        <v>33</v>
      </c>
      <c r="M31" s="698" t="s">
        <v>34</v>
      </c>
      <c r="N31" s="698"/>
      <c r="O31" s="177"/>
      <c r="P31" s="177"/>
      <c r="Q31" s="177"/>
      <c r="R31" s="177"/>
      <c r="S31" s="171"/>
      <c r="T31" s="171"/>
      <c r="U31" s="171"/>
      <c r="V31" s="171"/>
      <c r="W31" s="171"/>
      <c r="X31" s="171"/>
      <c r="Y31" s="171"/>
      <c r="Z31" s="171"/>
    </row>
    <row r="32" spans="1:26" ht="36" customHeight="1" x14ac:dyDescent="0.25">
      <c r="A32" s="186" t="s">
        <v>37</v>
      </c>
      <c r="B32" s="176">
        <v>0</v>
      </c>
      <c r="C32" s="200">
        <f>B32*100</f>
        <v>0</v>
      </c>
      <c r="D32" s="175">
        <f>C32/12</f>
        <v>0</v>
      </c>
      <c r="E32" s="704">
        <f>D32/G7</f>
        <v>0</v>
      </c>
      <c r="F32" s="704"/>
      <c r="G32" s="171"/>
      <c r="H32" s="707" t="s">
        <v>38</v>
      </c>
      <c r="I32" s="707"/>
      <c r="J32" s="176">
        <v>0</v>
      </c>
      <c r="K32" s="200">
        <f>J32*100</f>
        <v>0</v>
      </c>
      <c r="L32" s="175">
        <f>K32/12</f>
        <v>0</v>
      </c>
      <c r="M32" s="704">
        <f>L32/G7</f>
        <v>0</v>
      </c>
      <c r="N32" s="704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4.25" customHeight="1" x14ac:dyDescent="0.25">
      <c r="A33" s="171"/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45" customHeight="1" x14ac:dyDescent="0.25">
      <c r="A34" s="182" t="s">
        <v>39</v>
      </c>
      <c r="B34" s="198" t="s">
        <v>31</v>
      </c>
      <c r="C34" s="198" t="s">
        <v>40</v>
      </c>
      <c r="D34" s="199" t="s">
        <v>41</v>
      </c>
      <c r="E34" s="708" t="s">
        <v>34</v>
      </c>
      <c r="F34" s="708"/>
      <c r="G34" s="177"/>
      <c r="H34" s="709"/>
      <c r="I34" s="709"/>
      <c r="J34" s="193"/>
      <c r="K34" s="194"/>
      <c r="L34" s="710"/>
      <c r="M34" s="710"/>
      <c r="N34" s="177"/>
      <c r="O34" s="177"/>
      <c r="P34" s="177"/>
      <c r="Q34" s="177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36" customHeight="1" x14ac:dyDescent="0.25">
      <c r="A35" s="186" t="s">
        <v>42</v>
      </c>
      <c r="B35" s="181">
        <v>79</v>
      </c>
      <c r="C35" s="200">
        <f>B35*500</f>
        <v>39500</v>
      </c>
      <c r="D35" s="175">
        <f>C35/12</f>
        <v>3291.6666666666665</v>
      </c>
      <c r="E35" s="704">
        <f>D35/G7</f>
        <v>15.901771336553944</v>
      </c>
      <c r="F35" s="704"/>
      <c r="G35" s="171"/>
      <c r="H35" s="705"/>
      <c r="I35" s="705"/>
      <c r="J35" s="195"/>
      <c r="K35" s="195"/>
      <c r="L35" s="706"/>
      <c r="M35" s="706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4.25" customHeight="1" x14ac:dyDescent="0.25"/>
    <row r="37" spans="1:26" ht="14.25" customHeight="1" x14ac:dyDescent="0.25"/>
    <row r="38" spans="1:26" ht="14.25" customHeight="1" x14ac:dyDescent="0.25"/>
    <row r="39" spans="1:26" ht="14.25" customHeight="1" x14ac:dyDescent="0.25"/>
    <row r="40" spans="1:26" ht="14.25" customHeight="1" x14ac:dyDescent="0.25"/>
    <row r="41" spans="1:26" ht="14.25" customHeight="1" x14ac:dyDescent="0.25"/>
    <row r="42" spans="1:26" ht="14.25" customHeight="1" x14ac:dyDescent="0.25"/>
    <row r="43" spans="1:26" ht="14.25" customHeight="1" x14ac:dyDescent="0.25"/>
    <row r="44" spans="1:26" ht="14.25" customHeight="1" x14ac:dyDescent="0.25"/>
    <row r="45" spans="1:26" ht="14.25" customHeight="1" x14ac:dyDescent="0.25"/>
    <row r="46" spans="1:26" ht="14.25" customHeight="1" x14ac:dyDescent="0.25"/>
    <row r="47" spans="1:26" ht="14.25" customHeight="1" x14ac:dyDescent="0.25"/>
    <row r="48" spans="1:26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sheetProtection selectLockedCells="1" selectUnlockedCells="1"/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K35"/>
  <sheetViews>
    <sheetView showGridLines="0" zoomScale="85" zoomScaleNormal="85" workbookViewId="0">
      <selection activeCell="B8" sqref="B8"/>
    </sheetView>
  </sheetViews>
  <sheetFormatPr defaultRowHeight="15" x14ac:dyDescent="0.25"/>
  <cols>
    <col min="1" max="1" width="45" style="202" customWidth="1"/>
    <col min="2" max="15" width="14.28515625" style="202" customWidth="1"/>
    <col min="16" max="16" width="19.5703125" style="202" customWidth="1"/>
    <col min="17" max="1025" width="9.140625" style="202"/>
  </cols>
  <sheetData>
    <row r="1" spans="1:1024" ht="20.25" customHeight="1" x14ac:dyDescent="0.25">
      <c r="A1" s="2"/>
      <c r="B1" s="2"/>
      <c r="C1" s="595" t="s">
        <v>0</v>
      </c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1" customHeight="1" x14ac:dyDescent="0.25">
      <c r="A2" s="2"/>
      <c r="B2" s="595" t="s">
        <v>1</v>
      </c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9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9.5" customHeight="1" x14ac:dyDescent="0.25">
      <c r="A4" s="203" t="s">
        <v>2</v>
      </c>
      <c r="B4" s="611" t="s">
        <v>80</v>
      </c>
      <c r="C4" s="611"/>
      <c r="D4" s="611"/>
      <c r="E4" s="611"/>
      <c r="F4" s="611"/>
      <c r="G4" s="611"/>
      <c r="H4" s="597" t="s">
        <v>4</v>
      </c>
      <c r="I4" s="597"/>
      <c r="J4" s="597"/>
      <c r="K4" s="597"/>
      <c r="L4" s="597"/>
      <c r="M4" s="597"/>
      <c r="N4" s="597"/>
      <c r="O4" s="597"/>
      <c r="P4" s="597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9.7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x14ac:dyDescent="0.25">
      <c r="A6" s="3"/>
      <c r="B6" s="204" t="s">
        <v>5</v>
      </c>
      <c r="C6" s="204" t="s">
        <v>73</v>
      </c>
      <c r="D6" s="204" t="s">
        <v>7</v>
      </c>
      <c r="E6" s="204" t="s">
        <v>8</v>
      </c>
      <c r="F6" s="204" t="s">
        <v>9</v>
      </c>
      <c r="G6" s="204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1.5" customHeight="1" x14ac:dyDescent="0.25">
      <c r="A7" s="203" t="s">
        <v>11</v>
      </c>
      <c r="B7" s="7">
        <v>578</v>
      </c>
      <c r="C7" s="7">
        <v>32</v>
      </c>
      <c r="D7" s="7">
        <v>34</v>
      </c>
      <c r="E7" s="7">
        <v>14</v>
      </c>
      <c r="F7" s="7">
        <v>0</v>
      </c>
      <c r="G7" s="205">
        <f>SUM(B7:F7)</f>
        <v>658</v>
      </c>
      <c r="H7" s="3"/>
      <c r="I7" s="713" t="s">
        <v>74</v>
      </c>
      <c r="J7" s="713"/>
      <c r="K7" s="9">
        <v>3839.86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s="10" customFormat="1" ht="62.25" customHeight="1" x14ac:dyDescent="0.25">
      <c r="B9" s="206">
        <v>42583</v>
      </c>
      <c r="C9" s="206">
        <v>42614</v>
      </c>
      <c r="D9" s="206">
        <v>42644</v>
      </c>
      <c r="E9" s="206">
        <v>42675</v>
      </c>
      <c r="F9" s="206">
        <v>42705</v>
      </c>
      <c r="G9" s="206">
        <v>42736</v>
      </c>
      <c r="H9" s="206">
        <v>42767</v>
      </c>
      <c r="I9" s="206">
        <v>42795</v>
      </c>
      <c r="J9" s="206">
        <v>42826</v>
      </c>
      <c r="K9" s="206">
        <v>42856</v>
      </c>
      <c r="L9" s="206">
        <v>42887</v>
      </c>
      <c r="M9" s="206">
        <v>42917</v>
      </c>
      <c r="N9" s="207" t="s">
        <v>10</v>
      </c>
      <c r="O9" s="207" t="s">
        <v>13</v>
      </c>
      <c r="P9" s="208" t="s">
        <v>193</v>
      </c>
    </row>
    <row r="10" spans="1:1024" ht="15" customHeight="1" x14ac:dyDescent="0.25">
      <c r="A10" s="14" t="s">
        <v>14</v>
      </c>
      <c r="B10" s="14"/>
      <c r="C10" s="14"/>
      <c r="D10" s="14"/>
      <c r="E10" s="14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28.5" customHeight="1" x14ac:dyDescent="0.25">
      <c r="A11" s="209" t="s">
        <v>15</v>
      </c>
      <c r="B11" s="16">
        <f>963+6067+27.74+62.26</f>
        <v>7120</v>
      </c>
      <c r="C11" s="16">
        <f>961+5947+28.33+61.67</f>
        <v>6998</v>
      </c>
      <c r="D11" s="16">
        <f>1069+6335+26.56+63.44</f>
        <v>7494</v>
      </c>
      <c r="E11" s="16">
        <f>925+6249+25.97+64.03</f>
        <v>7264</v>
      </c>
      <c r="F11" s="16">
        <f>806+5844+26.96+63.04</f>
        <v>6740</v>
      </c>
      <c r="G11" s="16">
        <f>511+5024+23.61+66.39</f>
        <v>5625</v>
      </c>
      <c r="H11" s="16">
        <f>481+5265+27.55+62.45</f>
        <v>5836</v>
      </c>
      <c r="I11" s="16">
        <f>884+6239+26.96+63.04</f>
        <v>7213</v>
      </c>
      <c r="J11" s="16">
        <f>1195+7602+28.73+61.27</f>
        <v>8887</v>
      </c>
      <c r="K11" s="16">
        <f>994+6366+62.85+27.15</f>
        <v>7450</v>
      </c>
      <c r="L11" s="16">
        <f>1086+7042+1+25.58+64.42</f>
        <v>8219</v>
      </c>
      <c r="M11" s="16">
        <f>871+5818+39+22.43+67.57</f>
        <v>6818</v>
      </c>
      <c r="N11" s="18">
        <f>SUM(B11:M11)</f>
        <v>85664</v>
      </c>
      <c r="O11" s="18">
        <f>N11/12</f>
        <v>7138.666666666667</v>
      </c>
      <c r="P11" s="18">
        <f>(SUM(B11:M11)/12)/$G$7</f>
        <v>10.849037487335361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8.5" customHeight="1" x14ac:dyDescent="0.25">
      <c r="A12" s="209" t="s">
        <v>81</v>
      </c>
      <c r="B12" s="20">
        <f t="shared" ref="B12:M12" si="0">B11/$K$7</f>
        <v>1.8542342689577223</v>
      </c>
      <c r="C12" s="20">
        <f t="shared" si="0"/>
        <v>1.8224622772705255</v>
      </c>
      <c r="D12" s="20">
        <f t="shared" si="0"/>
        <v>1.9516336533102769</v>
      </c>
      <c r="E12" s="20">
        <f t="shared" si="0"/>
        <v>1.8917356361950695</v>
      </c>
      <c r="F12" s="20">
        <f t="shared" si="0"/>
        <v>1.7552723276369451</v>
      </c>
      <c r="G12" s="20">
        <f t="shared" si="0"/>
        <v>1.4648971577088747</v>
      </c>
      <c r="H12" s="20">
        <f t="shared" si="0"/>
        <v>1.5198470777580433</v>
      </c>
      <c r="I12" s="20">
        <f t="shared" si="0"/>
        <v>1.8784539019651758</v>
      </c>
      <c r="J12" s="20">
        <f t="shared" si="0"/>
        <v>2.3144072960993367</v>
      </c>
      <c r="K12" s="20">
        <f t="shared" si="0"/>
        <v>1.9401749022099763</v>
      </c>
      <c r="L12" s="20">
        <f t="shared" si="0"/>
        <v>2.1404426203038653</v>
      </c>
      <c r="M12" s="20">
        <f t="shared" si="0"/>
        <v>1.7755855682238415</v>
      </c>
      <c r="N12" s="18">
        <f>SUM(B12:M12)</f>
        <v>22.309146687639654</v>
      </c>
      <c r="O12" s="18">
        <f>N12/12</f>
        <v>1.8590955573033046</v>
      </c>
      <c r="P12" s="18">
        <f t="shared" ref="P12:P29" si="1">(SUM(B12:M12)/12)/$G$7</f>
        <v>2.8253731873910406E-3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45" x14ac:dyDescent="0.25">
      <c r="A13" s="210" t="s">
        <v>17</v>
      </c>
      <c r="B13" s="211">
        <f>1525.84+2588.81+447.52+696.07</f>
        <v>5258.24</v>
      </c>
      <c r="C13" s="211">
        <f>1516.99+2528.13+455.34+687.69</f>
        <v>5188.1499999999996</v>
      </c>
      <c r="D13" s="211">
        <f>1683.37+2686.54+425.85+706.24</f>
        <v>5502</v>
      </c>
      <c r="E13" s="211">
        <f>1447.94+2634.26+413.91+709.84+62.78</f>
        <v>5268.7300000000005</v>
      </c>
      <c r="F13" s="211">
        <f>1254+2448.58+427.07+695.92+89.81</f>
        <v>4915.38</v>
      </c>
      <c r="G13" s="211">
        <f>792.17+2097.44+372.67+731.06</f>
        <v>3993.34</v>
      </c>
      <c r="H13" s="211">
        <f>747.38+2203.16+435.86+688.79</f>
        <v>4075.19</v>
      </c>
      <c r="I13" s="211">
        <f>1382.67+2627.99+429.35+698.49+92.04</f>
        <v>5230.54</v>
      </c>
      <c r="J13" s="211">
        <f>1842.97+2976.41+460.66+682.1+163.82+155.01</f>
        <v>6280.97</v>
      </c>
      <c r="K13" s="211">
        <f>1524.12+2376.77+438.84+703.6+337.98</f>
        <v>5381.3099999999995</v>
      </c>
      <c r="L13" s="211">
        <f>1730.02+2978.66+0.34+417.05+725.49+230.8</f>
        <v>6082.3600000000006</v>
      </c>
      <c r="M13" s="211">
        <f>1523.06+2510.34+14.65+449.26+932.01+83.35</f>
        <v>5512.670000000001</v>
      </c>
      <c r="N13" s="212">
        <f>SUM(B13:M13)</f>
        <v>62688.88</v>
      </c>
      <c r="O13" s="212">
        <f>N13/12</f>
        <v>5224.0733333333328</v>
      </c>
      <c r="P13" s="18">
        <f t="shared" si="1"/>
        <v>7.9393211752786215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7.75" customHeight="1" x14ac:dyDescent="0.25">
      <c r="A14" s="209" t="s">
        <v>75</v>
      </c>
      <c r="B14" s="20">
        <f t="shared" ref="B14:M14" si="2">B13/$K$7</f>
        <v>1.3693832587646424</v>
      </c>
      <c r="C14" s="20">
        <f t="shared" si="2"/>
        <v>1.3511299891141864</v>
      </c>
      <c r="D14" s="20">
        <f t="shared" si="2"/>
        <v>1.4328647398603074</v>
      </c>
      <c r="E14" s="20">
        <f t="shared" si="2"/>
        <v>1.3721151291974187</v>
      </c>
      <c r="F14" s="20">
        <f t="shared" si="2"/>
        <v>1.2800935450771642</v>
      </c>
      <c r="G14" s="20">
        <f t="shared" si="2"/>
        <v>1.0399702072471393</v>
      </c>
      <c r="H14" s="20">
        <f t="shared" si="2"/>
        <v>1.0612860885553119</v>
      </c>
      <c r="I14" s="20">
        <f t="shared" si="2"/>
        <v>1.3621694540946805</v>
      </c>
      <c r="J14" s="20">
        <f t="shared" si="2"/>
        <v>1.6357289067830598</v>
      </c>
      <c r="K14" s="20">
        <f t="shared" si="2"/>
        <v>1.4014339064445056</v>
      </c>
      <c r="L14" s="20">
        <f t="shared" si="2"/>
        <v>1.5840056668732716</v>
      </c>
      <c r="M14" s="20">
        <f t="shared" si="2"/>
        <v>1.4356434870021304</v>
      </c>
      <c r="N14" s="18">
        <f>SUM(B14:M14)</f>
        <v>16.32582437901382</v>
      </c>
      <c r="O14" s="18">
        <f>N14/12</f>
        <v>1.3604853649178184</v>
      </c>
      <c r="P14" s="18">
        <f t="shared" si="1"/>
        <v>2.0676069375650734E-3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0.5" customHeight="1" x14ac:dyDescent="0.25">
      <c r="A15" s="21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18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5" customHeight="1" x14ac:dyDescent="0.25">
      <c r="A16" s="23" t="s">
        <v>19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18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32.25" customHeight="1" x14ac:dyDescent="0.25">
      <c r="A17" s="209" t="s">
        <v>76</v>
      </c>
      <c r="B17" s="16">
        <v>60</v>
      </c>
      <c r="C17" s="16">
        <v>60</v>
      </c>
      <c r="D17" s="16">
        <v>101</v>
      </c>
      <c r="E17" s="16">
        <v>69</v>
      </c>
      <c r="F17" s="16">
        <v>74</v>
      </c>
      <c r="G17" s="16">
        <v>25</v>
      </c>
      <c r="H17" s="16">
        <v>42</v>
      </c>
      <c r="I17" s="16">
        <v>62</v>
      </c>
      <c r="J17" s="16">
        <v>152</v>
      </c>
      <c r="K17" s="16">
        <v>108</v>
      </c>
      <c r="L17" s="16">
        <v>79</v>
      </c>
      <c r="M17" s="16">
        <v>116</v>
      </c>
      <c r="N17" s="18">
        <f>SUM(B17:M17)</f>
        <v>948</v>
      </c>
      <c r="O17" s="18">
        <f>N17/12</f>
        <v>79</v>
      </c>
      <c r="P17" s="18">
        <f t="shared" si="1"/>
        <v>0.12006079027355623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32.25" customHeight="1" x14ac:dyDescent="0.25">
      <c r="A18" s="210" t="s">
        <v>77</v>
      </c>
      <c r="B18" s="20">
        <f t="shared" ref="B18:M18" si="3">B17/$K$7</f>
        <v>1.5625569682227999E-2</v>
      </c>
      <c r="C18" s="20">
        <f t="shared" si="3"/>
        <v>1.5625569682227999E-2</v>
      </c>
      <c r="D18" s="20">
        <f t="shared" si="3"/>
        <v>2.630304229841713E-2</v>
      </c>
      <c r="E18" s="20">
        <f t="shared" si="3"/>
        <v>1.7969405134562196E-2</v>
      </c>
      <c r="F18" s="20">
        <f t="shared" si="3"/>
        <v>1.9271535941414529E-2</v>
      </c>
      <c r="G18" s="20">
        <f t="shared" si="3"/>
        <v>6.5106540342616658E-3</v>
      </c>
      <c r="H18" s="20">
        <f t="shared" si="3"/>
        <v>1.0937898777559598E-2</v>
      </c>
      <c r="I18" s="20">
        <f t="shared" si="3"/>
        <v>1.6146422004968932E-2</v>
      </c>
      <c r="J18" s="20">
        <f t="shared" si="3"/>
        <v>3.9584776528310925E-2</v>
      </c>
      <c r="K18" s="20">
        <f t="shared" si="3"/>
        <v>2.8126025428010397E-2</v>
      </c>
      <c r="L18" s="20">
        <f t="shared" si="3"/>
        <v>2.0573666748266863E-2</v>
      </c>
      <c r="M18" s="20">
        <f t="shared" si="3"/>
        <v>3.0209434718974127E-2</v>
      </c>
      <c r="N18" s="18">
        <f>SUM(B18:M18)</f>
        <v>0.24688400097920235</v>
      </c>
      <c r="O18" s="344">
        <f>N18/12</f>
        <v>2.0573666748266863E-2</v>
      </c>
      <c r="P18" s="18">
        <f t="shared" si="1"/>
        <v>3.1266970742046902E-5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48.75" customHeight="1" x14ac:dyDescent="0.25">
      <c r="A19" s="209" t="s">
        <v>17</v>
      </c>
      <c r="B19" s="211">
        <v>402.66</v>
      </c>
      <c r="C19" s="211">
        <v>402.66</v>
      </c>
      <c r="D19" s="211">
        <v>683.1</v>
      </c>
      <c r="E19" s="211">
        <v>464.22</v>
      </c>
      <c r="F19" s="211">
        <v>498.42</v>
      </c>
      <c r="G19" s="211">
        <v>163.26</v>
      </c>
      <c r="H19" s="211">
        <v>279.54000000000002</v>
      </c>
      <c r="I19" s="211">
        <v>416.34</v>
      </c>
      <c r="J19" s="211">
        <v>1031.94</v>
      </c>
      <c r="K19" s="211">
        <v>730.98</v>
      </c>
      <c r="L19" s="211">
        <v>593.67999999999995</v>
      </c>
      <c r="M19" s="211">
        <v>882.08</v>
      </c>
      <c r="N19" s="212">
        <f>SUM(B19:M19)</f>
        <v>6548.8799999999992</v>
      </c>
      <c r="O19" s="212">
        <f>N19/12</f>
        <v>545.7399999999999</v>
      </c>
      <c r="P19" s="18">
        <f t="shared" si="1"/>
        <v>0.82939209726443752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8.5" customHeight="1" x14ac:dyDescent="0.25">
      <c r="A20" s="209" t="s">
        <v>78</v>
      </c>
      <c r="B20" s="20">
        <f t="shared" ref="B20:M20" si="4">B19/$K$7</f>
        <v>0.1048631981374321</v>
      </c>
      <c r="C20" s="20">
        <f t="shared" si="4"/>
        <v>0.1048631981374321</v>
      </c>
      <c r="D20" s="20">
        <f t="shared" si="4"/>
        <v>0.17789711083216575</v>
      </c>
      <c r="E20" s="20">
        <f t="shared" si="4"/>
        <v>0.12089503263139802</v>
      </c>
      <c r="F20" s="20">
        <f t="shared" si="4"/>
        <v>0.12980160735026797</v>
      </c>
      <c r="G20" s="20">
        <f t="shared" si="4"/>
        <v>4.2517175105342378E-2</v>
      </c>
      <c r="H20" s="20">
        <f t="shared" si="4"/>
        <v>7.2799529149500247E-2</v>
      </c>
      <c r="I20" s="20">
        <f t="shared" si="4"/>
        <v>0.10842582802498006</v>
      </c>
      <c r="J20" s="20">
        <f t="shared" si="4"/>
        <v>0.26874417296463932</v>
      </c>
      <c r="K20" s="20">
        <f t="shared" si="4"/>
        <v>0.19036631543858371</v>
      </c>
      <c r="L20" s="20">
        <f t="shared" si="4"/>
        <v>0.15460980348241862</v>
      </c>
      <c r="M20" s="20">
        <f t="shared" si="4"/>
        <v>0.2297167084216612</v>
      </c>
      <c r="N20" s="18">
        <f>SUM(B20:M20)</f>
        <v>1.7054996796758213</v>
      </c>
      <c r="O20" s="18">
        <f>N20/12</f>
        <v>0.14212497330631843</v>
      </c>
      <c r="P20" s="18">
        <f t="shared" si="1"/>
        <v>2.1599540016157816E-4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18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5" customHeight="1" x14ac:dyDescent="0.25">
      <c r="A22" s="23" t="s">
        <v>23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18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7.75" customHeight="1" x14ac:dyDescent="0.25">
      <c r="A23" s="209" t="s">
        <v>24</v>
      </c>
      <c r="B23" s="16">
        <v>1929.33</v>
      </c>
      <c r="C23" s="16">
        <v>1538.38</v>
      </c>
      <c r="D23" s="16">
        <v>1853.21</v>
      </c>
      <c r="E23" s="16">
        <v>1802.51</v>
      </c>
      <c r="F23" s="16">
        <v>1721.77</v>
      </c>
      <c r="G23" s="16">
        <v>1551.08</v>
      </c>
      <c r="H23" s="16">
        <v>1146.1300000000001</v>
      </c>
      <c r="I23" s="16">
        <v>1399.85</v>
      </c>
      <c r="J23" s="16">
        <v>1232.72</v>
      </c>
      <c r="K23" s="16">
        <v>1993.54</v>
      </c>
      <c r="L23" s="16">
        <v>1846.65</v>
      </c>
      <c r="M23" s="16">
        <v>1711.89</v>
      </c>
      <c r="N23" s="18">
        <f>SUM(B23:M23)</f>
        <v>19727.060000000001</v>
      </c>
      <c r="O23" s="18">
        <f>N23/12</f>
        <v>1643.9216666666669</v>
      </c>
      <c r="P23" s="18">
        <f t="shared" si="1"/>
        <v>2.4983611955420471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7.75" customHeight="1" x14ac:dyDescent="0.25">
      <c r="A24" s="209" t="s">
        <v>25</v>
      </c>
      <c r="B24" s="16">
        <v>1033.56</v>
      </c>
      <c r="C24" s="16">
        <v>1025.6400000000001</v>
      </c>
      <c r="D24" s="16">
        <v>986.03</v>
      </c>
      <c r="E24" s="16">
        <v>986.03</v>
      </c>
      <c r="F24" s="16">
        <v>924.5</v>
      </c>
      <c r="G24" s="16">
        <v>877.45</v>
      </c>
      <c r="H24" s="16">
        <v>877.45</v>
      </c>
      <c r="I24" s="16">
        <v>877.45</v>
      </c>
      <c r="J24" s="16">
        <v>877.45</v>
      </c>
      <c r="K24" s="16">
        <v>951.83</v>
      </c>
      <c r="L24" s="16">
        <v>951.83</v>
      </c>
      <c r="M24" s="16">
        <v>951.83</v>
      </c>
      <c r="N24" s="18">
        <f>SUM(B24:M24)</f>
        <v>11321.05</v>
      </c>
      <c r="O24" s="18">
        <f>N24/12</f>
        <v>943.42083333333323</v>
      </c>
      <c r="P24" s="18">
        <f t="shared" si="1"/>
        <v>1.4337702634245186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31.5" customHeight="1" x14ac:dyDescent="0.25">
      <c r="A25" s="209" t="s">
        <v>26</v>
      </c>
      <c r="B25" s="16">
        <v>27200</v>
      </c>
      <c r="C25" s="16">
        <v>15175</v>
      </c>
      <c r="D25" s="16">
        <v>26111</v>
      </c>
      <c r="E25" s="16">
        <v>24238</v>
      </c>
      <c r="F25" s="16">
        <v>22170</v>
      </c>
      <c r="G25" s="16">
        <v>18975</v>
      </c>
      <c r="H25" s="16">
        <v>8464</v>
      </c>
      <c r="I25" s="16">
        <v>14921</v>
      </c>
      <c r="J25" s="16">
        <v>9662</v>
      </c>
      <c r="K25" s="16">
        <v>32986</v>
      </c>
      <c r="L25" s="16">
        <v>27302</v>
      </c>
      <c r="M25" s="16">
        <v>20372</v>
      </c>
      <c r="N25" s="18">
        <f>SUM(B25:M25)</f>
        <v>247576</v>
      </c>
      <c r="O25" s="18">
        <f>N25/12</f>
        <v>20631.333333333332</v>
      </c>
      <c r="P25" s="18">
        <f t="shared" si="1"/>
        <v>31.354609929078013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7.75" customHeight="1" x14ac:dyDescent="0.25">
      <c r="A26" s="209" t="s">
        <v>27</v>
      </c>
      <c r="B26" s="16">
        <v>386</v>
      </c>
      <c r="C26" s="16">
        <v>265</v>
      </c>
      <c r="D26" s="16">
        <v>415</v>
      </c>
      <c r="E26" s="16">
        <v>437</v>
      </c>
      <c r="F26" s="16">
        <v>660</v>
      </c>
      <c r="G26" s="16">
        <v>516</v>
      </c>
      <c r="H26" s="16">
        <v>73</v>
      </c>
      <c r="I26" s="16">
        <v>373</v>
      </c>
      <c r="J26" s="16">
        <v>326</v>
      </c>
      <c r="K26" s="16">
        <v>235</v>
      </c>
      <c r="L26" s="16">
        <v>342</v>
      </c>
      <c r="M26" s="16">
        <v>673</v>
      </c>
      <c r="N26" s="18">
        <f>SUM(B26:M26)</f>
        <v>4701</v>
      </c>
      <c r="O26" s="18">
        <f>N26/12</f>
        <v>391.75</v>
      </c>
      <c r="P26" s="18">
        <f t="shared" si="1"/>
        <v>0.59536474164133735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s="28" customFormat="1" ht="15.75" customHeight="1" x14ac:dyDescent="0.25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18"/>
    </row>
    <row r="28" spans="1:1024" ht="15.75" customHeight="1" x14ac:dyDescent="0.25">
      <c r="A28" s="29" t="s">
        <v>28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18"/>
      <c r="Q28"/>
      <c r="R28"/>
      <c r="S28"/>
      <c r="T28"/>
      <c r="U28"/>
      <c r="V28"/>
      <c r="W28"/>
      <c r="X28"/>
      <c r="Y28"/>
      <c r="Z28"/>
      <c r="AA28"/>
      <c r="AB28"/>
    </row>
    <row r="29" spans="1:1024" ht="27.75" customHeight="1" x14ac:dyDescent="0.25">
      <c r="A29" s="209" t="s">
        <v>29</v>
      </c>
      <c r="B29" s="213">
        <v>349.9</v>
      </c>
      <c r="C29" s="213">
        <v>208.41</v>
      </c>
      <c r="D29" s="213">
        <v>285.52999999999997</v>
      </c>
      <c r="E29" s="213">
        <v>253.97</v>
      </c>
      <c r="F29" s="213">
        <v>208.09</v>
      </c>
      <c r="G29" s="213">
        <v>163.09</v>
      </c>
      <c r="H29" s="213">
        <v>204.85</v>
      </c>
      <c r="I29" s="213">
        <v>233.56</v>
      </c>
      <c r="J29" s="213">
        <v>342.99</v>
      </c>
      <c r="K29" s="213">
        <v>252.78</v>
      </c>
      <c r="L29" s="213">
        <v>260.49</v>
      </c>
      <c r="M29" s="213">
        <v>350.77</v>
      </c>
      <c r="N29" s="212">
        <f>SUM(B29:M29)</f>
        <v>3114.43</v>
      </c>
      <c r="O29" s="212">
        <f>N29/12</f>
        <v>259.5358333333333</v>
      </c>
      <c r="P29" s="18">
        <f t="shared" si="1"/>
        <v>0.3944313576494427</v>
      </c>
      <c r="Q29"/>
      <c r="R29"/>
      <c r="S29"/>
      <c r="T29"/>
      <c r="U29"/>
      <c r="V29"/>
      <c r="W29"/>
      <c r="X29"/>
      <c r="Y29"/>
      <c r="Z29"/>
      <c r="AA29"/>
      <c r="AB29"/>
    </row>
    <row r="30" spans="1:1024" x14ac:dyDescent="0.25">
      <c r="A30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2"/>
      <c r="Q30"/>
      <c r="R30"/>
      <c r="S30"/>
      <c r="T30"/>
      <c r="U30"/>
      <c r="V30"/>
      <c r="W30"/>
      <c r="X30"/>
      <c r="Y30"/>
      <c r="Z30"/>
      <c r="AA30"/>
      <c r="AB30"/>
    </row>
    <row r="31" spans="1:1024" ht="45" customHeight="1" x14ac:dyDescent="0.25">
      <c r="A31" s="30" t="s">
        <v>30</v>
      </c>
      <c r="B31" s="214" t="s">
        <v>79</v>
      </c>
      <c r="C31" s="214" t="s">
        <v>32</v>
      </c>
      <c r="D31" s="207" t="s">
        <v>33</v>
      </c>
      <c r="E31" s="712" t="s">
        <v>34</v>
      </c>
      <c r="F31" s="712"/>
      <c r="G31" s="24"/>
      <c r="H31" s="609" t="s">
        <v>35</v>
      </c>
      <c r="I31" s="609"/>
      <c r="J31" s="214" t="s">
        <v>79</v>
      </c>
      <c r="K31" s="214" t="s">
        <v>36</v>
      </c>
      <c r="L31" s="207" t="s">
        <v>33</v>
      </c>
      <c r="M31" s="712" t="s">
        <v>34</v>
      </c>
      <c r="N31" s="712"/>
      <c r="O31" s="24"/>
      <c r="P31" s="24"/>
      <c r="Q31" s="24"/>
      <c r="R31" s="22"/>
      <c r="S31"/>
      <c r="T31"/>
      <c r="U31"/>
      <c r="V31"/>
      <c r="W31"/>
      <c r="X31"/>
      <c r="Y31"/>
      <c r="Z31"/>
      <c r="AA31"/>
      <c r="AB31"/>
    </row>
    <row r="32" spans="1:1024" ht="36" customHeight="1" x14ac:dyDescent="0.25">
      <c r="A32" s="209" t="s">
        <v>37</v>
      </c>
      <c r="B32" s="16">
        <v>30</v>
      </c>
      <c r="C32" s="20">
        <f>B32*100</f>
        <v>3000</v>
      </c>
      <c r="D32" s="18">
        <f>C32/12</f>
        <v>250</v>
      </c>
      <c r="E32" s="606">
        <f>D32/G7</f>
        <v>0.37993920972644379</v>
      </c>
      <c r="F32" s="606"/>
      <c r="G32"/>
      <c r="H32" s="711" t="s">
        <v>38</v>
      </c>
      <c r="I32" s="711"/>
      <c r="J32" s="16">
        <v>0</v>
      </c>
      <c r="K32" s="20">
        <f>J32*100</f>
        <v>0</v>
      </c>
      <c r="L32" s="18">
        <f>K32/12</f>
        <v>0</v>
      </c>
      <c r="M32" s="606">
        <f>L32/G7</f>
        <v>0</v>
      </c>
      <c r="N32" s="606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x14ac:dyDescent="0.25">
      <c r="A3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2"/>
      <c r="Q33"/>
      <c r="R33"/>
      <c r="S33"/>
      <c r="T33"/>
      <c r="U33"/>
      <c r="V33"/>
      <c r="W33"/>
      <c r="X33"/>
      <c r="Y33"/>
      <c r="Z33"/>
      <c r="AA33"/>
      <c r="AB33"/>
    </row>
    <row r="34" spans="1:28" ht="45" customHeight="1" x14ac:dyDescent="0.25">
      <c r="A34" s="30" t="s">
        <v>39</v>
      </c>
      <c r="B34" s="214" t="s">
        <v>79</v>
      </c>
      <c r="C34" s="214" t="s">
        <v>40</v>
      </c>
      <c r="D34" s="207" t="s">
        <v>41</v>
      </c>
      <c r="E34" s="712" t="s">
        <v>34</v>
      </c>
      <c r="F34" s="712"/>
      <c r="G34" s="24"/>
      <c r="H34" s="603"/>
      <c r="I34" s="603"/>
      <c r="J34" s="32"/>
      <c r="K34" s="33"/>
      <c r="L34" s="604"/>
      <c r="M34" s="604"/>
      <c r="N34" s="24"/>
      <c r="O34" s="24"/>
      <c r="P34" s="24"/>
      <c r="Q34" s="22"/>
      <c r="R34"/>
      <c r="S34"/>
      <c r="T34"/>
      <c r="U34"/>
      <c r="V34"/>
      <c r="W34"/>
      <c r="X34"/>
      <c r="Y34"/>
      <c r="Z34"/>
      <c r="AA34"/>
      <c r="AB34"/>
    </row>
    <row r="35" spans="1:28" ht="36" customHeight="1" x14ac:dyDescent="0.25">
      <c r="A35" s="209" t="s">
        <v>42</v>
      </c>
      <c r="B35" s="16">
        <v>420</v>
      </c>
      <c r="C35" s="20">
        <f>B35*500</f>
        <v>210000</v>
      </c>
      <c r="D35" s="18">
        <f>C35/12</f>
        <v>17500</v>
      </c>
      <c r="E35" s="606">
        <f>D35/G7</f>
        <v>26.595744680851062</v>
      </c>
      <c r="F35" s="606"/>
      <c r="G35"/>
      <c r="H35" s="607"/>
      <c r="I35" s="607"/>
      <c r="J35" s="27"/>
      <c r="K35" s="27"/>
      <c r="L35" s="608"/>
      <c r="M35" s="608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</sheetData>
  <mergeCells count="17">
    <mergeCell ref="E31:F31"/>
    <mergeCell ref="H31:I31"/>
    <mergeCell ref="M31:N31"/>
    <mergeCell ref="C1:P1"/>
    <mergeCell ref="B2:P2"/>
    <mergeCell ref="B4:G4"/>
    <mergeCell ref="H4:P4"/>
    <mergeCell ref="I7:J7"/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</mergeCells>
  <pageMargins left="0.31527777777777799" right="0.31527777777777799" top="0.39374999999999999" bottom="0.39374999999999999" header="0.31527777777777799" footer="0.51180555555555496"/>
  <pageSetup paperSize="9" scale="10" firstPageNumber="0" orientation="landscape" verticalDpi="0" r:id="rId1"/>
  <headerFooter>
    <oddHeader>&amp;C  
INSTITUTO FEDERAL
PARANÁ   
MINISTÉRIO DA
EDUCAÇÃO</oddHead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showGridLines="0" topLeftCell="A2" workbookViewId="0">
      <selection activeCell="C7" sqref="C7"/>
    </sheetView>
  </sheetViews>
  <sheetFormatPr defaultColWidth="12.5703125" defaultRowHeight="15" customHeight="1" x14ac:dyDescent="0.25"/>
  <cols>
    <col min="1" max="1" width="35.42578125" style="216" customWidth="1"/>
    <col min="2" max="15" width="11.42578125" style="216" customWidth="1"/>
    <col min="16" max="16" width="15.42578125" style="216" customWidth="1"/>
    <col min="17" max="26" width="8.7109375" style="216" customWidth="1"/>
    <col min="27" max="16384" width="12.5703125" style="216"/>
  </cols>
  <sheetData>
    <row r="1" spans="1:26" ht="20.25" customHeight="1" x14ac:dyDescent="0.25">
      <c r="A1" s="215"/>
      <c r="B1" s="215"/>
      <c r="C1" s="725" t="s">
        <v>0</v>
      </c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215"/>
      <c r="R1" s="215"/>
      <c r="S1" s="215"/>
      <c r="T1" s="215"/>
      <c r="U1" s="215"/>
      <c r="V1" s="215"/>
      <c r="W1" s="215"/>
      <c r="X1" s="215"/>
      <c r="Y1" s="215"/>
      <c r="Z1" s="215"/>
    </row>
    <row r="2" spans="1:26" ht="21" customHeight="1" x14ac:dyDescent="0.25">
      <c r="A2" s="215"/>
      <c r="B2" s="725" t="s">
        <v>1</v>
      </c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215"/>
      <c r="R2" s="215"/>
      <c r="S2" s="215"/>
      <c r="T2" s="215"/>
      <c r="U2" s="215"/>
      <c r="V2" s="215"/>
      <c r="W2" s="215"/>
      <c r="X2" s="215"/>
      <c r="Y2" s="215"/>
      <c r="Z2" s="215"/>
    </row>
    <row r="3" spans="1:26" ht="9.75" customHeight="1" x14ac:dyDescent="0.25">
      <c r="A3" s="217"/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</row>
    <row r="4" spans="1:26" ht="19.5" customHeight="1" x14ac:dyDescent="0.25">
      <c r="A4" s="218" t="s">
        <v>2</v>
      </c>
      <c r="B4" s="727" t="s">
        <v>82</v>
      </c>
      <c r="C4" s="728"/>
      <c r="D4" s="728"/>
      <c r="E4" s="728"/>
      <c r="F4" s="728"/>
      <c r="G4" s="715"/>
      <c r="H4" s="729" t="s">
        <v>4</v>
      </c>
      <c r="I4" s="726"/>
      <c r="J4" s="726"/>
      <c r="K4" s="726"/>
      <c r="L4" s="726"/>
      <c r="M4" s="726"/>
      <c r="N4" s="726"/>
      <c r="O4" s="726"/>
      <c r="P4" s="726"/>
      <c r="Q4" s="217"/>
      <c r="R4" s="217"/>
      <c r="S4" s="217"/>
      <c r="T4" s="217"/>
      <c r="U4" s="217"/>
      <c r="V4" s="217"/>
      <c r="W4" s="217"/>
      <c r="X4" s="217"/>
      <c r="Y4" s="217"/>
      <c r="Z4" s="217"/>
    </row>
    <row r="5" spans="1:26" ht="9.75" customHeight="1" x14ac:dyDescent="0.25">
      <c r="A5" s="217"/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</row>
    <row r="6" spans="1:26" x14ac:dyDescent="0.25">
      <c r="A6" s="217"/>
      <c r="B6" s="219" t="s">
        <v>5</v>
      </c>
      <c r="C6" s="219" t="s">
        <v>6</v>
      </c>
      <c r="D6" s="219" t="s">
        <v>7</v>
      </c>
      <c r="E6" s="219" t="s">
        <v>8</v>
      </c>
      <c r="F6" s="219" t="s">
        <v>9</v>
      </c>
      <c r="G6" s="219" t="s">
        <v>10</v>
      </c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</row>
    <row r="7" spans="1:26" ht="31.5" customHeight="1" x14ac:dyDescent="0.25">
      <c r="A7" s="218" t="s">
        <v>11</v>
      </c>
      <c r="B7" s="220">
        <v>535</v>
      </c>
      <c r="C7" s="220">
        <v>48</v>
      </c>
      <c r="D7" s="220">
        <v>30</v>
      </c>
      <c r="E7" s="220">
        <v>15</v>
      </c>
      <c r="F7" s="220">
        <v>3</v>
      </c>
      <c r="G7" s="221">
        <f>SUM(B7:F7)</f>
        <v>631</v>
      </c>
      <c r="H7" s="217"/>
      <c r="I7" s="730" t="s">
        <v>83</v>
      </c>
      <c r="J7" s="715"/>
      <c r="K7" s="222">
        <v>4387.34</v>
      </c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</row>
    <row r="8" spans="1:26" x14ac:dyDescent="0.25">
      <c r="A8" s="223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</row>
    <row r="9" spans="1:26" ht="62.25" customHeight="1" x14ac:dyDescent="0.25">
      <c r="A9" s="224"/>
      <c r="B9" s="225">
        <v>42583</v>
      </c>
      <c r="C9" s="225">
        <v>42614</v>
      </c>
      <c r="D9" s="225">
        <v>42644</v>
      </c>
      <c r="E9" s="225">
        <v>42675</v>
      </c>
      <c r="F9" s="225">
        <v>42705</v>
      </c>
      <c r="G9" s="225">
        <v>42736</v>
      </c>
      <c r="H9" s="225">
        <v>42767</v>
      </c>
      <c r="I9" s="225">
        <v>42795</v>
      </c>
      <c r="J9" s="225">
        <v>42826</v>
      </c>
      <c r="K9" s="225">
        <v>42856</v>
      </c>
      <c r="L9" s="225">
        <v>42887</v>
      </c>
      <c r="M9" s="225">
        <v>42917</v>
      </c>
      <c r="N9" s="226" t="s">
        <v>10</v>
      </c>
      <c r="O9" s="226" t="s">
        <v>13</v>
      </c>
      <c r="P9" s="572" t="s">
        <v>193</v>
      </c>
      <c r="Q9" s="224"/>
      <c r="R9" s="224"/>
      <c r="S9" s="224"/>
      <c r="T9" s="224"/>
      <c r="U9" s="224"/>
      <c r="V9" s="224"/>
      <c r="W9" s="224"/>
      <c r="X9" s="224"/>
      <c r="Y9" s="224"/>
      <c r="Z9" s="224"/>
    </row>
    <row r="10" spans="1:26" ht="15" customHeight="1" x14ac:dyDescent="0.25">
      <c r="A10" s="227" t="s">
        <v>14</v>
      </c>
      <c r="B10" s="227"/>
      <c r="C10" s="227"/>
      <c r="D10" s="227"/>
      <c r="E10" s="227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</row>
    <row r="11" spans="1:26" ht="28.5" customHeight="1" x14ac:dyDescent="0.25">
      <c r="A11" s="228" t="s">
        <v>15</v>
      </c>
      <c r="B11" s="229">
        <v>9016</v>
      </c>
      <c r="C11" s="230">
        <v>13330</v>
      </c>
      <c r="D11" s="230">
        <v>11300</v>
      </c>
      <c r="E11" s="230">
        <v>11862</v>
      </c>
      <c r="F11" s="230">
        <v>12463</v>
      </c>
      <c r="G11" s="230">
        <v>10123</v>
      </c>
      <c r="H11" s="230">
        <v>8522</v>
      </c>
      <c r="I11" s="230">
        <v>11470</v>
      </c>
      <c r="J11" s="230">
        <v>14930</v>
      </c>
      <c r="K11" s="230">
        <v>12210</v>
      </c>
      <c r="L11" s="230">
        <v>14869</v>
      </c>
      <c r="M11" s="230">
        <v>11638</v>
      </c>
      <c r="N11" s="231">
        <f t="shared" ref="N11:N14" si="0">SUM(B11:M11)</f>
        <v>141733</v>
      </c>
      <c r="O11" s="232">
        <f t="shared" ref="O11:O14" si="1">N11/12</f>
        <v>11811.083333333334</v>
      </c>
      <c r="P11" s="231">
        <f>(SUM(B11:M11)/12)/$G$7</f>
        <v>18.718040147913367</v>
      </c>
      <c r="Q11" s="223"/>
      <c r="R11" s="223"/>
      <c r="S11" s="223"/>
      <c r="T11" s="223"/>
      <c r="U11" s="223"/>
      <c r="V11" s="223"/>
      <c r="W11" s="223"/>
      <c r="X11" s="223"/>
      <c r="Y11" s="223"/>
      <c r="Z11" s="223"/>
    </row>
    <row r="12" spans="1:26" ht="28.5" customHeight="1" x14ac:dyDescent="0.25">
      <c r="A12" s="233" t="s">
        <v>84</v>
      </c>
      <c r="B12" s="234">
        <f t="shared" ref="B12:M12" si="2">B11/$K$7</f>
        <v>2.0550037152351992</v>
      </c>
      <c r="C12" s="234">
        <f t="shared" si="2"/>
        <v>3.0382874361230265</v>
      </c>
      <c r="D12" s="234">
        <f t="shared" si="2"/>
        <v>2.575592500239325</v>
      </c>
      <c r="E12" s="234">
        <f t="shared" si="2"/>
        <v>2.7036883396317584</v>
      </c>
      <c r="F12" s="234">
        <f t="shared" si="2"/>
        <v>2.8406733920781155</v>
      </c>
      <c r="G12" s="234">
        <f t="shared" si="2"/>
        <v>2.3073206088427156</v>
      </c>
      <c r="H12" s="234">
        <f t="shared" si="2"/>
        <v>1.9424070165521705</v>
      </c>
      <c r="I12" s="234">
        <f t="shared" si="2"/>
        <v>2.614340352012837</v>
      </c>
      <c r="J12" s="234">
        <f t="shared" si="2"/>
        <v>3.4029730998737273</v>
      </c>
      <c r="K12" s="234">
        <f t="shared" si="2"/>
        <v>2.7830074714975361</v>
      </c>
      <c r="L12" s="234">
        <f t="shared" si="2"/>
        <v>3.389069458943232</v>
      </c>
      <c r="M12" s="234">
        <f t="shared" si="2"/>
        <v>2.6526323467066604</v>
      </c>
      <c r="N12" s="231">
        <f t="shared" si="0"/>
        <v>32.304995737736306</v>
      </c>
      <c r="O12" s="231">
        <f t="shared" si="1"/>
        <v>2.692082978144692</v>
      </c>
      <c r="P12" s="231">
        <f t="shared" ref="P12:P29" si="3">(SUM(B12:M12)/12)/$G$7</f>
        <v>4.2663755596587831E-3</v>
      </c>
      <c r="Q12" s="223"/>
      <c r="R12" s="223"/>
      <c r="S12" s="223"/>
      <c r="T12" s="223"/>
      <c r="U12" s="223"/>
      <c r="V12" s="223"/>
      <c r="W12" s="223"/>
      <c r="X12" s="223"/>
      <c r="Y12" s="223"/>
      <c r="Z12" s="223"/>
    </row>
    <row r="13" spans="1:26" ht="60" x14ac:dyDescent="0.25">
      <c r="A13" s="233" t="s">
        <v>17</v>
      </c>
      <c r="B13" s="229">
        <v>6496.89</v>
      </c>
      <c r="C13" s="235">
        <v>9091.43</v>
      </c>
      <c r="D13" s="235">
        <v>7852.52</v>
      </c>
      <c r="E13" s="235">
        <v>8226.4500000000007</v>
      </c>
      <c r="F13" s="235">
        <v>8844.48</v>
      </c>
      <c r="G13" s="235">
        <v>6796.41</v>
      </c>
      <c r="H13" s="235">
        <v>5745.96</v>
      </c>
      <c r="I13" s="235">
        <v>8011.03</v>
      </c>
      <c r="J13" s="235">
        <v>10440.799999999999</v>
      </c>
      <c r="K13" s="236">
        <v>7439.51</v>
      </c>
      <c r="L13" s="235">
        <v>9945.84</v>
      </c>
      <c r="M13" s="235">
        <v>8425.83</v>
      </c>
      <c r="N13" s="231">
        <f t="shared" si="0"/>
        <v>97317.15</v>
      </c>
      <c r="O13" s="231">
        <f t="shared" si="1"/>
        <v>8109.7624999999998</v>
      </c>
      <c r="P13" s="231">
        <f t="shared" si="3"/>
        <v>12.85223851030111</v>
      </c>
      <c r="Q13" s="223"/>
      <c r="R13" s="223"/>
      <c r="S13" s="223"/>
      <c r="T13" s="223"/>
      <c r="U13" s="223"/>
      <c r="V13" s="223"/>
      <c r="W13" s="223"/>
      <c r="X13" s="223"/>
      <c r="Y13" s="223"/>
      <c r="Z13" s="223"/>
    </row>
    <row r="14" spans="1:26" ht="27.75" customHeight="1" x14ac:dyDescent="0.25">
      <c r="A14" s="228" t="s">
        <v>85</v>
      </c>
      <c r="B14" s="234">
        <f t="shared" ref="B14:M14" si="4">B13/$K$7</f>
        <v>1.480826651228307</v>
      </c>
      <c r="C14" s="234">
        <f t="shared" si="4"/>
        <v>2.0721963649956465</v>
      </c>
      <c r="D14" s="234">
        <f t="shared" si="4"/>
        <v>1.7898134176972835</v>
      </c>
      <c r="E14" s="234">
        <f t="shared" si="4"/>
        <v>1.8750427366012208</v>
      </c>
      <c r="F14" s="234">
        <f t="shared" si="4"/>
        <v>2.0159094120811241</v>
      </c>
      <c r="G14" s="234">
        <f t="shared" si="4"/>
        <v>1.5490958074824379</v>
      </c>
      <c r="H14" s="234">
        <f t="shared" si="4"/>
        <v>1.3096682728031108</v>
      </c>
      <c r="I14" s="234">
        <f t="shared" si="4"/>
        <v>1.8259423705479856</v>
      </c>
      <c r="J14" s="234">
        <f t="shared" si="4"/>
        <v>2.3797562988051983</v>
      </c>
      <c r="K14" s="234">
        <f t="shared" si="4"/>
        <v>1.6956766514562354</v>
      </c>
      <c r="L14" s="234">
        <f t="shared" si="4"/>
        <v>2.266940788723919</v>
      </c>
      <c r="M14" s="234">
        <f t="shared" si="4"/>
        <v>1.9204871288753549</v>
      </c>
      <c r="N14" s="231">
        <f t="shared" si="0"/>
        <v>22.18135590129782</v>
      </c>
      <c r="O14" s="231">
        <f t="shared" si="1"/>
        <v>1.8484463251081518</v>
      </c>
      <c r="P14" s="231">
        <f t="shared" si="3"/>
        <v>2.9293919573821739E-3</v>
      </c>
      <c r="Q14" s="223"/>
      <c r="R14" s="223"/>
      <c r="S14" s="223"/>
      <c r="T14" s="223"/>
      <c r="U14" s="223"/>
      <c r="V14" s="223"/>
      <c r="W14" s="223"/>
      <c r="X14" s="223"/>
      <c r="Y14" s="223"/>
      <c r="Z14" s="223"/>
    </row>
    <row r="15" spans="1:26" ht="10.5" customHeight="1" x14ac:dyDescent="0.25">
      <c r="A15" s="223"/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1"/>
      <c r="Q15" s="223"/>
      <c r="R15" s="223"/>
      <c r="S15" s="223"/>
      <c r="T15" s="223"/>
      <c r="U15" s="223"/>
      <c r="V15" s="223"/>
      <c r="W15" s="223"/>
      <c r="X15" s="223"/>
      <c r="Y15" s="223"/>
      <c r="Z15" s="223"/>
    </row>
    <row r="16" spans="1:26" ht="15" customHeight="1" x14ac:dyDescent="0.25">
      <c r="A16" s="238" t="s">
        <v>19</v>
      </c>
      <c r="B16" s="239" t="s">
        <v>86</v>
      </c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1"/>
      <c r="Q16" s="223"/>
      <c r="R16" s="223"/>
      <c r="S16" s="223"/>
      <c r="T16" s="223"/>
      <c r="U16" s="223"/>
      <c r="V16" s="223"/>
      <c r="W16" s="223"/>
      <c r="X16" s="223"/>
      <c r="Y16" s="223"/>
      <c r="Z16" s="223"/>
    </row>
    <row r="17" spans="1:26" ht="32.25" customHeight="1" x14ac:dyDescent="0.25">
      <c r="A17" s="228" t="s">
        <v>87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31">
        <f t="shared" ref="N17:N20" si="5">SUM(B17:M17)</f>
        <v>0</v>
      </c>
      <c r="O17" s="231">
        <f t="shared" ref="O17:O20" si="6">N17/12</f>
        <v>0</v>
      </c>
      <c r="P17" s="231">
        <f t="shared" si="3"/>
        <v>0</v>
      </c>
      <c r="Q17" s="223"/>
      <c r="R17" s="223"/>
      <c r="S17" s="223"/>
      <c r="T17" s="223"/>
      <c r="U17" s="223"/>
      <c r="V17" s="223"/>
      <c r="W17" s="223"/>
      <c r="X17" s="223"/>
      <c r="Y17" s="223"/>
      <c r="Z17" s="223"/>
    </row>
    <row r="18" spans="1:26" ht="32.25" customHeight="1" x14ac:dyDescent="0.25">
      <c r="A18" s="233" t="s">
        <v>88</v>
      </c>
      <c r="B18" s="234">
        <f t="shared" ref="B18:M18" si="7">B17/$K$7</f>
        <v>0</v>
      </c>
      <c r="C18" s="234">
        <f t="shared" si="7"/>
        <v>0</v>
      </c>
      <c r="D18" s="234">
        <f t="shared" si="7"/>
        <v>0</v>
      </c>
      <c r="E18" s="234">
        <f t="shared" si="7"/>
        <v>0</v>
      </c>
      <c r="F18" s="234">
        <f t="shared" si="7"/>
        <v>0</v>
      </c>
      <c r="G18" s="234">
        <f t="shared" si="7"/>
        <v>0</v>
      </c>
      <c r="H18" s="234">
        <f t="shared" si="7"/>
        <v>0</v>
      </c>
      <c r="I18" s="234">
        <f t="shared" si="7"/>
        <v>0</v>
      </c>
      <c r="J18" s="234">
        <f t="shared" si="7"/>
        <v>0</v>
      </c>
      <c r="K18" s="234">
        <f t="shared" si="7"/>
        <v>0</v>
      </c>
      <c r="L18" s="234">
        <f t="shared" si="7"/>
        <v>0</v>
      </c>
      <c r="M18" s="234">
        <f t="shared" si="7"/>
        <v>0</v>
      </c>
      <c r="N18" s="231">
        <f t="shared" si="5"/>
        <v>0</v>
      </c>
      <c r="O18" s="231">
        <f t="shared" si="6"/>
        <v>0</v>
      </c>
      <c r="P18" s="231">
        <f t="shared" si="3"/>
        <v>0</v>
      </c>
      <c r="Q18" s="223"/>
      <c r="R18" s="223"/>
      <c r="S18" s="223"/>
      <c r="T18" s="223"/>
      <c r="U18" s="223"/>
      <c r="V18" s="223"/>
      <c r="W18" s="223"/>
      <c r="X18" s="223"/>
      <c r="Y18" s="223"/>
      <c r="Z18" s="223"/>
    </row>
    <row r="19" spans="1:26" ht="48.75" customHeight="1" x14ac:dyDescent="0.25">
      <c r="A19" s="228" t="s">
        <v>17</v>
      </c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31">
        <f t="shared" si="5"/>
        <v>0</v>
      </c>
      <c r="O19" s="231">
        <f t="shared" si="6"/>
        <v>0</v>
      </c>
      <c r="P19" s="231">
        <f t="shared" si="3"/>
        <v>0</v>
      </c>
      <c r="Q19" s="223"/>
      <c r="R19" s="223"/>
      <c r="S19" s="223"/>
      <c r="T19" s="223"/>
      <c r="U19" s="223"/>
      <c r="V19" s="223"/>
      <c r="W19" s="223"/>
      <c r="X19" s="223"/>
      <c r="Y19" s="223"/>
      <c r="Z19" s="223"/>
    </row>
    <row r="20" spans="1:26" ht="28.5" customHeight="1" x14ac:dyDescent="0.25">
      <c r="A20" s="228" t="s">
        <v>89</v>
      </c>
      <c r="B20" s="234">
        <f t="shared" ref="B20:M20" si="8">B19/$K$7</f>
        <v>0</v>
      </c>
      <c r="C20" s="234">
        <f t="shared" si="8"/>
        <v>0</v>
      </c>
      <c r="D20" s="234">
        <f t="shared" si="8"/>
        <v>0</v>
      </c>
      <c r="E20" s="234">
        <f t="shared" si="8"/>
        <v>0</v>
      </c>
      <c r="F20" s="234">
        <f t="shared" si="8"/>
        <v>0</v>
      </c>
      <c r="G20" s="234">
        <f t="shared" si="8"/>
        <v>0</v>
      </c>
      <c r="H20" s="234">
        <f t="shared" si="8"/>
        <v>0</v>
      </c>
      <c r="I20" s="234">
        <f t="shared" si="8"/>
        <v>0</v>
      </c>
      <c r="J20" s="234">
        <f t="shared" si="8"/>
        <v>0</v>
      </c>
      <c r="K20" s="234">
        <f t="shared" si="8"/>
        <v>0</v>
      </c>
      <c r="L20" s="234">
        <f t="shared" si="8"/>
        <v>0</v>
      </c>
      <c r="M20" s="234">
        <f t="shared" si="8"/>
        <v>0</v>
      </c>
      <c r="N20" s="231">
        <f t="shared" si="5"/>
        <v>0</v>
      </c>
      <c r="O20" s="231">
        <f t="shared" si="6"/>
        <v>0</v>
      </c>
      <c r="P20" s="231">
        <f t="shared" si="3"/>
        <v>0</v>
      </c>
      <c r="Q20" s="223"/>
      <c r="R20" s="223"/>
      <c r="S20" s="223"/>
      <c r="T20" s="223"/>
      <c r="U20" s="223"/>
      <c r="V20" s="223"/>
      <c r="W20" s="223"/>
      <c r="X20" s="223"/>
      <c r="Y20" s="223"/>
      <c r="Z20" s="223"/>
    </row>
    <row r="21" spans="1:26" x14ac:dyDescent="0.25">
      <c r="A21" s="223"/>
      <c r="B21" s="237"/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1"/>
      <c r="Q21" s="223"/>
      <c r="R21" s="223"/>
      <c r="S21" s="223"/>
      <c r="T21" s="223"/>
      <c r="U21" s="223"/>
      <c r="V21" s="223"/>
      <c r="W21" s="223"/>
      <c r="X21" s="223"/>
      <c r="Y21" s="223"/>
      <c r="Z21" s="223"/>
    </row>
    <row r="22" spans="1:26" ht="15" customHeight="1" x14ac:dyDescent="0.25">
      <c r="A22" s="238" t="s">
        <v>23</v>
      </c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1"/>
      <c r="Q22" s="223"/>
      <c r="R22" s="223"/>
      <c r="S22" s="223"/>
      <c r="T22" s="223"/>
      <c r="U22" s="223"/>
      <c r="V22" s="223"/>
      <c r="W22" s="223"/>
      <c r="X22" s="223"/>
      <c r="Y22" s="223"/>
      <c r="Z22" s="223"/>
    </row>
    <row r="23" spans="1:26" ht="27.75" customHeight="1" x14ac:dyDescent="0.25">
      <c r="A23" s="228" t="s">
        <v>24</v>
      </c>
      <c r="B23" s="229">
        <v>1540.74</v>
      </c>
      <c r="C23" s="229">
        <v>1965.82</v>
      </c>
      <c r="D23" s="229">
        <v>1515.24</v>
      </c>
      <c r="E23" s="229">
        <v>1584.92</v>
      </c>
      <c r="F23" s="229">
        <v>1274.78</v>
      </c>
      <c r="G23" s="229">
        <v>1390.31</v>
      </c>
      <c r="H23" s="229">
        <v>1372.11</v>
      </c>
      <c r="I23" s="229">
        <v>1695.58</v>
      </c>
      <c r="J23" s="229">
        <v>1364.85</v>
      </c>
      <c r="K23" s="229">
        <v>1410.99</v>
      </c>
      <c r="L23" s="229">
        <v>1452.7</v>
      </c>
      <c r="M23" s="229">
        <v>1309.07</v>
      </c>
      <c r="N23" s="231">
        <f t="shared" ref="N23:N26" si="9">SUM(B23:M23)</f>
        <v>17877.11</v>
      </c>
      <c r="O23" s="231">
        <f t="shared" ref="O23:O26" si="10">N23/12</f>
        <v>1489.7591666666667</v>
      </c>
      <c r="P23" s="231">
        <f t="shared" si="3"/>
        <v>2.3609495509772849</v>
      </c>
      <c r="Q23" s="223"/>
      <c r="R23" s="223"/>
      <c r="S23" s="223"/>
      <c r="T23" s="223"/>
      <c r="U23" s="223"/>
      <c r="V23" s="223"/>
      <c r="W23" s="223"/>
      <c r="X23" s="223"/>
      <c r="Y23" s="223"/>
      <c r="Z23" s="223"/>
    </row>
    <row r="24" spans="1:26" ht="27.75" customHeight="1" x14ac:dyDescent="0.25">
      <c r="A24" s="228" t="s">
        <v>25</v>
      </c>
      <c r="B24" s="229">
        <v>986.03</v>
      </c>
      <c r="C24" s="229">
        <v>986.03</v>
      </c>
      <c r="D24" s="229">
        <v>986.03</v>
      </c>
      <c r="E24" s="229">
        <v>986.03</v>
      </c>
      <c r="F24" s="229">
        <v>986.03</v>
      </c>
      <c r="G24" s="229">
        <v>986.03</v>
      </c>
      <c r="H24" s="229">
        <v>986.03</v>
      </c>
      <c r="I24" s="229">
        <v>1069</v>
      </c>
      <c r="J24" s="229">
        <v>951.83</v>
      </c>
      <c r="K24" s="229">
        <v>951.83</v>
      </c>
      <c r="L24" s="229">
        <v>951.93</v>
      </c>
      <c r="M24" s="229">
        <v>951.83</v>
      </c>
      <c r="N24" s="231">
        <f t="shared" si="9"/>
        <v>11778.63</v>
      </c>
      <c r="O24" s="231">
        <f t="shared" si="10"/>
        <v>981.5524999999999</v>
      </c>
      <c r="P24" s="231">
        <f t="shared" si="3"/>
        <v>1.5555507131537241</v>
      </c>
      <c r="Q24" s="223"/>
      <c r="R24" s="223"/>
      <c r="S24" s="223"/>
      <c r="T24" s="223"/>
      <c r="U24" s="223"/>
      <c r="V24" s="223"/>
      <c r="W24" s="223"/>
      <c r="X24" s="223"/>
      <c r="Y24" s="223"/>
      <c r="Z24" s="223"/>
    </row>
    <row r="25" spans="1:26" ht="31.5" customHeight="1" x14ac:dyDescent="0.25">
      <c r="A25" s="228" t="s">
        <v>26</v>
      </c>
      <c r="B25" s="240">
        <v>17181</v>
      </c>
      <c r="C25" s="240">
        <v>28536</v>
      </c>
      <c r="D25" s="240">
        <v>15157</v>
      </c>
      <c r="E25" s="240">
        <v>19514</v>
      </c>
      <c r="F25" s="240">
        <v>9004</v>
      </c>
      <c r="G25" s="240">
        <v>11470</v>
      </c>
      <c r="H25" s="240">
        <v>11253</v>
      </c>
      <c r="I25" s="240">
        <v>19514</v>
      </c>
      <c r="J25" s="240">
        <v>13854</v>
      </c>
      <c r="K25" s="240">
        <v>14146</v>
      </c>
      <c r="L25" s="240">
        <v>14415</v>
      </c>
      <c r="M25" s="240">
        <v>10894</v>
      </c>
      <c r="N25" s="231">
        <f t="shared" si="9"/>
        <v>184938</v>
      </c>
      <c r="O25" s="231">
        <f t="shared" si="10"/>
        <v>15411.5</v>
      </c>
      <c r="P25" s="231">
        <f t="shared" si="3"/>
        <v>24.423930269413628</v>
      </c>
      <c r="Q25" s="223"/>
      <c r="R25" s="223"/>
      <c r="S25" s="223"/>
      <c r="T25" s="223"/>
      <c r="U25" s="223"/>
      <c r="V25" s="223"/>
      <c r="W25" s="223"/>
      <c r="X25" s="223"/>
      <c r="Y25" s="223"/>
      <c r="Z25" s="223"/>
    </row>
    <row r="26" spans="1:26" ht="27.75" customHeight="1" x14ac:dyDescent="0.25">
      <c r="A26" s="228" t="s">
        <v>27</v>
      </c>
      <c r="B26" s="240">
        <v>184</v>
      </c>
      <c r="C26" s="240">
        <v>611</v>
      </c>
      <c r="D26" s="240">
        <v>362</v>
      </c>
      <c r="E26" s="240">
        <v>57</v>
      </c>
      <c r="F26" s="240">
        <v>82</v>
      </c>
      <c r="G26" s="240">
        <v>281</v>
      </c>
      <c r="H26" s="240">
        <v>226</v>
      </c>
      <c r="I26" s="240">
        <v>174</v>
      </c>
      <c r="J26" s="240">
        <v>165</v>
      </c>
      <c r="K26" s="240">
        <v>151</v>
      </c>
      <c r="L26" s="240">
        <v>303</v>
      </c>
      <c r="M26" s="240">
        <v>116</v>
      </c>
      <c r="N26" s="231">
        <f t="shared" si="9"/>
        <v>2712</v>
      </c>
      <c r="O26" s="231">
        <f t="shared" si="10"/>
        <v>226</v>
      </c>
      <c r="P26" s="231">
        <f t="shared" si="3"/>
        <v>0.35816164817749602</v>
      </c>
      <c r="Q26" s="223"/>
      <c r="R26" s="223"/>
      <c r="S26" s="223"/>
      <c r="T26" s="223"/>
      <c r="U26" s="223"/>
      <c r="V26" s="223"/>
      <c r="W26" s="223"/>
      <c r="X26" s="223"/>
      <c r="Y26" s="223"/>
      <c r="Z26" s="223"/>
    </row>
    <row r="27" spans="1:26" ht="15.75" customHeight="1" x14ac:dyDescent="0.25">
      <c r="A27" s="241"/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31"/>
      <c r="Q27" s="241"/>
      <c r="R27" s="241"/>
      <c r="S27" s="241"/>
      <c r="T27" s="241"/>
      <c r="U27" s="241"/>
      <c r="V27" s="241"/>
      <c r="W27" s="241"/>
      <c r="X27" s="241"/>
      <c r="Y27" s="241"/>
      <c r="Z27" s="241"/>
    </row>
    <row r="28" spans="1:26" ht="15.75" customHeight="1" x14ac:dyDescent="0.25">
      <c r="A28" s="243" t="s">
        <v>28</v>
      </c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31"/>
      <c r="Q28" s="241"/>
      <c r="R28" s="241"/>
      <c r="S28" s="241"/>
      <c r="T28" s="241"/>
      <c r="U28" s="241"/>
      <c r="V28" s="241"/>
      <c r="W28" s="241"/>
      <c r="X28" s="241"/>
      <c r="Y28" s="241"/>
      <c r="Z28" s="241"/>
    </row>
    <row r="29" spans="1:26" ht="27.75" customHeight="1" x14ac:dyDescent="0.25">
      <c r="A29" s="228" t="s">
        <v>29</v>
      </c>
      <c r="B29" s="229">
        <v>786.04</v>
      </c>
      <c r="C29" s="229">
        <v>858.06</v>
      </c>
      <c r="D29" s="229">
        <v>929.64</v>
      </c>
      <c r="E29" s="229">
        <v>954.17</v>
      </c>
      <c r="F29" s="229">
        <v>858.6</v>
      </c>
      <c r="G29" s="229">
        <v>679.21</v>
      </c>
      <c r="H29" s="229">
        <v>2384.35</v>
      </c>
      <c r="I29" s="229">
        <v>789.01</v>
      </c>
      <c r="J29" s="229">
        <v>712.57</v>
      </c>
      <c r="K29" s="229">
        <v>668.43</v>
      </c>
      <c r="L29" s="229">
        <v>729.58</v>
      </c>
      <c r="M29" s="229">
        <v>621.91</v>
      </c>
      <c r="N29" s="231">
        <f>SUM(B29:M29)</f>
        <v>10971.57</v>
      </c>
      <c r="O29" s="231">
        <f>N29/12</f>
        <v>914.29750000000001</v>
      </c>
      <c r="P29" s="231">
        <f t="shared" si="3"/>
        <v>1.4489659270998416</v>
      </c>
      <c r="Q29" s="223"/>
      <c r="R29" s="223"/>
      <c r="S29" s="223"/>
      <c r="T29" s="223"/>
      <c r="U29" s="223"/>
      <c r="V29" s="223"/>
      <c r="W29" s="223"/>
      <c r="X29" s="223"/>
      <c r="Y29" s="223"/>
      <c r="Z29" s="223"/>
    </row>
    <row r="30" spans="1:26" x14ac:dyDescent="0.25">
      <c r="A30" s="223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23"/>
      <c r="R30" s="223"/>
      <c r="S30" s="223"/>
      <c r="T30" s="223"/>
      <c r="U30" s="223"/>
      <c r="V30" s="223"/>
      <c r="W30" s="223"/>
      <c r="X30" s="223"/>
      <c r="Y30" s="223"/>
      <c r="Z30" s="223"/>
    </row>
    <row r="31" spans="1:26" ht="51.75" customHeight="1" x14ac:dyDescent="0.25">
      <c r="A31" s="244" t="s">
        <v>30</v>
      </c>
      <c r="B31" s="245" t="s">
        <v>31</v>
      </c>
      <c r="C31" s="245" t="s">
        <v>32</v>
      </c>
      <c r="D31" s="226" t="s">
        <v>33</v>
      </c>
      <c r="E31" s="720" t="s">
        <v>34</v>
      </c>
      <c r="F31" s="715"/>
      <c r="G31" s="237"/>
      <c r="H31" s="723" t="s">
        <v>35</v>
      </c>
      <c r="I31" s="724"/>
      <c r="J31" s="245" t="s">
        <v>31</v>
      </c>
      <c r="K31" s="245" t="s">
        <v>36</v>
      </c>
      <c r="L31" s="226" t="s">
        <v>33</v>
      </c>
      <c r="M31" s="720" t="s">
        <v>34</v>
      </c>
      <c r="N31" s="715"/>
      <c r="O31" s="237"/>
      <c r="P31" s="237"/>
      <c r="Q31" s="237"/>
      <c r="R31" s="237"/>
      <c r="S31" s="223"/>
      <c r="T31" s="223"/>
      <c r="U31" s="223"/>
      <c r="V31" s="223"/>
      <c r="W31" s="223"/>
      <c r="X31" s="223"/>
      <c r="Y31" s="223"/>
      <c r="Z31" s="223"/>
    </row>
    <row r="32" spans="1:26" ht="36" customHeight="1" x14ac:dyDescent="0.25">
      <c r="A32" s="228" t="s">
        <v>37</v>
      </c>
      <c r="B32" s="229">
        <v>2</v>
      </c>
      <c r="C32" s="234">
        <f>B32*100</f>
        <v>200</v>
      </c>
      <c r="D32" s="231">
        <f>C32/12</f>
        <v>16.666666666666668</v>
      </c>
      <c r="E32" s="714">
        <f>D32/G7</f>
        <v>2.6413100898045432E-2</v>
      </c>
      <c r="F32" s="715"/>
      <c r="G32" s="223"/>
      <c r="H32" s="719" t="s">
        <v>38</v>
      </c>
      <c r="I32" s="715"/>
      <c r="J32" s="229"/>
      <c r="K32" s="234">
        <f>J32*100</f>
        <v>0</v>
      </c>
      <c r="L32" s="231">
        <f>K32/12</f>
        <v>0</v>
      </c>
      <c r="M32" s="714">
        <f>L32/G7</f>
        <v>0</v>
      </c>
      <c r="N32" s="715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</row>
    <row r="33" spans="1:26" x14ac:dyDescent="0.25">
      <c r="A33" s="223"/>
      <c r="B33" s="237"/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23"/>
      <c r="R33" s="223"/>
      <c r="S33" s="223"/>
      <c r="T33" s="223"/>
      <c r="U33" s="223"/>
      <c r="V33" s="223"/>
      <c r="W33" s="223"/>
      <c r="X33" s="223"/>
      <c r="Y33" s="223"/>
      <c r="Z33" s="223"/>
    </row>
    <row r="34" spans="1:26" ht="53.25" customHeight="1" x14ac:dyDescent="0.25">
      <c r="A34" s="244" t="s">
        <v>39</v>
      </c>
      <c r="B34" s="245" t="s">
        <v>31</v>
      </c>
      <c r="C34" s="245" t="s">
        <v>40</v>
      </c>
      <c r="D34" s="226" t="s">
        <v>41</v>
      </c>
      <c r="E34" s="720" t="s">
        <v>34</v>
      </c>
      <c r="F34" s="715"/>
      <c r="G34" s="237"/>
      <c r="H34" s="721"/>
      <c r="I34" s="717"/>
      <c r="J34" s="246"/>
      <c r="K34" s="247"/>
      <c r="L34" s="722"/>
      <c r="M34" s="717"/>
      <c r="N34" s="237"/>
      <c r="O34" s="237"/>
      <c r="P34" s="237"/>
      <c r="Q34" s="237"/>
      <c r="R34" s="223"/>
      <c r="S34" s="223"/>
      <c r="T34" s="223"/>
      <c r="U34" s="223"/>
      <c r="V34" s="223"/>
      <c r="W34" s="223"/>
      <c r="X34" s="223"/>
      <c r="Y34" s="223"/>
      <c r="Z34" s="223"/>
    </row>
    <row r="35" spans="1:26" ht="36" customHeight="1" x14ac:dyDescent="0.25">
      <c r="A35" s="228" t="s">
        <v>42</v>
      </c>
      <c r="B35" s="229">
        <v>277</v>
      </c>
      <c r="C35" s="234">
        <f>B35*500</f>
        <v>138500</v>
      </c>
      <c r="D35" s="231">
        <f>C35/12</f>
        <v>11541.666666666666</v>
      </c>
      <c r="E35" s="714">
        <f>D35/G7</f>
        <v>18.291072371896458</v>
      </c>
      <c r="F35" s="715"/>
      <c r="G35" s="223"/>
      <c r="H35" s="716"/>
      <c r="I35" s="717"/>
      <c r="J35" s="242"/>
      <c r="K35" s="242"/>
      <c r="L35" s="718"/>
      <c r="M35" s="717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</row>
    <row r="36" spans="1:26" x14ac:dyDescent="0.25">
      <c r="A36" s="223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23"/>
      <c r="R36" s="223"/>
      <c r="S36" s="223"/>
      <c r="T36" s="223"/>
      <c r="U36" s="223"/>
      <c r="V36" s="223"/>
      <c r="W36" s="223"/>
      <c r="X36" s="223"/>
      <c r="Y36" s="223"/>
      <c r="Z36" s="223"/>
    </row>
    <row r="37" spans="1:26" x14ac:dyDescent="0.25">
      <c r="A37" s="223"/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23"/>
      <c r="R37" s="223"/>
      <c r="S37" s="223"/>
      <c r="T37" s="223"/>
      <c r="U37" s="223"/>
      <c r="V37" s="223"/>
      <c r="W37" s="223"/>
      <c r="X37" s="223"/>
      <c r="Y37" s="223"/>
      <c r="Z37" s="223"/>
    </row>
    <row r="38" spans="1:26" x14ac:dyDescent="0.25">
      <c r="A38" s="223"/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23"/>
      <c r="R38" s="223"/>
      <c r="S38" s="223"/>
      <c r="T38" s="223"/>
      <c r="U38" s="223"/>
      <c r="V38" s="223"/>
      <c r="W38" s="223"/>
      <c r="X38" s="223"/>
      <c r="Y38" s="223"/>
      <c r="Z38" s="223"/>
    </row>
    <row r="39" spans="1:26" x14ac:dyDescent="0.25">
      <c r="A39" s="223"/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23"/>
      <c r="R39" s="223"/>
      <c r="S39" s="223"/>
      <c r="T39" s="223"/>
      <c r="U39" s="223"/>
      <c r="V39" s="223"/>
      <c r="W39" s="223"/>
      <c r="X39" s="223"/>
      <c r="Y39" s="223"/>
      <c r="Z39" s="223"/>
    </row>
    <row r="40" spans="1:26" x14ac:dyDescent="0.25">
      <c r="A40" s="223"/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23"/>
      <c r="R40" s="223"/>
      <c r="S40" s="223"/>
      <c r="T40" s="223"/>
      <c r="U40" s="223"/>
      <c r="V40" s="223"/>
      <c r="W40" s="223"/>
      <c r="X40" s="223"/>
      <c r="Y40" s="223"/>
      <c r="Z40" s="223"/>
    </row>
    <row r="41" spans="1:26" x14ac:dyDescent="0.25">
      <c r="A41" s="223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23"/>
      <c r="R41" s="223"/>
      <c r="S41" s="223"/>
      <c r="T41" s="223"/>
      <c r="U41" s="223"/>
      <c r="V41" s="223"/>
      <c r="W41" s="223"/>
      <c r="X41" s="223"/>
      <c r="Y41" s="223"/>
      <c r="Z41" s="223"/>
    </row>
    <row r="42" spans="1:26" x14ac:dyDescent="0.25">
      <c r="A42" s="223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23"/>
      <c r="R42" s="223"/>
      <c r="S42" s="223"/>
      <c r="T42" s="223"/>
      <c r="U42" s="223"/>
      <c r="V42" s="223"/>
      <c r="W42" s="223"/>
      <c r="X42" s="223"/>
      <c r="Y42" s="223"/>
      <c r="Z42" s="223"/>
    </row>
    <row r="43" spans="1:26" x14ac:dyDescent="0.25">
      <c r="A43" s="223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23"/>
      <c r="R43" s="223"/>
      <c r="S43" s="223"/>
      <c r="T43" s="223"/>
      <c r="U43" s="223"/>
      <c r="V43" s="223"/>
      <c r="W43" s="223"/>
      <c r="X43" s="223"/>
      <c r="Y43" s="223"/>
      <c r="Z43" s="223"/>
    </row>
    <row r="44" spans="1:26" x14ac:dyDescent="0.25">
      <c r="A44" s="223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23"/>
      <c r="R44" s="223"/>
      <c r="S44" s="223"/>
      <c r="T44" s="223"/>
      <c r="U44" s="223"/>
      <c r="V44" s="223"/>
      <c r="W44" s="223"/>
      <c r="X44" s="223"/>
      <c r="Y44" s="223"/>
      <c r="Z44" s="223"/>
    </row>
    <row r="45" spans="1:26" x14ac:dyDescent="0.25">
      <c r="A45" s="223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23"/>
      <c r="R45" s="223"/>
      <c r="S45" s="223"/>
      <c r="T45" s="223"/>
      <c r="U45" s="223"/>
      <c r="V45" s="223"/>
      <c r="W45" s="223"/>
      <c r="X45" s="223"/>
      <c r="Y45" s="223"/>
      <c r="Z45" s="223"/>
    </row>
    <row r="46" spans="1:26" x14ac:dyDescent="0.25">
      <c r="A46" s="223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23"/>
      <c r="R46" s="223"/>
      <c r="S46" s="223"/>
      <c r="T46" s="223"/>
      <c r="U46" s="223"/>
      <c r="V46" s="223"/>
      <c r="W46" s="223"/>
      <c r="X46" s="223"/>
      <c r="Y46" s="223"/>
      <c r="Z46" s="223"/>
    </row>
    <row r="47" spans="1:26" x14ac:dyDescent="0.25">
      <c r="A47" s="223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23"/>
      <c r="R47" s="223"/>
      <c r="S47" s="223"/>
      <c r="T47" s="223"/>
      <c r="U47" s="223"/>
      <c r="V47" s="223"/>
      <c r="W47" s="223"/>
      <c r="X47" s="223"/>
      <c r="Y47" s="223"/>
      <c r="Z47" s="223"/>
    </row>
    <row r="48" spans="1:26" x14ac:dyDescent="0.25">
      <c r="A48" s="223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23"/>
      <c r="R48" s="223"/>
      <c r="S48" s="223"/>
      <c r="T48" s="223"/>
      <c r="U48" s="223"/>
      <c r="V48" s="223"/>
      <c r="W48" s="223"/>
      <c r="X48" s="223"/>
      <c r="Y48" s="223"/>
      <c r="Z48" s="223"/>
    </row>
    <row r="49" spans="1:26" x14ac:dyDescent="0.25">
      <c r="A49" s="223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23"/>
      <c r="R49" s="223"/>
      <c r="S49" s="223"/>
      <c r="T49" s="223"/>
      <c r="U49" s="223"/>
      <c r="V49" s="223"/>
      <c r="W49" s="223"/>
      <c r="X49" s="223"/>
      <c r="Y49" s="223"/>
      <c r="Z49" s="223"/>
    </row>
    <row r="50" spans="1:26" x14ac:dyDescent="0.25">
      <c r="A50" s="223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23"/>
      <c r="R50" s="223"/>
      <c r="S50" s="223"/>
      <c r="T50" s="223"/>
      <c r="U50" s="223"/>
      <c r="V50" s="223"/>
      <c r="W50" s="223"/>
      <c r="X50" s="223"/>
      <c r="Y50" s="223"/>
      <c r="Z50" s="223"/>
    </row>
    <row r="51" spans="1:26" x14ac:dyDescent="0.25">
      <c r="A51" s="223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23"/>
      <c r="R51" s="223"/>
      <c r="S51" s="223"/>
      <c r="T51" s="223"/>
      <c r="U51" s="223"/>
      <c r="V51" s="223"/>
      <c r="W51" s="223"/>
      <c r="X51" s="223"/>
      <c r="Y51" s="223"/>
      <c r="Z51" s="223"/>
    </row>
    <row r="52" spans="1:26" x14ac:dyDescent="0.25">
      <c r="A52" s="223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23"/>
      <c r="R52" s="223"/>
      <c r="S52" s="223"/>
      <c r="T52" s="223"/>
      <c r="U52" s="223"/>
      <c r="V52" s="223"/>
      <c r="W52" s="223"/>
      <c r="X52" s="223"/>
      <c r="Y52" s="223"/>
      <c r="Z52" s="223"/>
    </row>
    <row r="53" spans="1:26" x14ac:dyDescent="0.25">
      <c r="A53" s="223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23"/>
      <c r="R53" s="223"/>
      <c r="S53" s="223"/>
      <c r="T53" s="223"/>
      <c r="U53" s="223"/>
      <c r="V53" s="223"/>
      <c r="W53" s="223"/>
      <c r="X53" s="223"/>
      <c r="Y53" s="223"/>
      <c r="Z53" s="223"/>
    </row>
    <row r="54" spans="1:26" x14ac:dyDescent="0.25">
      <c r="A54" s="223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23"/>
      <c r="R54" s="223"/>
      <c r="S54" s="223"/>
      <c r="T54" s="223"/>
      <c r="U54" s="223"/>
      <c r="V54" s="223"/>
      <c r="W54" s="223"/>
      <c r="X54" s="223"/>
      <c r="Y54" s="223"/>
      <c r="Z54" s="223"/>
    </row>
    <row r="55" spans="1:26" x14ac:dyDescent="0.25">
      <c r="A55" s="223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23"/>
      <c r="R55" s="223"/>
      <c r="S55" s="223"/>
      <c r="T55" s="223"/>
      <c r="U55" s="223"/>
      <c r="V55" s="223"/>
      <c r="W55" s="223"/>
      <c r="X55" s="223"/>
      <c r="Y55" s="223"/>
      <c r="Z55" s="223"/>
    </row>
    <row r="56" spans="1:26" x14ac:dyDescent="0.25">
      <c r="A56" s="223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23"/>
      <c r="R56" s="223"/>
      <c r="S56" s="223"/>
      <c r="T56" s="223"/>
      <c r="U56" s="223"/>
      <c r="V56" s="223"/>
      <c r="W56" s="223"/>
      <c r="X56" s="223"/>
      <c r="Y56" s="223"/>
      <c r="Z56" s="223"/>
    </row>
    <row r="57" spans="1:26" x14ac:dyDescent="0.25">
      <c r="A57" s="223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23"/>
      <c r="R57" s="223"/>
      <c r="S57" s="223"/>
      <c r="T57" s="223"/>
      <c r="U57" s="223"/>
      <c r="V57" s="223"/>
      <c r="W57" s="223"/>
      <c r="X57" s="223"/>
      <c r="Y57" s="223"/>
      <c r="Z57" s="223"/>
    </row>
    <row r="58" spans="1:26" x14ac:dyDescent="0.25">
      <c r="A58" s="223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23"/>
      <c r="R58" s="223"/>
      <c r="S58" s="223"/>
      <c r="T58" s="223"/>
      <c r="U58" s="223"/>
      <c r="V58" s="223"/>
      <c r="W58" s="223"/>
      <c r="X58" s="223"/>
      <c r="Y58" s="223"/>
      <c r="Z58" s="223"/>
    </row>
    <row r="59" spans="1:26" x14ac:dyDescent="0.25">
      <c r="A59" s="223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23"/>
      <c r="R59" s="223"/>
      <c r="S59" s="223"/>
      <c r="T59" s="223"/>
      <c r="U59" s="223"/>
      <c r="V59" s="223"/>
      <c r="W59" s="223"/>
      <c r="X59" s="223"/>
      <c r="Y59" s="223"/>
      <c r="Z59" s="223"/>
    </row>
    <row r="60" spans="1:26" x14ac:dyDescent="0.25">
      <c r="A60" s="223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23"/>
      <c r="R60" s="223"/>
      <c r="S60" s="223"/>
      <c r="T60" s="223"/>
      <c r="U60" s="223"/>
      <c r="V60" s="223"/>
      <c r="W60" s="223"/>
      <c r="X60" s="223"/>
      <c r="Y60" s="223"/>
      <c r="Z60" s="223"/>
    </row>
    <row r="61" spans="1:26" x14ac:dyDescent="0.25">
      <c r="A61" s="223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23"/>
      <c r="R61" s="223"/>
      <c r="S61" s="223"/>
      <c r="T61" s="223"/>
      <c r="U61" s="223"/>
      <c r="V61" s="223"/>
      <c r="W61" s="223"/>
      <c r="X61" s="223"/>
      <c r="Y61" s="223"/>
      <c r="Z61" s="223"/>
    </row>
    <row r="62" spans="1:26" x14ac:dyDescent="0.25">
      <c r="A62" s="223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23"/>
      <c r="R62" s="223"/>
      <c r="S62" s="223"/>
      <c r="T62" s="223"/>
      <c r="U62" s="223"/>
      <c r="V62" s="223"/>
      <c r="W62" s="223"/>
      <c r="X62" s="223"/>
      <c r="Y62" s="223"/>
      <c r="Z62" s="223"/>
    </row>
    <row r="63" spans="1:26" x14ac:dyDescent="0.25">
      <c r="A63" s="223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23"/>
      <c r="R63" s="223"/>
      <c r="S63" s="223"/>
      <c r="T63" s="223"/>
      <c r="U63" s="223"/>
      <c r="V63" s="223"/>
      <c r="W63" s="223"/>
      <c r="X63" s="223"/>
      <c r="Y63" s="223"/>
      <c r="Z63" s="223"/>
    </row>
    <row r="64" spans="1:26" x14ac:dyDescent="0.25">
      <c r="A64" s="223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23"/>
      <c r="R64" s="223"/>
      <c r="S64" s="223"/>
      <c r="T64" s="223"/>
      <c r="U64" s="223"/>
      <c r="V64" s="223"/>
      <c r="W64" s="223"/>
      <c r="X64" s="223"/>
      <c r="Y64" s="223"/>
      <c r="Z64" s="223"/>
    </row>
    <row r="65" spans="1:26" x14ac:dyDescent="0.25">
      <c r="A65" s="223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23"/>
      <c r="R65" s="223"/>
      <c r="S65" s="223"/>
      <c r="T65" s="223"/>
      <c r="U65" s="223"/>
      <c r="V65" s="223"/>
      <c r="W65" s="223"/>
      <c r="X65" s="223"/>
      <c r="Y65" s="223"/>
      <c r="Z65" s="223"/>
    </row>
    <row r="66" spans="1:26" x14ac:dyDescent="0.25">
      <c r="A66" s="223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23"/>
      <c r="R66" s="223"/>
      <c r="S66" s="223"/>
      <c r="T66" s="223"/>
      <c r="U66" s="223"/>
      <c r="V66" s="223"/>
      <c r="W66" s="223"/>
      <c r="X66" s="223"/>
      <c r="Y66" s="223"/>
      <c r="Z66" s="223"/>
    </row>
    <row r="67" spans="1:26" x14ac:dyDescent="0.25">
      <c r="A67" s="223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23"/>
      <c r="R67" s="223"/>
      <c r="S67" s="223"/>
      <c r="T67" s="223"/>
      <c r="U67" s="223"/>
      <c r="V67" s="223"/>
      <c r="W67" s="223"/>
      <c r="X67" s="223"/>
      <c r="Y67" s="223"/>
      <c r="Z67" s="223"/>
    </row>
    <row r="68" spans="1:26" x14ac:dyDescent="0.25">
      <c r="A68" s="223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23"/>
      <c r="R68" s="223"/>
      <c r="S68" s="223"/>
      <c r="T68" s="223"/>
      <c r="U68" s="223"/>
      <c r="V68" s="223"/>
      <c r="W68" s="223"/>
      <c r="X68" s="223"/>
      <c r="Y68" s="223"/>
      <c r="Z68" s="223"/>
    </row>
    <row r="69" spans="1:26" x14ac:dyDescent="0.25">
      <c r="A69" s="223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23"/>
      <c r="R69" s="223"/>
      <c r="S69" s="223"/>
      <c r="T69" s="223"/>
      <c r="U69" s="223"/>
      <c r="V69" s="223"/>
      <c r="W69" s="223"/>
      <c r="X69" s="223"/>
      <c r="Y69" s="223"/>
      <c r="Z69" s="223"/>
    </row>
    <row r="70" spans="1:26" x14ac:dyDescent="0.25">
      <c r="A70" s="223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23"/>
      <c r="R70" s="223"/>
      <c r="S70" s="223"/>
      <c r="T70" s="223"/>
      <c r="U70" s="223"/>
      <c r="V70" s="223"/>
      <c r="W70" s="223"/>
      <c r="X70" s="223"/>
      <c r="Y70" s="223"/>
      <c r="Z70" s="223"/>
    </row>
    <row r="71" spans="1:26" x14ac:dyDescent="0.25">
      <c r="A71" s="223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23"/>
      <c r="R71" s="223"/>
      <c r="S71" s="223"/>
      <c r="T71" s="223"/>
      <c r="U71" s="223"/>
      <c r="V71" s="223"/>
      <c r="W71" s="223"/>
      <c r="X71" s="223"/>
      <c r="Y71" s="223"/>
      <c r="Z71" s="223"/>
    </row>
    <row r="72" spans="1:26" x14ac:dyDescent="0.25">
      <c r="A72" s="223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23"/>
      <c r="R72" s="223"/>
      <c r="S72" s="223"/>
      <c r="T72" s="223"/>
      <c r="U72" s="223"/>
      <c r="V72" s="223"/>
      <c r="W72" s="223"/>
      <c r="X72" s="223"/>
      <c r="Y72" s="223"/>
      <c r="Z72" s="223"/>
    </row>
    <row r="73" spans="1:26" x14ac:dyDescent="0.25">
      <c r="A73" s="223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23"/>
      <c r="R73" s="223"/>
      <c r="S73" s="223"/>
      <c r="T73" s="223"/>
      <c r="U73" s="223"/>
      <c r="V73" s="223"/>
      <c r="W73" s="223"/>
      <c r="X73" s="223"/>
      <c r="Y73" s="223"/>
      <c r="Z73" s="223"/>
    </row>
    <row r="74" spans="1:26" x14ac:dyDescent="0.25">
      <c r="A74" s="223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23"/>
      <c r="R74" s="223"/>
      <c r="S74" s="223"/>
      <c r="T74" s="223"/>
      <c r="U74" s="223"/>
      <c r="V74" s="223"/>
      <c r="W74" s="223"/>
      <c r="X74" s="223"/>
      <c r="Y74" s="223"/>
      <c r="Z74" s="223"/>
    </row>
    <row r="75" spans="1:26" x14ac:dyDescent="0.25">
      <c r="A75" s="223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23"/>
      <c r="R75" s="223"/>
      <c r="S75" s="223"/>
      <c r="T75" s="223"/>
      <c r="U75" s="223"/>
      <c r="V75" s="223"/>
      <c r="W75" s="223"/>
      <c r="X75" s="223"/>
      <c r="Y75" s="223"/>
      <c r="Z75" s="223"/>
    </row>
    <row r="76" spans="1:26" x14ac:dyDescent="0.25">
      <c r="A76" s="223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23"/>
      <c r="R76" s="223"/>
      <c r="S76" s="223"/>
      <c r="T76" s="223"/>
      <c r="U76" s="223"/>
      <c r="V76" s="223"/>
      <c r="W76" s="223"/>
      <c r="X76" s="223"/>
      <c r="Y76" s="223"/>
      <c r="Z76" s="223"/>
    </row>
    <row r="77" spans="1:26" x14ac:dyDescent="0.25">
      <c r="A77" s="223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23"/>
      <c r="R77" s="223"/>
      <c r="S77" s="223"/>
      <c r="T77" s="223"/>
      <c r="U77" s="223"/>
      <c r="V77" s="223"/>
      <c r="W77" s="223"/>
      <c r="X77" s="223"/>
      <c r="Y77" s="223"/>
      <c r="Z77" s="223"/>
    </row>
    <row r="78" spans="1:26" x14ac:dyDescent="0.25">
      <c r="A78" s="223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23"/>
      <c r="R78" s="223"/>
      <c r="S78" s="223"/>
      <c r="T78" s="223"/>
      <c r="U78" s="223"/>
      <c r="V78" s="223"/>
      <c r="W78" s="223"/>
      <c r="X78" s="223"/>
      <c r="Y78" s="223"/>
      <c r="Z78" s="223"/>
    </row>
    <row r="79" spans="1:26" x14ac:dyDescent="0.25">
      <c r="A79" s="223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23"/>
      <c r="R79" s="223"/>
      <c r="S79" s="223"/>
      <c r="T79" s="223"/>
      <c r="U79" s="223"/>
      <c r="V79" s="223"/>
      <c r="W79" s="223"/>
      <c r="X79" s="223"/>
      <c r="Y79" s="223"/>
      <c r="Z79" s="223"/>
    </row>
    <row r="80" spans="1:26" x14ac:dyDescent="0.25">
      <c r="A80" s="223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23"/>
      <c r="R80" s="223"/>
      <c r="S80" s="223"/>
      <c r="T80" s="223"/>
      <c r="U80" s="223"/>
      <c r="V80" s="223"/>
      <c r="W80" s="223"/>
      <c r="X80" s="223"/>
      <c r="Y80" s="223"/>
      <c r="Z80" s="223"/>
    </row>
    <row r="81" spans="1:26" x14ac:dyDescent="0.25">
      <c r="A81" s="223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23"/>
      <c r="R81" s="223"/>
      <c r="S81" s="223"/>
      <c r="T81" s="223"/>
      <c r="U81" s="223"/>
      <c r="V81" s="223"/>
      <c r="W81" s="223"/>
      <c r="X81" s="223"/>
      <c r="Y81" s="223"/>
      <c r="Z81" s="223"/>
    </row>
    <row r="82" spans="1:26" x14ac:dyDescent="0.25">
      <c r="A82" s="223"/>
      <c r="B82" s="237"/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23"/>
      <c r="R82" s="223"/>
      <c r="S82" s="223"/>
      <c r="T82" s="223"/>
      <c r="U82" s="223"/>
      <c r="V82" s="223"/>
      <c r="W82" s="223"/>
      <c r="X82" s="223"/>
      <c r="Y82" s="223"/>
      <c r="Z82" s="223"/>
    </row>
    <row r="83" spans="1:26" x14ac:dyDescent="0.25">
      <c r="A83" s="223"/>
      <c r="B83" s="237"/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23"/>
      <c r="R83" s="223"/>
      <c r="S83" s="223"/>
      <c r="T83" s="223"/>
      <c r="U83" s="223"/>
      <c r="V83" s="223"/>
      <c r="W83" s="223"/>
      <c r="X83" s="223"/>
      <c r="Y83" s="223"/>
      <c r="Z83" s="223"/>
    </row>
    <row r="84" spans="1:26" x14ac:dyDescent="0.25">
      <c r="A84" s="223"/>
      <c r="B84" s="237"/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23"/>
      <c r="R84" s="223"/>
      <c r="S84" s="223"/>
      <c r="T84" s="223"/>
      <c r="U84" s="223"/>
      <c r="V84" s="223"/>
      <c r="W84" s="223"/>
      <c r="X84" s="223"/>
      <c r="Y84" s="223"/>
      <c r="Z84" s="223"/>
    </row>
    <row r="85" spans="1:26" x14ac:dyDescent="0.25">
      <c r="A85" s="223"/>
      <c r="B85" s="237"/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23"/>
      <c r="R85" s="223"/>
      <c r="S85" s="223"/>
      <c r="T85" s="223"/>
      <c r="U85" s="223"/>
      <c r="V85" s="223"/>
      <c r="W85" s="223"/>
      <c r="X85" s="223"/>
      <c r="Y85" s="223"/>
      <c r="Z85" s="223"/>
    </row>
    <row r="86" spans="1:26" x14ac:dyDescent="0.25">
      <c r="A86" s="223"/>
      <c r="B86" s="237"/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23"/>
      <c r="R86" s="223"/>
      <c r="S86" s="223"/>
      <c r="T86" s="223"/>
      <c r="U86" s="223"/>
      <c r="V86" s="223"/>
      <c r="W86" s="223"/>
      <c r="X86" s="223"/>
      <c r="Y86" s="223"/>
      <c r="Z86" s="223"/>
    </row>
    <row r="87" spans="1:26" x14ac:dyDescent="0.25">
      <c r="A87" s="223"/>
      <c r="B87" s="237"/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23"/>
      <c r="R87" s="223"/>
      <c r="S87" s="223"/>
      <c r="T87" s="223"/>
      <c r="U87" s="223"/>
      <c r="V87" s="223"/>
      <c r="W87" s="223"/>
      <c r="X87" s="223"/>
      <c r="Y87" s="223"/>
      <c r="Z87" s="223"/>
    </row>
    <row r="88" spans="1:26" x14ac:dyDescent="0.25">
      <c r="A88" s="223"/>
      <c r="B88" s="237"/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23"/>
      <c r="R88" s="223"/>
      <c r="S88" s="223"/>
      <c r="T88" s="223"/>
      <c r="U88" s="223"/>
      <c r="V88" s="223"/>
      <c r="W88" s="223"/>
      <c r="X88" s="223"/>
      <c r="Y88" s="223"/>
      <c r="Z88" s="223"/>
    </row>
    <row r="89" spans="1:26" x14ac:dyDescent="0.25">
      <c r="A89" s="223"/>
      <c r="B89" s="237"/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23"/>
      <c r="R89" s="223"/>
      <c r="S89" s="223"/>
      <c r="T89" s="223"/>
      <c r="U89" s="223"/>
      <c r="V89" s="223"/>
      <c r="W89" s="223"/>
      <c r="X89" s="223"/>
      <c r="Y89" s="223"/>
      <c r="Z89" s="223"/>
    </row>
    <row r="90" spans="1:26" x14ac:dyDescent="0.25">
      <c r="A90" s="223"/>
      <c r="B90" s="237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23"/>
      <c r="R90" s="223"/>
      <c r="S90" s="223"/>
      <c r="T90" s="223"/>
      <c r="U90" s="223"/>
      <c r="V90" s="223"/>
      <c r="W90" s="223"/>
      <c r="X90" s="223"/>
      <c r="Y90" s="223"/>
      <c r="Z90" s="223"/>
    </row>
    <row r="91" spans="1:26" x14ac:dyDescent="0.25">
      <c r="A91" s="223"/>
      <c r="B91" s="237"/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23"/>
      <c r="R91" s="223"/>
      <c r="S91" s="223"/>
      <c r="T91" s="223"/>
      <c r="U91" s="223"/>
      <c r="V91" s="223"/>
      <c r="W91" s="223"/>
      <c r="X91" s="223"/>
      <c r="Y91" s="223"/>
      <c r="Z91" s="223"/>
    </row>
    <row r="92" spans="1:26" x14ac:dyDescent="0.25">
      <c r="A92" s="223"/>
      <c r="B92" s="237"/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23"/>
      <c r="R92" s="223"/>
      <c r="S92" s="223"/>
      <c r="T92" s="223"/>
      <c r="U92" s="223"/>
      <c r="V92" s="223"/>
      <c r="W92" s="223"/>
      <c r="X92" s="223"/>
      <c r="Y92" s="223"/>
      <c r="Z92" s="223"/>
    </row>
    <row r="93" spans="1:26" x14ac:dyDescent="0.25">
      <c r="A93" s="223"/>
      <c r="B93" s="237"/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23"/>
      <c r="R93" s="223"/>
      <c r="S93" s="223"/>
      <c r="T93" s="223"/>
      <c r="U93" s="223"/>
      <c r="V93" s="223"/>
      <c r="W93" s="223"/>
      <c r="X93" s="223"/>
      <c r="Y93" s="223"/>
      <c r="Z93" s="223"/>
    </row>
    <row r="94" spans="1:26" x14ac:dyDescent="0.25">
      <c r="A94" s="223"/>
      <c r="B94" s="237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23"/>
      <c r="R94" s="223"/>
      <c r="S94" s="223"/>
      <c r="T94" s="223"/>
      <c r="U94" s="223"/>
      <c r="V94" s="223"/>
      <c r="W94" s="223"/>
      <c r="X94" s="223"/>
      <c r="Y94" s="223"/>
      <c r="Z94" s="223"/>
    </row>
    <row r="95" spans="1:26" x14ac:dyDescent="0.25">
      <c r="A95" s="223"/>
      <c r="B95" s="237"/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23"/>
      <c r="R95" s="223"/>
      <c r="S95" s="223"/>
      <c r="T95" s="223"/>
      <c r="U95" s="223"/>
      <c r="V95" s="223"/>
      <c r="W95" s="223"/>
      <c r="X95" s="223"/>
      <c r="Y95" s="223"/>
      <c r="Z95" s="223"/>
    </row>
    <row r="96" spans="1:26" x14ac:dyDescent="0.25">
      <c r="A96" s="223"/>
      <c r="B96" s="237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23"/>
      <c r="R96" s="223"/>
      <c r="S96" s="223"/>
      <c r="T96" s="223"/>
      <c r="U96" s="223"/>
      <c r="V96" s="223"/>
      <c r="W96" s="223"/>
      <c r="X96" s="223"/>
      <c r="Y96" s="223"/>
      <c r="Z96" s="223"/>
    </row>
    <row r="97" spans="1:26" x14ac:dyDescent="0.25">
      <c r="A97" s="223"/>
      <c r="B97" s="237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23"/>
      <c r="R97" s="223"/>
      <c r="S97" s="223"/>
      <c r="T97" s="223"/>
      <c r="U97" s="223"/>
      <c r="V97" s="223"/>
      <c r="W97" s="223"/>
      <c r="X97" s="223"/>
      <c r="Y97" s="223"/>
      <c r="Z97" s="223"/>
    </row>
    <row r="98" spans="1:26" x14ac:dyDescent="0.25">
      <c r="A98" s="223"/>
      <c r="B98" s="237"/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23"/>
      <c r="R98" s="223"/>
      <c r="S98" s="223"/>
      <c r="T98" s="223"/>
      <c r="U98" s="223"/>
      <c r="V98" s="223"/>
      <c r="W98" s="223"/>
      <c r="X98" s="223"/>
      <c r="Y98" s="223"/>
      <c r="Z98" s="223"/>
    </row>
    <row r="99" spans="1:26" x14ac:dyDescent="0.25">
      <c r="A99" s="223"/>
      <c r="B99" s="237"/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23"/>
      <c r="R99" s="223"/>
      <c r="S99" s="223"/>
      <c r="T99" s="223"/>
      <c r="U99" s="223"/>
      <c r="V99" s="223"/>
      <c r="W99" s="223"/>
      <c r="X99" s="223"/>
      <c r="Y99" s="223"/>
      <c r="Z99" s="223"/>
    </row>
    <row r="100" spans="1:26" x14ac:dyDescent="0.25">
      <c r="A100" s="223"/>
      <c r="B100" s="237"/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</row>
    <row r="101" spans="1:26" x14ac:dyDescent="0.25">
      <c r="A101" s="223"/>
      <c r="B101" s="237"/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</row>
    <row r="102" spans="1:26" x14ac:dyDescent="0.25">
      <c r="A102" s="223"/>
      <c r="B102" s="237"/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</row>
    <row r="103" spans="1:26" x14ac:dyDescent="0.25">
      <c r="A103" s="223"/>
      <c r="B103" s="237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</row>
    <row r="104" spans="1:26" x14ac:dyDescent="0.25">
      <c r="A104" s="223"/>
      <c r="B104" s="237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</row>
    <row r="105" spans="1:26" x14ac:dyDescent="0.25">
      <c r="A105" s="223"/>
      <c r="B105" s="237"/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</row>
    <row r="106" spans="1:26" x14ac:dyDescent="0.25">
      <c r="A106" s="223"/>
      <c r="B106" s="237"/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</row>
    <row r="107" spans="1:26" x14ac:dyDescent="0.25">
      <c r="A107" s="223"/>
      <c r="B107" s="237"/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</row>
    <row r="108" spans="1:26" x14ac:dyDescent="0.25">
      <c r="A108" s="223"/>
      <c r="B108" s="237"/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</row>
    <row r="109" spans="1:26" x14ac:dyDescent="0.25">
      <c r="A109" s="223"/>
      <c r="B109" s="237"/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</row>
    <row r="110" spans="1:26" x14ac:dyDescent="0.25">
      <c r="A110" s="223"/>
      <c r="B110" s="237"/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</row>
    <row r="111" spans="1:26" x14ac:dyDescent="0.25">
      <c r="A111" s="223"/>
      <c r="B111" s="237"/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</row>
    <row r="112" spans="1:26" x14ac:dyDescent="0.25">
      <c r="A112" s="223"/>
      <c r="B112" s="237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</row>
    <row r="113" spans="1:26" x14ac:dyDescent="0.25">
      <c r="A113" s="223"/>
      <c r="B113" s="237"/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</row>
    <row r="114" spans="1:26" x14ac:dyDescent="0.25">
      <c r="A114" s="223"/>
      <c r="B114" s="237"/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</row>
    <row r="115" spans="1:26" x14ac:dyDescent="0.25">
      <c r="A115" s="223"/>
      <c r="B115" s="237"/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</row>
    <row r="116" spans="1:26" x14ac:dyDescent="0.25">
      <c r="A116" s="223"/>
      <c r="B116" s="223"/>
      <c r="C116" s="223"/>
      <c r="D116" s="223"/>
      <c r="E116" s="223"/>
      <c r="F116" s="223"/>
      <c r="G116" s="223"/>
      <c r="H116" s="223"/>
      <c r="I116" s="223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</row>
    <row r="117" spans="1:26" x14ac:dyDescent="0.25">
      <c r="A117" s="223"/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223"/>
      <c r="M117" s="223"/>
      <c r="N117" s="223"/>
      <c r="O117" s="223"/>
      <c r="P117" s="223"/>
      <c r="Q117" s="223"/>
      <c r="R117" s="223"/>
      <c r="S117" s="223"/>
      <c r="T117" s="223"/>
      <c r="U117" s="223"/>
      <c r="V117" s="223"/>
      <c r="W117" s="223"/>
      <c r="X117" s="223"/>
      <c r="Y117" s="223"/>
      <c r="Z117" s="223"/>
    </row>
    <row r="118" spans="1:26" x14ac:dyDescent="0.25">
      <c r="A118" s="223"/>
      <c r="B118" s="223"/>
      <c r="C118" s="223"/>
      <c r="D118" s="223"/>
      <c r="E118" s="223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</row>
    <row r="119" spans="1:26" x14ac:dyDescent="0.25">
      <c r="A119" s="223"/>
      <c r="B119" s="223"/>
      <c r="C119" s="223"/>
      <c r="D119" s="223"/>
      <c r="E119" s="223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</row>
    <row r="120" spans="1:26" x14ac:dyDescent="0.25">
      <c r="A120" s="223"/>
      <c r="B120" s="223"/>
      <c r="C120" s="223"/>
      <c r="D120" s="223"/>
      <c r="E120" s="223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</row>
    <row r="121" spans="1:26" x14ac:dyDescent="0.25">
      <c r="A121" s="223"/>
      <c r="B121" s="223"/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</row>
    <row r="122" spans="1:26" x14ac:dyDescent="0.25">
      <c r="A122" s="223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</row>
    <row r="123" spans="1:26" x14ac:dyDescent="0.25">
      <c r="A123" s="223"/>
      <c r="B123" s="223"/>
      <c r="C123" s="223"/>
      <c r="D123" s="223"/>
      <c r="E123" s="223"/>
      <c r="F123" s="223"/>
      <c r="G123" s="223"/>
      <c r="H123" s="223"/>
      <c r="I123" s="223"/>
      <c r="J123" s="223"/>
      <c r="K123" s="223"/>
      <c r="L123" s="223"/>
      <c r="M123" s="223"/>
      <c r="N123" s="223"/>
      <c r="O123" s="223"/>
      <c r="P123" s="223"/>
      <c r="Q123" s="223"/>
      <c r="R123" s="223"/>
      <c r="S123" s="223"/>
      <c r="T123" s="223"/>
      <c r="U123" s="223"/>
      <c r="V123" s="223"/>
      <c r="W123" s="223"/>
      <c r="X123" s="223"/>
      <c r="Y123" s="223"/>
      <c r="Z123" s="223"/>
    </row>
    <row r="124" spans="1:26" x14ac:dyDescent="0.25">
      <c r="A124" s="223"/>
      <c r="B124" s="223"/>
      <c r="C124" s="223"/>
      <c r="D124" s="223"/>
      <c r="E124" s="223"/>
      <c r="F124" s="223"/>
      <c r="G124" s="223"/>
      <c r="H124" s="223"/>
      <c r="I124" s="223"/>
      <c r="J124" s="223"/>
      <c r="K124" s="223"/>
      <c r="L124" s="223"/>
      <c r="M124" s="223"/>
      <c r="N124" s="223"/>
      <c r="O124" s="223"/>
      <c r="P124" s="223"/>
      <c r="Q124" s="223"/>
      <c r="R124" s="223"/>
      <c r="S124" s="223"/>
      <c r="T124" s="223"/>
      <c r="U124" s="223"/>
      <c r="V124" s="223"/>
      <c r="W124" s="223"/>
      <c r="X124" s="223"/>
      <c r="Y124" s="223"/>
      <c r="Z124" s="223"/>
    </row>
    <row r="125" spans="1:26" x14ac:dyDescent="0.25">
      <c r="A125" s="223"/>
      <c r="B125" s="223"/>
      <c r="C125" s="223"/>
      <c r="D125" s="223"/>
      <c r="E125" s="223"/>
      <c r="F125" s="223"/>
      <c r="G125" s="223"/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/>
      <c r="T125" s="223"/>
      <c r="U125" s="223"/>
      <c r="V125" s="223"/>
      <c r="W125" s="223"/>
      <c r="X125" s="223"/>
      <c r="Y125" s="223"/>
      <c r="Z125" s="223"/>
    </row>
    <row r="126" spans="1:26" x14ac:dyDescent="0.25">
      <c r="A126" s="223"/>
      <c r="B126" s="223"/>
      <c r="C126" s="223"/>
      <c r="D126" s="223"/>
      <c r="E126" s="223"/>
      <c r="F126" s="223"/>
      <c r="G126" s="223"/>
      <c r="H126" s="223"/>
      <c r="I126" s="223"/>
      <c r="J126" s="223"/>
      <c r="K126" s="223"/>
      <c r="L126" s="223"/>
      <c r="M126" s="223"/>
      <c r="N126" s="223"/>
      <c r="O126" s="223"/>
      <c r="P126" s="223"/>
      <c r="Q126" s="223"/>
      <c r="R126" s="223"/>
      <c r="S126" s="223"/>
      <c r="T126" s="223"/>
      <c r="U126" s="223"/>
      <c r="V126" s="223"/>
      <c r="W126" s="223"/>
      <c r="X126" s="223"/>
      <c r="Y126" s="223"/>
      <c r="Z126" s="223"/>
    </row>
    <row r="127" spans="1:26" x14ac:dyDescent="0.25">
      <c r="A127" s="223"/>
      <c r="B127" s="223"/>
      <c r="C127" s="223"/>
      <c r="D127" s="223"/>
      <c r="E127" s="223"/>
      <c r="F127" s="223"/>
      <c r="G127" s="223"/>
      <c r="H127" s="223"/>
      <c r="I127" s="223"/>
      <c r="J127" s="223"/>
      <c r="K127" s="223"/>
      <c r="L127" s="223"/>
      <c r="M127" s="223"/>
      <c r="N127" s="223"/>
      <c r="O127" s="223"/>
      <c r="P127" s="223"/>
      <c r="Q127" s="223"/>
      <c r="R127" s="223"/>
      <c r="S127" s="223"/>
      <c r="T127" s="223"/>
      <c r="U127" s="223"/>
      <c r="V127" s="223"/>
      <c r="W127" s="223"/>
      <c r="X127" s="223"/>
      <c r="Y127" s="223"/>
      <c r="Z127" s="223"/>
    </row>
    <row r="128" spans="1:26" x14ac:dyDescent="0.25">
      <c r="A128" s="223"/>
      <c r="B128" s="223"/>
      <c r="C128" s="223"/>
      <c r="D128" s="223"/>
      <c r="E128" s="223"/>
      <c r="F128" s="223"/>
      <c r="G128" s="223"/>
      <c r="H128" s="223"/>
      <c r="I128" s="223"/>
      <c r="J128" s="223"/>
      <c r="K128" s="223"/>
      <c r="L128" s="223"/>
      <c r="M128" s="223"/>
      <c r="N128" s="223"/>
      <c r="O128" s="223"/>
      <c r="P128" s="223"/>
      <c r="Q128" s="223"/>
      <c r="R128" s="223"/>
      <c r="S128" s="223"/>
      <c r="T128" s="223"/>
      <c r="U128" s="223"/>
      <c r="V128" s="223"/>
      <c r="W128" s="223"/>
      <c r="X128" s="223"/>
      <c r="Y128" s="223"/>
      <c r="Z128" s="223"/>
    </row>
    <row r="129" spans="1:26" x14ac:dyDescent="0.25">
      <c r="A129" s="223"/>
      <c r="B129" s="223"/>
      <c r="C129" s="223"/>
      <c r="D129" s="223"/>
      <c r="E129" s="223"/>
      <c r="F129" s="223"/>
      <c r="G129" s="223"/>
      <c r="H129" s="223"/>
      <c r="I129" s="223"/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23"/>
      <c r="V129" s="223"/>
      <c r="W129" s="223"/>
      <c r="X129" s="223"/>
      <c r="Y129" s="223"/>
      <c r="Z129" s="223"/>
    </row>
    <row r="130" spans="1:26" x14ac:dyDescent="0.25">
      <c r="A130" s="223"/>
      <c r="B130" s="223"/>
      <c r="C130" s="223"/>
      <c r="D130" s="223"/>
      <c r="E130" s="223"/>
      <c r="F130" s="223"/>
      <c r="G130" s="223"/>
      <c r="H130" s="223"/>
      <c r="I130" s="223"/>
      <c r="J130" s="223"/>
      <c r="K130" s="223"/>
      <c r="L130" s="223"/>
      <c r="M130" s="223"/>
      <c r="N130" s="223"/>
      <c r="O130" s="223"/>
      <c r="P130" s="223"/>
      <c r="Q130" s="223"/>
      <c r="R130" s="223"/>
      <c r="S130" s="223"/>
      <c r="T130" s="223"/>
      <c r="U130" s="223"/>
      <c r="V130" s="223"/>
      <c r="W130" s="223"/>
      <c r="X130" s="223"/>
      <c r="Y130" s="223"/>
      <c r="Z130" s="223"/>
    </row>
    <row r="131" spans="1:26" x14ac:dyDescent="0.25">
      <c r="A131" s="223"/>
      <c r="B131" s="223"/>
      <c r="C131" s="223"/>
      <c r="D131" s="223"/>
      <c r="E131" s="223"/>
      <c r="F131" s="223"/>
      <c r="G131" s="223"/>
      <c r="H131" s="223"/>
      <c r="I131" s="223"/>
      <c r="J131" s="223"/>
      <c r="K131" s="223"/>
      <c r="L131" s="223"/>
      <c r="M131" s="223"/>
      <c r="N131" s="223"/>
      <c r="O131" s="223"/>
      <c r="P131" s="223"/>
      <c r="Q131" s="223"/>
      <c r="R131" s="223"/>
      <c r="S131" s="223"/>
      <c r="T131" s="223"/>
      <c r="U131" s="223"/>
      <c r="V131" s="223"/>
      <c r="W131" s="223"/>
      <c r="X131" s="223"/>
      <c r="Y131" s="223"/>
      <c r="Z131" s="223"/>
    </row>
    <row r="132" spans="1:26" x14ac:dyDescent="0.25">
      <c r="A132" s="223"/>
      <c r="B132" s="223"/>
      <c r="C132" s="223"/>
      <c r="D132" s="223"/>
      <c r="E132" s="223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</row>
    <row r="133" spans="1:26" x14ac:dyDescent="0.25">
      <c r="A133" s="223"/>
      <c r="B133" s="223"/>
      <c r="C133" s="223"/>
      <c r="D133" s="223"/>
      <c r="E133" s="223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</row>
    <row r="134" spans="1:26" x14ac:dyDescent="0.25">
      <c r="A134" s="223"/>
      <c r="B134" s="223"/>
      <c r="C134" s="223"/>
      <c r="D134" s="223"/>
      <c r="E134" s="223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</row>
    <row r="135" spans="1:26" x14ac:dyDescent="0.25">
      <c r="A135" s="223"/>
      <c r="B135" s="223"/>
      <c r="C135" s="223"/>
      <c r="D135" s="223"/>
      <c r="E135" s="223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</row>
    <row r="136" spans="1:26" x14ac:dyDescent="0.25">
      <c r="A136" s="223"/>
      <c r="B136" s="223"/>
      <c r="C136" s="223"/>
      <c r="D136" s="223"/>
      <c r="E136" s="223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</row>
    <row r="137" spans="1:26" x14ac:dyDescent="0.25">
      <c r="A137" s="223"/>
      <c r="B137" s="223"/>
      <c r="C137" s="223"/>
      <c r="D137" s="223"/>
      <c r="E137" s="223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</row>
    <row r="138" spans="1:26" x14ac:dyDescent="0.25">
      <c r="A138" s="223"/>
      <c r="B138" s="223"/>
      <c r="C138" s="223"/>
      <c r="D138" s="223"/>
      <c r="E138" s="223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</row>
    <row r="139" spans="1:26" x14ac:dyDescent="0.25">
      <c r="A139" s="223"/>
      <c r="B139" s="223"/>
      <c r="C139" s="223"/>
      <c r="D139" s="223"/>
      <c r="E139" s="223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</row>
    <row r="140" spans="1:26" x14ac:dyDescent="0.25">
      <c r="A140" s="223"/>
      <c r="B140" s="223"/>
      <c r="C140" s="223"/>
      <c r="D140" s="223"/>
      <c r="E140" s="223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</row>
    <row r="141" spans="1:26" x14ac:dyDescent="0.25">
      <c r="A141" s="223"/>
      <c r="B141" s="223"/>
      <c r="C141" s="223"/>
      <c r="D141" s="223"/>
      <c r="E141" s="223"/>
      <c r="F141" s="223"/>
      <c r="G141" s="223"/>
      <c r="H141" s="223"/>
      <c r="I141" s="223"/>
      <c r="J141" s="223"/>
      <c r="K141" s="223"/>
      <c r="L141" s="223"/>
      <c r="M141" s="223"/>
      <c r="N141" s="223"/>
      <c r="O141" s="223"/>
      <c r="P141" s="223"/>
      <c r="Q141" s="223"/>
      <c r="R141" s="223"/>
      <c r="S141" s="223"/>
      <c r="T141" s="223"/>
      <c r="U141" s="223"/>
      <c r="V141" s="223"/>
      <c r="W141" s="223"/>
      <c r="X141" s="223"/>
      <c r="Y141" s="223"/>
      <c r="Z141" s="223"/>
    </row>
    <row r="142" spans="1:26" x14ac:dyDescent="0.25">
      <c r="A142" s="223"/>
      <c r="B142" s="223"/>
      <c r="C142" s="223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  <c r="R142" s="223"/>
      <c r="S142" s="223"/>
      <c r="T142" s="223"/>
      <c r="U142" s="223"/>
      <c r="V142" s="223"/>
      <c r="W142" s="223"/>
      <c r="X142" s="223"/>
      <c r="Y142" s="223"/>
      <c r="Z142" s="223"/>
    </row>
    <row r="143" spans="1:26" x14ac:dyDescent="0.25">
      <c r="A143" s="223"/>
      <c r="B143" s="223"/>
      <c r="C143" s="223"/>
      <c r="D143" s="223"/>
      <c r="E143" s="223"/>
      <c r="F143" s="223"/>
      <c r="G143" s="223"/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23"/>
      <c r="V143" s="223"/>
      <c r="W143" s="223"/>
      <c r="X143" s="223"/>
      <c r="Y143" s="223"/>
      <c r="Z143" s="223"/>
    </row>
    <row r="144" spans="1:26" x14ac:dyDescent="0.25">
      <c r="A144" s="223"/>
      <c r="B144" s="223"/>
      <c r="C144" s="223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3"/>
      <c r="S144" s="223"/>
      <c r="T144" s="223"/>
      <c r="U144" s="223"/>
      <c r="V144" s="223"/>
      <c r="W144" s="223"/>
      <c r="X144" s="223"/>
      <c r="Y144" s="223"/>
      <c r="Z144" s="223"/>
    </row>
    <row r="145" spans="1:26" x14ac:dyDescent="0.25">
      <c r="A145" s="223"/>
      <c r="B145" s="223"/>
      <c r="C145" s="223"/>
      <c r="D145" s="223"/>
      <c r="E145" s="223"/>
      <c r="F145" s="223"/>
      <c r="G145" s="223"/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  <c r="R145" s="223"/>
      <c r="S145" s="223"/>
      <c r="T145" s="223"/>
      <c r="U145" s="223"/>
      <c r="V145" s="223"/>
      <c r="W145" s="223"/>
      <c r="X145" s="223"/>
      <c r="Y145" s="223"/>
      <c r="Z145" s="223"/>
    </row>
    <row r="146" spans="1:26" x14ac:dyDescent="0.25">
      <c r="A146" s="223"/>
      <c r="B146" s="223"/>
      <c r="C146" s="223"/>
      <c r="D146" s="223"/>
      <c r="E146" s="223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</row>
    <row r="147" spans="1:26" x14ac:dyDescent="0.25">
      <c r="A147" s="223"/>
      <c r="B147" s="223"/>
      <c r="C147" s="223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</row>
    <row r="148" spans="1:26" x14ac:dyDescent="0.25">
      <c r="A148" s="223"/>
      <c r="B148" s="223"/>
      <c r="C148" s="223"/>
      <c r="D148" s="223"/>
      <c r="E148" s="223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</row>
    <row r="149" spans="1:26" x14ac:dyDescent="0.25">
      <c r="A149" s="223"/>
      <c r="B149" s="223"/>
      <c r="C149" s="223"/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</row>
    <row r="150" spans="1:26" x14ac:dyDescent="0.25">
      <c r="A150" s="223"/>
      <c r="B150" s="223"/>
      <c r="C150" s="223"/>
      <c r="D150" s="223"/>
      <c r="E150" s="223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</row>
    <row r="151" spans="1:26" x14ac:dyDescent="0.25">
      <c r="A151" s="223"/>
      <c r="B151" s="223"/>
      <c r="C151" s="223"/>
      <c r="D151" s="223"/>
      <c r="E151" s="223"/>
      <c r="F151" s="223"/>
      <c r="G151" s="223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</row>
    <row r="152" spans="1:26" x14ac:dyDescent="0.25">
      <c r="A152" s="223"/>
      <c r="B152" s="223"/>
      <c r="C152" s="223"/>
      <c r="D152" s="223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</row>
    <row r="153" spans="1:26" x14ac:dyDescent="0.25">
      <c r="A153" s="223"/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</row>
    <row r="154" spans="1:26" x14ac:dyDescent="0.25">
      <c r="A154" s="223"/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</row>
    <row r="155" spans="1:26" x14ac:dyDescent="0.25">
      <c r="A155" s="223"/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</row>
    <row r="156" spans="1:26" x14ac:dyDescent="0.25">
      <c r="A156" s="223"/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</row>
    <row r="157" spans="1:26" x14ac:dyDescent="0.25">
      <c r="A157" s="223"/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</row>
    <row r="158" spans="1:26" x14ac:dyDescent="0.25">
      <c r="A158" s="223"/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/>
      <c r="T158" s="223"/>
      <c r="U158" s="223"/>
      <c r="V158" s="223"/>
      <c r="W158" s="223"/>
      <c r="X158" s="223"/>
      <c r="Y158" s="223"/>
      <c r="Z158" s="223"/>
    </row>
    <row r="159" spans="1:26" x14ac:dyDescent="0.25">
      <c r="A159" s="223"/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223"/>
      <c r="N159" s="223"/>
      <c r="O159" s="223"/>
      <c r="P159" s="223"/>
      <c r="Q159" s="223"/>
      <c r="R159" s="223"/>
      <c r="S159" s="223"/>
      <c r="T159" s="223"/>
      <c r="U159" s="223"/>
      <c r="V159" s="223"/>
      <c r="W159" s="223"/>
      <c r="X159" s="223"/>
      <c r="Y159" s="223"/>
      <c r="Z159" s="223"/>
    </row>
    <row r="160" spans="1:26" x14ac:dyDescent="0.25">
      <c r="A160" s="223"/>
      <c r="B160" s="223"/>
      <c r="C160" s="223"/>
      <c r="D160" s="223"/>
      <c r="E160" s="223"/>
      <c r="F160" s="223"/>
      <c r="G160" s="223"/>
      <c r="H160" s="223"/>
      <c r="I160" s="223"/>
      <c r="J160" s="223"/>
      <c r="K160" s="223"/>
      <c r="L160" s="223"/>
      <c r="M160" s="223"/>
      <c r="N160" s="223"/>
      <c r="O160" s="223"/>
      <c r="P160" s="223"/>
      <c r="Q160" s="223"/>
      <c r="R160" s="223"/>
      <c r="S160" s="223"/>
      <c r="T160" s="223"/>
      <c r="U160" s="223"/>
      <c r="V160" s="223"/>
      <c r="W160" s="223"/>
      <c r="X160" s="223"/>
      <c r="Y160" s="223"/>
      <c r="Z160" s="223"/>
    </row>
    <row r="161" spans="1:26" x14ac:dyDescent="0.25">
      <c r="A161" s="223"/>
      <c r="B161" s="223"/>
      <c r="C161" s="223"/>
      <c r="D161" s="223"/>
      <c r="E161" s="223"/>
      <c r="F161" s="223"/>
      <c r="G161" s="223"/>
      <c r="H161" s="223"/>
      <c r="I161" s="223"/>
      <c r="J161" s="223"/>
      <c r="K161" s="223"/>
      <c r="L161" s="223"/>
      <c r="M161" s="223"/>
      <c r="N161" s="223"/>
      <c r="O161" s="223"/>
      <c r="P161" s="223"/>
      <c r="Q161" s="223"/>
      <c r="R161" s="223"/>
      <c r="S161" s="223"/>
      <c r="T161" s="223"/>
      <c r="U161" s="223"/>
      <c r="V161" s="223"/>
      <c r="W161" s="223"/>
      <c r="X161" s="223"/>
      <c r="Y161" s="223"/>
      <c r="Z161" s="223"/>
    </row>
    <row r="162" spans="1:26" x14ac:dyDescent="0.25">
      <c r="A162" s="223"/>
      <c r="B162" s="223"/>
      <c r="C162" s="223"/>
      <c r="D162" s="223"/>
      <c r="E162" s="223"/>
      <c r="F162" s="223"/>
      <c r="G162" s="223"/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</row>
    <row r="163" spans="1:26" x14ac:dyDescent="0.25">
      <c r="A163" s="223"/>
      <c r="B163" s="223"/>
      <c r="C163" s="223"/>
      <c r="D163" s="223"/>
      <c r="E163" s="223"/>
      <c r="F163" s="223"/>
      <c r="G163" s="223"/>
      <c r="H163" s="223"/>
      <c r="I163" s="223"/>
      <c r="J163" s="223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</row>
    <row r="164" spans="1:26" x14ac:dyDescent="0.25">
      <c r="A164" s="223"/>
      <c r="B164" s="223"/>
      <c r="C164" s="223"/>
      <c r="D164" s="223"/>
      <c r="E164" s="223"/>
      <c r="F164" s="223"/>
      <c r="G164" s="223"/>
      <c r="H164" s="223"/>
      <c r="I164" s="223"/>
      <c r="J164" s="223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223"/>
      <c r="W164" s="223"/>
      <c r="X164" s="223"/>
      <c r="Y164" s="223"/>
      <c r="Z164" s="223"/>
    </row>
    <row r="165" spans="1:26" x14ac:dyDescent="0.25">
      <c r="A165" s="223"/>
      <c r="B165" s="223"/>
      <c r="C165" s="223"/>
      <c r="D165" s="223"/>
      <c r="E165" s="223"/>
      <c r="F165" s="223"/>
      <c r="G165" s="223"/>
      <c r="H165" s="223"/>
      <c r="I165" s="223"/>
      <c r="J165" s="223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23"/>
      <c r="V165" s="223"/>
      <c r="W165" s="223"/>
      <c r="X165" s="223"/>
      <c r="Y165" s="223"/>
      <c r="Z165" s="223"/>
    </row>
    <row r="166" spans="1:26" x14ac:dyDescent="0.25">
      <c r="A166" s="223"/>
      <c r="B166" s="223"/>
      <c r="C166" s="223"/>
      <c r="D166" s="223"/>
      <c r="E166" s="223"/>
      <c r="F166" s="223"/>
      <c r="G166" s="223"/>
      <c r="H166" s="223"/>
      <c r="I166" s="223"/>
      <c r="J166" s="223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23"/>
      <c r="V166" s="223"/>
      <c r="W166" s="223"/>
      <c r="X166" s="223"/>
      <c r="Y166" s="223"/>
      <c r="Z166" s="223"/>
    </row>
    <row r="167" spans="1:26" x14ac:dyDescent="0.25">
      <c r="A167" s="223"/>
      <c r="B167" s="223"/>
      <c r="C167" s="223"/>
      <c r="D167" s="223"/>
      <c r="E167" s="223"/>
      <c r="F167" s="223"/>
      <c r="G167" s="223"/>
      <c r="H167" s="223"/>
      <c r="I167" s="223"/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</row>
    <row r="168" spans="1:26" x14ac:dyDescent="0.25">
      <c r="A168" s="223"/>
      <c r="B168" s="223"/>
      <c r="C168" s="223"/>
      <c r="D168" s="223"/>
      <c r="E168" s="223"/>
      <c r="F168" s="223"/>
      <c r="G168" s="223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223"/>
      <c r="W168" s="223"/>
      <c r="X168" s="223"/>
      <c r="Y168" s="223"/>
      <c r="Z168" s="223"/>
    </row>
    <row r="169" spans="1:26" x14ac:dyDescent="0.25">
      <c r="A169" s="223"/>
      <c r="B169" s="223"/>
      <c r="C169" s="223"/>
      <c r="D169" s="223"/>
      <c r="E169" s="223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23"/>
      <c r="V169" s="223"/>
      <c r="W169" s="223"/>
      <c r="X169" s="223"/>
      <c r="Y169" s="223"/>
      <c r="Z169" s="223"/>
    </row>
    <row r="170" spans="1:26" x14ac:dyDescent="0.25">
      <c r="A170" s="223"/>
      <c r="B170" s="223"/>
      <c r="C170" s="223"/>
      <c r="D170" s="223"/>
      <c r="E170" s="223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3"/>
      <c r="V170" s="223"/>
      <c r="W170" s="223"/>
      <c r="X170" s="223"/>
      <c r="Y170" s="223"/>
      <c r="Z170" s="223"/>
    </row>
    <row r="171" spans="1:26" x14ac:dyDescent="0.25">
      <c r="A171" s="223"/>
      <c r="B171" s="223"/>
      <c r="C171" s="223"/>
      <c r="D171" s="223"/>
      <c r="E171" s="223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3"/>
      <c r="V171" s="223"/>
      <c r="W171" s="223"/>
      <c r="X171" s="223"/>
      <c r="Y171" s="223"/>
      <c r="Z171" s="223"/>
    </row>
    <row r="172" spans="1:26" x14ac:dyDescent="0.25">
      <c r="A172" s="223"/>
      <c r="B172" s="223"/>
      <c r="C172" s="223"/>
      <c r="D172" s="223"/>
      <c r="E172" s="223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3"/>
      <c r="V172" s="223"/>
      <c r="W172" s="223"/>
      <c r="X172" s="223"/>
      <c r="Y172" s="223"/>
      <c r="Z172" s="223"/>
    </row>
    <row r="173" spans="1:26" x14ac:dyDescent="0.25">
      <c r="A173" s="223"/>
      <c r="B173" s="223"/>
      <c r="C173" s="223"/>
      <c r="D173" s="223"/>
      <c r="E173" s="223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  <c r="V173" s="223"/>
      <c r="W173" s="223"/>
      <c r="X173" s="223"/>
      <c r="Y173" s="223"/>
      <c r="Z173" s="223"/>
    </row>
    <row r="174" spans="1:26" x14ac:dyDescent="0.25">
      <c r="A174" s="223"/>
      <c r="B174" s="223"/>
      <c r="C174" s="223"/>
      <c r="D174" s="223"/>
      <c r="E174" s="223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3"/>
      <c r="V174" s="223"/>
      <c r="W174" s="223"/>
      <c r="X174" s="223"/>
      <c r="Y174" s="223"/>
      <c r="Z174" s="223"/>
    </row>
    <row r="175" spans="1:26" x14ac:dyDescent="0.25">
      <c r="A175" s="223"/>
      <c r="B175" s="223"/>
      <c r="C175" s="223"/>
      <c r="D175" s="223"/>
      <c r="E175" s="223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3"/>
      <c r="V175" s="223"/>
      <c r="W175" s="223"/>
      <c r="X175" s="223"/>
      <c r="Y175" s="223"/>
      <c r="Z175" s="223"/>
    </row>
    <row r="176" spans="1:26" x14ac:dyDescent="0.25">
      <c r="A176" s="223"/>
      <c r="B176" s="223"/>
      <c r="C176" s="223"/>
      <c r="D176" s="223"/>
      <c r="E176" s="223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</row>
    <row r="177" spans="1:26" x14ac:dyDescent="0.25">
      <c r="A177" s="223"/>
      <c r="B177" s="223"/>
      <c r="C177" s="223"/>
      <c r="D177" s="223"/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3"/>
      <c r="V177" s="223"/>
      <c r="W177" s="223"/>
      <c r="X177" s="223"/>
      <c r="Y177" s="223"/>
      <c r="Z177" s="223"/>
    </row>
    <row r="178" spans="1:26" x14ac:dyDescent="0.25">
      <c r="A178" s="223"/>
      <c r="B178" s="223"/>
      <c r="C178" s="223"/>
      <c r="D178" s="223"/>
      <c r="E178" s="223"/>
      <c r="F178" s="223"/>
      <c r="G178" s="223"/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/>
      <c r="T178" s="223"/>
      <c r="U178" s="223"/>
      <c r="V178" s="223"/>
      <c r="W178" s="223"/>
      <c r="X178" s="223"/>
      <c r="Y178" s="223"/>
      <c r="Z178" s="223"/>
    </row>
    <row r="179" spans="1:26" x14ac:dyDescent="0.25">
      <c r="A179" s="223"/>
      <c r="B179" s="223"/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3"/>
      <c r="V179" s="223"/>
      <c r="W179" s="223"/>
      <c r="X179" s="223"/>
      <c r="Y179" s="223"/>
      <c r="Z179" s="223"/>
    </row>
    <row r="180" spans="1:26" x14ac:dyDescent="0.25">
      <c r="A180" s="223"/>
      <c r="B180" s="223"/>
      <c r="C180" s="223"/>
      <c r="D180" s="223"/>
      <c r="E180" s="223"/>
      <c r="F180" s="223"/>
      <c r="G180" s="223"/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  <c r="Y180" s="223"/>
      <c r="Z180" s="223"/>
    </row>
    <row r="181" spans="1:26" x14ac:dyDescent="0.25">
      <c r="A181" s="223"/>
      <c r="B181" s="223"/>
      <c r="C181" s="223"/>
      <c r="D181" s="223"/>
      <c r="E181" s="223"/>
      <c r="F181" s="223"/>
      <c r="G181" s="223"/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23"/>
      <c r="V181" s="223"/>
      <c r="W181" s="223"/>
      <c r="X181" s="223"/>
      <c r="Y181" s="223"/>
      <c r="Z181" s="223"/>
    </row>
    <row r="182" spans="1:26" x14ac:dyDescent="0.25">
      <c r="A182" s="223"/>
      <c r="B182" s="223"/>
      <c r="C182" s="223"/>
      <c r="D182" s="223"/>
      <c r="E182" s="223"/>
      <c r="F182" s="223"/>
      <c r="G182" s="223"/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23"/>
      <c r="V182" s="223"/>
      <c r="W182" s="223"/>
      <c r="X182" s="223"/>
      <c r="Y182" s="223"/>
      <c r="Z182" s="223"/>
    </row>
    <row r="183" spans="1:26" x14ac:dyDescent="0.25">
      <c r="A183" s="223"/>
      <c r="B183" s="223"/>
      <c r="C183" s="223"/>
      <c r="D183" s="223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/>
      <c r="T183" s="223"/>
      <c r="U183" s="223"/>
      <c r="V183" s="223"/>
      <c r="W183" s="223"/>
      <c r="X183" s="223"/>
      <c r="Y183" s="223"/>
      <c r="Z183" s="223"/>
    </row>
    <row r="184" spans="1:26" x14ac:dyDescent="0.25">
      <c r="A184" s="223"/>
      <c r="B184" s="223"/>
      <c r="C184" s="223"/>
      <c r="D184" s="223"/>
      <c r="E184" s="223"/>
      <c r="F184" s="223"/>
      <c r="G184" s="223"/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/>
      <c r="T184" s="223"/>
      <c r="U184" s="223"/>
      <c r="V184" s="223"/>
      <c r="W184" s="223"/>
      <c r="X184" s="223"/>
      <c r="Y184" s="223"/>
      <c r="Z184" s="223"/>
    </row>
    <row r="185" spans="1:26" x14ac:dyDescent="0.25">
      <c r="A185" s="223"/>
      <c r="B185" s="223"/>
      <c r="C185" s="223"/>
      <c r="D185" s="223"/>
      <c r="E185" s="223"/>
      <c r="F185" s="223"/>
      <c r="G185" s="223"/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23"/>
      <c r="V185" s="223"/>
      <c r="W185" s="223"/>
      <c r="X185" s="223"/>
      <c r="Y185" s="223"/>
      <c r="Z185" s="223"/>
    </row>
    <row r="186" spans="1:26" x14ac:dyDescent="0.25">
      <c r="A186" s="223"/>
      <c r="B186" s="223"/>
      <c r="C186" s="223"/>
      <c r="D186" s="223"/>
      <c r="E186" s="223"/>
      <c r="F186" s="223"/>
      <c r="G186" s="223"/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/>
      <c r="T186" s="223"/>
      <c r="U186" s="223"/>
      <c r="V186" s="223"/>
      <c r="W186" s="223"/>
      <c r="X186" s="223"/>
      <c r="Y186" s="223"/>
      <c r="Z186" s="223"/>
    </row>
    <row r="187" spans="1:26" x14ac:dyDescent="0.25">
      <c r="A187" s="223"/>
      <c r="B187" s="223"/>
      <c r="C187" s="223"/>
      <c r="D187" s="223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/>
      <c r="T187" s="223"/>
      <c r="U187" s="223"/>
      <c r="V187" s="223"/>
      <c r="W187" s="223"/>
      <c r="X187" s="223"/>
      <c r="Y187" s="223"/>
      <c r="Z187" s="223"/>
    </row>
    <row r="188" spans="1:26" x14ac:dyDescent="0.25">
      <c r="A188" s="223"/>
      <c r="B188" s="223"/>
      <c r="C188" s="223"/>
      <c r="D188" s="223"/>
      <c r="E188" s="223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3"/>
      <c r="V188" s="223"/>
      <c r="W188" s="223"/>
      <c r="X188" s="223"/>
      <c r="Y188" s="223"/>
      <c r="Z188" s="223"/>
    </row>
    <row r="189" spans="1:26" x14ac:dyDescent="0.25">
      <c r="A189" s="223"/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</row>
    <row r="190" spans="1:26" x14ac:dyDescent="0.25">
      <c r="A190" s="223"/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  <c r="Z190" s="223"/>
    </row>
    <row r="191" spans="1:26" x14ac:dyDescent="0.25">
      <c r="A191" s="223"/>
      <c r="B191" s="223"/>
      <c r="C191" s="223"/>
      <c r="D191" s="223"/>
      <c r="E191" s="223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3"/>
      <c r="V191" s="223"/>
      <c r="W191" s="223"/>
      <c r="X191" s="223"/>
      <c r="Y191" s="223"/>
      <c r="Z191" s="223"/>
    </row>
    <row r="192" spans="1:26" x14ac:dyDescent="0.25">
      <c r="A192" s="223"/>
      <c r="B192" s="223"/>
      <c r="C192" s="223"/>
      <c r="D192" s="223"/>
      <c r="E192" s="223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3"/>
      <c r="V192" s="223"/>
      <c r="W192" s="223"/>
      <c r="X192" s="223"/>
      <c r="Y192" s="223"/>
      <c r="Z192" s="223"/>
    </row>
    <row r="193" spans="1:26" x14ac:dyDescent="0.25">
      <c r="A193" s="223"/>
      <c r="B193" s="223"/>
      <c r="C193" s="223"/>
      <c r="D193" s="223"/>
      <c r="E193" s="223"/>
      <c r="F193" s="223"/>
      <c r="G193" s="223"/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/>
      <c r="T193" s="223"/>
      <c r="U193" s="223"/>
      <c r="V193" s="223"/>
      <c r="W193" s="223"/>
      <c r="X193" s="223"/>
      <c r="Y193" s="223"/>
      <c r="Z193" s="223"/>
    </row>
    <row r="194" spans="1:26" x14ac:dyDescent="0.25">
      <c r="A194" s="223"/>
      <c r="B194" s="223"/>
      <c r="C194" s="223"/>
      <c r="D194" s="223"/>
      <c r="E194" s="223"/>
      <c r="F194" s="223"/>
      <c r="G194" s="223"/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223"/>
      <c r="V194" s="223"/>
      <c r="W194" s="223"/>
      <c r="X194" s="223"/>
      <c r="Y194" s="223"/>
      <c r="Z194" s="223"/>
    </row>
    <row r="195" spans="1:26" x14ac:dyDescent="0.25">
      <c r="A195" s="223"/>
      <c r="B195" s="223"/>
      <c r="C195" s="223"/>
      <c r="D195" s="223"/>
      <c r="E195" s="223"/>
      <c r="F195" s="223"/>
      <c r="G195" s="223"/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/>
      <c r="T195" s="223"/>
      <c r="U195" s="223"/>
      <c r="V195" s="223"/>
      <c r="W195" s="223"/>
      <c r="X195" s="223"/>
      <c r="Y195" s="223"/>
      <c r="Z195" s="223"/>
    </row>
    <row r="196" spans="1:26" x14ac:dyDescent="0.25">
      <c r="A196" s="223"/>
      <c r="B196" s="223"/>
      <c r="C196" s="223"/>
      <c r="D196" s="223"/>
      <c r="E196" s="223"/>
      <c r="F196" s="223"/>
      <c r="G196" s="223"/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23"/>
      <c r="V196" s="223"/>
      <c r="W196" s="223"/>
      <c r="X196" s="223"/>
      <c r="Y196" s="223"/>
      <c r="Z196" s="223"/>
    </row>
    <row r="197" spans="1:26" x14ac:dyDescent="0.25">
      <c r="A197" s="223"/>
      <c r="B197" s="223"/>
      <c r="C197" s="223"/>
      <c r="D197" s="223"/>
      <c r="E197" s="223"/>
      <c r="F197" s="223"/>
      <c r="G197" s="223"/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/>
      <c r="T197" s="223"/>
      <c r="U197" s="223"/>
      <c r="V197" s="223"/>
      <c r="W197" s="223"/>
      <c r="X197" s="223"/>
      <c r="Y197" s="223"/>
      <c r="Z197" s="223"/>
    </row>
    <row r="198" spans="1:26" x14ac:dyDescent="0.25">
      <c r="A198" s="223"/>
      <c r="B198" s="223"/>
      <c r="C198" s="223"/>
      <c r="D198" s="223"/>
      <c r="E198" s="223"/>
      <c r="F198" s="223"/>
      <c r="G198" s="223"/>
      <c r="H198" s="22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/>
      <c r="T198" s="223"/>
      <c r="U198" s="223"/>
      <c r="V198" s="223"/>
      <c r="W198" s="223"/>
      <c r="X198" s="223"/>
      <c r="Y198" s="223"/>
      <c r="Z198" s="223"/>
    </row>
    <row r="199" spans="1:26" x14ac:dyDescent="0.25">
      <c r="A199" s="223"/>
      <c r="B199" s="223"/>
      <c r="C199" s="223"/>
      <c r="D199" s="223"/>
      <c r="E199" s="223"/>
      <c r="F199" s="223"/>
      <c r="G199" s="223"/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223"/>
      <c r="U199" s="223"/>
      <c r="V199" s="223"/>
      <c r="W199" s="223"/>
      <c r="X199" s="223"/>
      <c r="Y199" s="223"/>
      <c r="Z199" s="223"/>
    </row>
    <row r="200" spans="1:26" x14ac:dyDescent="0.25">
      <c r="A200" s="223"/>
      <c r="B200" s="223"/>
      <c r="C200" s="223"/>
      <c r="D200" s="223"/>
      <c r="E200" s="223"/>
      <c r="F200" s="223"/>
      <c r="G200" s="223"/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/>
      <c r="T200" s="223"/>
      <c r="U200" s="223"/>
      <c r="V200" s="223"/>
      <c r="W200" s="223"/>
      <c r="X200" s="223"/>
      <c r="Y200" s="223"/>
      <c r="Z200" s="223"/>
    </row>
    <row r="201" spans="1:26" x14ac:dyDescent="0.25">
      <c r="A201" s="223"/>
      <c r="B201" s="223"/>
      <c r="C201" s="223"/>
      <c r="D201" s="223"/>
      <c r="E201" s="223"/>
      <c r="F201" s="223"/>
      <c r="G201" s="223"/>
      <c r="H201" s="22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/>
      <c r="T201" s="223"/>
      <c r="U201" s="223"/>
      <c r="V201" s="223"/>
      <c r="W201" s="223"/>
      <c r="X201" s="223"/>
      <c r="Y201" s="223"/>
      <c r="Z201" s="223"/>
    </row>
    <row r="202" spans="1:26" x14ac:dyDescent="0.25">
      <c r="A202" s="223"/>
      <c r="B202" s="223"/>
      <c r="C202" s="223"/>
      <c r="D202" s="223"/>
      <c r="E202" s="223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3"/>
      <c r="V202" s="223"/>
      <c r="W202" s="223"/>
      <c r="X202" s="223"/>
      <c r="Y202" s="223"/>
      <c r="Z202" s="223"/>
    </row>
    <row r="203" spans="1:26" x14ac:dyDescent="0.25">
      <c r="A203" s="223"/>
      <c r="B203" s="223"/>
      <c r="C203" s="223"/>
      <c r="D203" s="223"/>
      <c r="E203" s="223"/>
      <c r="F203" s="223"/>
      <c r="G203" s="223"/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/>
      <c r="T203" s="223"/>
      <c r="U203" s="223"/>
      <c r="V203" s="223"/>
      <c r="W203" s="223"/>
      <c r="X203" s="223"/>
      <c r="Y203" s="223"/>
      <c r="Z203" s="223"/>
    </row>
    <row r="204" spans="1:26" x14ac:dyDescent="0.25">
      <c r="A204" s="223"/>
      <c r="B204" s="223"/>
      <c r="C204" s="223"/>
      <c r="D204" s="223"/>
      <c r="E204" s="223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3"/>
      <c r="V204" s="223"/>
      <c r="W204" s="223"/>
      <c r="X204" s="223"/>
      <c r="Y204" s="223"/>
      <c r="Z204" s="223"/>
    </row>
    <row r="205" spans="1:26" x14ac:dyDescent="0.25">
      <c r="A205" s="223"/>
      <c r="B205" s="223"/>
      <c r="C205" s="223"/>
      <c r="D205" s="223"/>
      <c r="E205" s="223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3"/>
      <c r="V205" s="223"/>
      <c r="W205" s="223"/>
      <c r="X205" s="223"/>
      <c r="Y205" s="223"/>
      <c r="Z205" s="223"/>
    </row>
    <row r="206" spans="1:26" x14ac:dyDescent="0.25">
      <c r="A206" s="223"/>
      <c r="B206" s="223"/>
      <c r="C206" s="223"/>
      <c r="D206" s="223"/>
      <c r="E206" s="223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3"/>
      <c r="V206" s="223"/>
      <c r="W206" s="223"/>
      <c r="X206" s="223"/>
      <c r="Y206" s="223"/>
      <c r="Z206" s="223"/>
    </row>
    <row r="207" spans="1:26" x14ac:dyDescent="0.25">
      <c r="A207" s="223"/>
      <c r="B207" s="223"/>
      <c r="C207" s="223"/>
      <c r="D207" s="223"/>
      <c r="E207" s="223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3"/>
      <c r="V207" s="223"/>
      <c r="W207" s="223"/>
      <c r="X207" s="223"/>
      <c r="Y207" s="223"/>
      <c r="Z207" s="223"/>
    </row>
    <row r="208" spans="1:26" x14ac:dyDescent="0.25">
      <c r="A208" s="223"/>
      <c r="B208" s="223"/>
      <c r="C208" s="223"/>
      <c r="D208" s="223"/>
      <c r="E208" s="223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3"/>
      <c r="V208" s="223"/>
      <c r="W208" s="223"/>
      <c r="X208" s="223"/>
      <c r="Y208" s="223"/>
      <c r="Z208" s="223"/>
    </row>
    <row r="209" spans="1:26" x14ac:dyDescent="0.25">
      <c r="A209" s="223"/>
      <c r="B209" s="223"/>
      <c r="C209" s="223"/>
      <c r="D209" s="223"/>
      <c r="E209" s="223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3"/>
      <c r="V209" s="223"/>
      <c r="W209" s="223"/>
      <c r="X209" s="223"/>
      <c r="Y209" s="223"/>
      <c r="Z209" s="223"/>
    </row>
    <row r="210" spans="1:26" x14ac:dyDescent="0.25">
      <c r="A210" s="223"/>
      <c r="B210" s="223"/>
      <c r="C210" s="223"/>
      <c r="D210" s="223"/>
      <c r="E210" s="223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3"/>
      <c r="V210" s="223"/>
      <c r="W210" s="223"/>
      <c r="X210" s="223"/>
      <c r="Y210" s="223"/>
      <c r="Z210" s="223"/>
    </row>
    <row r="211" spans="1:26" x14ac:dyDescent="0.25">
      <c r="A211" s="223"/>
      <c r="B211" s="223"/>
      <c r="C211" s="223"/>
      <c r="D211" s="223"/>
      <c r="E211" s="223"/>
      <c r="F211" s="223"/>
      <c r="G211" s="223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23"/>
      <c r="V211" s="223"/>
      <c r="W211" s="223"/>
      <c r="X211" s="223"/>
      <c r="Y211" s="223"/>
      <c r="Z211" s="223"/>
    </row>
    <row r="212" spans="1:26" x14ac:dyDescent="0.25">
      <c r="A212" s="223"/>
      <c r="B212" s="223"/>
      <c r="C212" s="223"/>
      <c r="D212" s="223"/>
      <c r="E212" s="223"/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23"/>
      <c r="V212" s="223"/>
      <c r="W212" s="223"/>
      <c r="X212" s="223"/>
      <c r="Y212" s="223"/>
      <c r="Z212" s="223"/>
    </row>
    <row r="213" spans="1:26" x14ac:dyDescent="0.25">
      <c r="A213" s="223"/>
      <c r="B213" s="223"/>
      <c r="C213" s="223"/>
      <c r="D213" s="223"/>
      <c r="E213" s="223"/>
      <c r="F213" s="223"/>
      <c r="G213" s="223"/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3"/>
      <c r="S213" s="223"/>
      <c r="T213" s="223"/>
      <c r="U213" s="223"/>
      <c r="V213" s="223"/>
      <c r="W213" s="223"/>
      <c r="X213" s="223"/>
      <c r="Y213" s="223"/>
      <c r="Z213" s="223"/>
    </row>
    <row r="214" spans="1:26" x14ac:dyDescent="0.25">
      <c r="A214" s="223"/>
      <c r="B214" s="223"/>
      <c r="C214" s="223"/>
      <c r="D214" s="223"/>
      <c r="E214" s="223"/>
      <c r="F214" s="223"/>
      <c r="G214" s="223"/>
      <c r="H214" s="223"/>
      <c r="I214" s="223"/>
      <c r="J214" s="223"/>
      <c r="K214" s="223"/>
      <c r="L214" s="223"/>
      <c r="M214" s="223"/>
      <c r="N214" s="223"/>
      <c r="O214" s="223"/>
      <c r="P214" s="223"/>
      <c r="Q214" s="223"/>
      <c r="R214" s="223"/>
      <c r="S214" s="223"/>
      <c r="T214" s="223"/>
      <c r="U214" s="223"/>
      <c r="V214" s="223"/>
      <c r="W214" s="223"/>
      <c r="X214" s="223"/>
      <c r="Y214" s="223"/>
      <c r="Z214" s="223"/>
    </row>
    <row r="215" spans="1:26" x14ac:dyDescent="0.25">
      <c r="A215" s="223"/>
      <c r="B215" s="223"/>
      <c r="C215" s="223"/>
      <c r="D215" s="223"/>
      <c r="E215" s="223"/>
      <c r="F215" s="223"/>
      <c r="G215" s="223"/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3"/>
      <c r="S215" s="223"/>
      <c r="T215" s="223"/>
      <c r="U215" s="223"/>
      <c r="V215" s="223"/>
      <c r="W215" s="223"/>
      <c r="X215" s="223"/>
      <c r="Y215" s="223"/>
      <c r="Z215" s="223"/>
    </row>
    <row r="216" spans="1:26" x14ac:dyDescent="0.25">
      <c r="A216" s="223"/>
      <c r="B216" s="223"/>
      <c r="C216" s="223"/>
      <c r="D216" s="223"/>
      <c r="E216" s="223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3"/>
      <c r="V216" s="223"/>
      <c r="W216" s="223"/>
      <c r="X216" s="223"/>
      <c r="Y216" s="223"/>
      <c r="Z216" s="223"/>
    </row>
    <row r="217" spans="1:26" x14ac:dyDescent="0.25">
      <c r="A217" s="223"/>
      <c r="B217" s="223"/>
      <c r="C217" s="223"/>
      <c r="D217" s="223"/>
      <c r="E217" s="223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3"/>
      <c r="V217" s="223"/>
      <c r="W217" s="223"/>
      <c r="X217" s="223"/>
      <c r="Y217" s="223"/>
      <c r="Z217" s="223"/>
    </row>
    <row r="218" spans="1:26" x14ac:dyDescent="0.25">
      <c r="A218" s="223"/>
      <c r="B218" s="223"/>
      <c r="C218" s="223"/>
      <c r="D218" s="223"/>
      <c r="E218" s="223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3"/>
      <c r="V218" s="223"/>
      <c r="W218" s="223"/>
      <c r="X218" s="223"/>
      <c r="Y218" s="223"/>
      <c r="Z218" s="223"/>
    </row>
    <row r="219" spans="1:26" x14ac:dyDescent="0.25">
      <c r="A219" s="223"/>
      <c r="B219" s="223"/>
      <c r="C219" s="223"/>
      <c r="D219" s="223"/>
      <c r="E219" s="223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3"/>
      <c r="V219" s="223"/>
      <c r="W219" s="223"/>
      <c r="X219" s="223"/>
      <c r="Y219" s="223"/>
      <c r="Z219" s="223"/>
    </row>
    <row r="220" spans="1:26" x14ac:dyDescent="0.25">
      <c r="A220" s="223"/>
      <c r="B220" s="223"/>
      <c r="C220" s="223"/>
      <c r="D220" s="223"/>
      <c r="E220" s="223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3"/>
      <c r="V220" s="223"/>
      <c r="W220" s="223"/>
      <c r="X220" s="223"/>
      <c r="Y220" s="223"/>
      <c r="Z220" s="223"/>
    </row>
    <row r="221" spans="1:26" x14ac:dyDescent="0.25">
      <c r="A221" s="223"/>
      <c r="B221" s="223"/>
      <c r="C221" s="223"/>
      <c r="D221" s="223"/>
      <c r="E221" s="223"/>
      <c r="F221" s="223"/>
      <c r="G221" s="223"/>
      <c r="H221" s="223"/>
      <c r="I221" s="223"/>
      <c r="J221" s="223"/>
      <c r="K221" s="223"/>
      <c r="L221" s="223"/>
      <c r="M221" s="223"/>
      <c r="N221" s="223"/>
      <c r="O221" s="223"/>
      <c r="P221" s="223"/>
      <c r="Q221" s="223"/>
      <c r="R221" s="223"/>
      <c r="S221" s="223"/>
      <c r="T221" s="223"/>
      <c r="U221" s="223"/>
      <c r="V221" s="223"/>
      <c r="W221" s="223"/>
      <c r="X221" s="223"/>
      <c r="Y221" s="223"/>
      <c r="Z221" s="223"/>
    </row>
    <row r="222" spans="1:26" x14ac:dyDescent="0.25">
      <c r="A222" s="223"/>
      <c r="B222" s="223"/>
      <c r="C222" s="223"/>
      <c r="D222" s="223"/>
      <c r="E222" s="223"/>
      <c r="F222" s="223"/>
      <c r="G222" s="223"/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/>
      <c r="T222" s="223"/>
      <c r="U222" s="223"/>
      <c r="V222" s="223"/>
      <c r="W222" s="223"/>
      <c r="X222" s="223"/>
      <c r="Y222" s="223"/>
      <c r="Z222" s="223"/>
    </row>
    <row r="223" spans="1:26" x14ac:dyDescent="0.25">
      <c r="A223" s="223"/>
      <c r="B223" s="223"/>
      <c r="C223" s="223"/>
      <c r="D223" s="223"/>
      <c r="E223" s="223"/>
      <c r="F223" s="223"/>
      <c r="G223" s="223"/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3"/>
      <c r="S223" s="223"/>
      <c r="T223" s="223"/>
      <c r="U223" s="223"/>
      <c r="V223" s="223"/>
      <c r="W223" s="223"/>
      <c r="X223" s="223"/>
      <c r="Y223" s="223"/>
      <c r="Z223" s="223"/>
    </row>
    <row r="224" spans="1:26" x14ac:dyDescent="0.25">
      <c r="A224" s="223"/>
      <c r="B224" s="223"/>
      <c r="C224" s="223"/>
      <c r="D224" s="223"/>
      <c r="E224" s="223"/>
      <c r="F224" s="223"/>
      <c r="G224" s="223"/>
      <c r="H224" s="223"/>
      <c r="I224" s="223"/>
      <c r="J224" s="223"/>
      <c r="K224" s="223"/>
      <c r="L224" s="223"/>
      <c r="M224" s="223"/>
      <c r="N224" s="223"/>
      <c r="O224" s="223"/>
      <c r="P224" s="223"/>
      <c r="Q224" s="223"/>
      <c r="R224" s="223"/>
      <c r="S224" s="223"/>
      <c r="T224" s="223"/>
      <c r="U224" s="223"/>
      <c r="V224" s="223"/>
      <c r="W224" s="223"/>
      <c r="X224" s="223"/>
      <c r="Y224" s="223"/>
      <c r="Z224" s="223"/>
    </row>
    <row r="225" spans="1:26" x14ac:dyDescent="0.25">
      <c r="A225" s="223"/>
      <c r="B225" s="223"/>
      <c r="C225" s="223"/>
      <c r="D225" s="223"/>
      <c r="E225" s="223"/>
      <c r="F225" s="223"/>
      <c r="G225" s="223"/>
      <c r="H225" s="223"/>
      <c r="I225" s="223"/>
      <c r="J225" s="223"/>
      <c r="K225" s="223"/>
      <c r="L225" s="223"/>
      <c r="M225" s="223"/>
      <c r="N225" s="223"/>
      <c r="O225" s="223"/>
      <c r="P225" s="223"/>
      <c r="Q225" s="223"/>
      <c r="R225" s="223"/>
      <c r="S225" s="223"/>
      <c r="T225" s="223"/>
      <c r="U225" s="223"/>
      <c r="V225" s="223"/>
      <c r="W225" s="223"/>
      <c r="X225" s="223"/>
      <c r="Y225" s="223"/>
      <c r="Z225" s="223"/>
    </row>
    <row r="226" spans="1:26" x14ac:dyDescent="0.25">
      <c r="A226" s="223"/>
      <c r="B226" s="223"/>
      <c r="C226" s="223"/>
      <c r="D226" s="223"/>
      <c r="E226" s="223"/>
      <c r="F226" s="223"/>
      <c r="G226" s="223"/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223"/>
      <c r="S226" s="223"/>
      <c r="T226" s="223"/>
      <c r="U226" s="223"/>
      <c r="V226" s="223"/>
      <c r="W226" s="223"/>
      <c r="X226" s="223"/>
      <c r="Y226" s="223"/>
      <c r="Z226" s="223"/>
    </row>
    <row r="227" spans="1:26" x14ac:dyDescent="0.25">
      <c r="A227" s="223"/>
      <c r="B227" s="223"/>
      <c r="C227" s="223"/>
      <c r="D227" s="223"/>
      <c r="E227" s="223"/>
      <c r="F227" s="223"/>
      <c r="G227" s="223"/>
      <c r="H227" s="223"/>
      <c r="I227" s="223"/>
      <c r="J227" s="223"/>
      <c r="K227" s="223"/>
      <c r="L227" s="223"/>
      <c r="M227" s="223"/>
      <c r="N227" s="223"/>
      <c r="O227" s="223"/>
      <c r="P227" s="223"/>
      <c r="Q227" s="223"/>
      <c r="R227" s="223"/>
      <c r="S227" s="223"/>
      <c r="T227" s="223"/>
      <c r="U227" s="223"/>
      <c r="V227" s="223"/>
      <c r="W227" s="223"/>
      <c r="X227" s="223"/>
      <c r="Y227" s="223"/>
      <c r="Z227" s="223"/>
    </row>
    <row r="228" spans="1:26" x14ac:dyDescent="0.25">
      <c r="A228" s="223"/>
      <c r="B228" s="223"/>
      <c r="C228" s="223"/>
      <c r="D228" s="223"/>
      <c r="E228" s="223"/>
      <c r="F228" s="223"/>
      <c r="G228" s="223"/>
      <c r="H228" s="223"/>
      <c r="I228" s="223"/>
      <c r="J228" s="223"/>
      <c r="K228" s="223"/>
      <c r="L228" s="223"/>
      <c r="M228" s="223"/>
      <c r="N228" s="223"/>
      <c r="O228" s="223"/>
      <c r="P228" s="223"/>
      <c r="Q228" s="223"/>
      <c r="R228" s="223"/>
      <c r="S228" s="223"/>
      <c r="T228" s="223"/>
      <c r="U228" s="223"/>
      <c r="V228" s="223"/>
      <c r="W228" s="223"/>
      <c r="X228" s="223"/>
      <c r="Y228" s="223"/>
      <c r="Z228" s="223"/>
    </row>
    <row r="229" spans="1:26" x14ac:dyDescent="0.25">
      <c r="A229" s="223"/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23"/>
      <c r="V229" s="223"/>
      <c r="W229" s="223"/>
      <c r="X229" s="223"/>
      <c r="Y229" s="223"/>
      <c r="Z229" s="223"/>
    </row>
    <row r="230" spans="1:26" x14ac:dyDescent="0.25">
      <c r="A230" s="223"/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223"/>
      <c r="M230" s="223"/>
      <c r="N230" s="223"/>
      <c r="O230" s="223"/>
      <c r="P230" s="223"/>
      <c r="Q230" s="223"/>
      <c r="R230" s="223"/>
      <c r="S230" s="223"/>
      <c r="T230" s="223"/>
      <c r="U230" s="223"/>
      <c r="V230" s="223"/>
      <c r="W230" s="223"/>
      <c r="X230" s="223"/>
      <c r="Y230" s="223"/>
      <c r="Z230" s="223"/>
    </row>
    <row r="231" spans="1:26" x14ac:dyDescent="0.25">
      <c r="A231" s="223"/>
      <c r="B231" s="223"/>
      <c r="C231" s="223"/>
      <c r="D231" s="223"/>
      <c r="E231" s="223"/>
      <c r="F231" s="223"/>
      <c r="G231" s="223"/>
      <c r="H231" s="223"/>
      <c r="I231" s="223"/>
      <c r="J231" s="223"/>
      <c r="K231" s="223"/>
      <c r="L231" s="223"/>
      <c r="M231" s="223"/>
      <c r="N231" s="223"/>
      <c r="O231" s="223"/>
      <c r="P231" s="223"/>
      <c r="Q231" s="223"/>
      <c r="R231" s="223"/>
      <c r="S231" s="223"/>
      <c r="T231" s="223"/>
      <c r="U231" s="223"/>
      <c r="V231" s="223"/>
      <c r="W231" s="223"/>
      <c r="X231" s="223"/>
      <c r="Y231" s="223"/>
      <c r="Z231" s="223"/>
    </row>
    <row r="232" spans="1:26" x14ac:dyDescent="0.25">
      <c r="A232" s="223"/>
      <c r="B232" s="223"/>
      <c r="C232" s="223"/>
      <c r="D232" s="223"/>
      <c r="E232" s="223"/>
      <c r="F232" s="223"/>
      <c r="G232" s="223"/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3"/>
      <c r="S232" s="223"/>
      <c r="T232" s="223"/>
      <c r="U232" s="223"/>
      <c r="V232" s="223"/>
      <c r="W232" s="223"/>
      <c r="X232" s="223"/>
      <c r="Y232" s="223"/>
      <c r="Z232" s="223"/>
    </row>
    <row r="233" spans="1:26" x14ac:dyDescent="0.25">
      <c r="A233" s="223"/>
      <c r="B233" s="223"/>
      <c r="C233" s="223"/>
      <c r="D233" s="223"/>
      <c r="E233" s="223"/>
      <c r="F233" s="223"/>
      <c r="G233" s="223"/>
      <c r="H233" s="223"/>
      <c r="I233" s="223"/>
      <c r="J233" s="223"/>
      <c r="K233" s="223"/>
      <c r="L233" s="223"/>
      <c r="M233" s="223"/>
      <c r="N233" s="223"/>
      <c r="O233" s="223"/>
      <c r="P233" s="223"/>
      <c r="Q233" s="223"/>
      <c r="R233" s="223"/>
      <c r="S233" s="223"/>
      <c r="T233" s="223"/>
      <c r="U233" s="223"/>
      <c r="V233" s="223"/>
      <c r="W233" s="223"/>
      <c r="X233" s="223"/>
      <c r="Y233" s="223"/>
      <c r="Z233" s="223"/>
    </row>
    <row r="234" spans="1:26" x14ac:dyDescent="0.25">
      <c r="A234" s="223"/>
      <c r="B234" s="223"/>
      <c r="C234" s="223"/>
      <c r="D234" s="223"/>
      <c r="E234" s="223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3"/>
      <c r="V234" s="223"/>
      <c r="W234" s="223"/>
      <c r="X234" s="223"/>
      <c r="Y234" s="223"/>
      <c r="Z234" s="223"/>
    </row>
    <row r="235" spans="1:26" x14ac:dyDescent="0.25">
      <c r="A235" s="223"/>
      <c r="B235" s="223"/>
      <c r="C235" s="223"/>
      <c r="D235" s="223"/>
      <c r="E235" s="223"/>
      <c r="F235" s="223"/>
      <c r="G235" s="223"/>
      <c r="H235" s="223"/>
      <c r="I235" s="223"/>
      <c r="J235" s="223"/>
      <c r="K235" s="223"/>
      <c r="L235" s="223"/>
      <c r="M235" s="223"/>
      <c r="N235" s="223"/>
      <c r="O235" s="223"/>
      <c r="P235" s="223"/>
      <c r="Q235" s="223"/>
      <c r="R235" s="223"/>
      <c r="S235" s="223"/>
      <c r="T235" s="223"/>
      <c r="U235" s="223"/>
      <c r="V235" s="223"/>
      <c r="W235" s="223"/>
      <c r="X235" s="223"/>
      <c r="Y235" s="223"/>
      <c r="Z235" s="223"/>
    </row>
    <row r="236" spans="1:26" x14ac:dyDescent="0.25">
      <c r="A236" s="223"/>
      <c r="B236" s="223"/>
      <c r="C236" s="223"/>
      <c r="D236" s="223"/>
      <c r="E236" s="223"/>
      <c r="F236" s="223"/>
      <c r="G236" s="223"/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/>
      <c r="T236" s="223"/>
      <c r="U236" s="223"/>
      <c r="V236" s="223"/>
      <c r="W236" s="223"/>
      <c r="X236" s="223"/>
      <c r="Y236" s="223"/>
      <c r="Z236" s="223"/>
    </row>
    <row r="237" spans="1:26" x14ac:dyDescent="0.25">
      <c r="A237" s="223"/>
      <c r="B237" s="223"/>
      <c r="C237" s="223"/>
      <c r="D237" s="223"/>
      <c r="E237" s="223"/>
      <c r="F237" s="223"/>
      <c r="G237" s="223"/>
      <c r="H237" s="223"/>
      <c r="I237" s="223"/>
      <c r="J237" s="223"/>
      <c r="K237" s="223"/>
      <c r="L237" s="223"/>
      <c r="M237" s="223"/>
      <c r="N237" s="223"/>
      <c r="O237" s="223"/>
      <c r="P237" s="223"/>
      <c r="Q237" s="223"/>
      <c r="R237" s="223"/>
      <c r="S237" s="223"/>
      <c r="T237" s="223"/>
      <c r="U237" s="223"/>
      <c r="V237" s="223"/>
      <c r="W237" s="223"/>
      <c r="X237" s="223"/>
      <c r="Y237" s="223"/>
      <c r="Z237" s="223"/>
    </row>
    <row r="238" spans="1:26" x14ac:dyDescent="0.25">
      <c r="A238" s="223"/>
      <c r="B238" s="223"/>
      <c r="C238" s="223"/>
      <c r="D238" s="223"/>
      <c r="E238" s="223"/>
      <c r="F238" s="223"/>
      <c r="G238" s="223"/>
      <c r="H238" s="223"/>
      <c r="I238" s="223"/>
      <c r="J238" s="223"/>
      <c r="K238" s="223"/>
      <c r="L238" s="223"/>
      <c r="M238" s="223"/>
      <c r="N238" s="223"/>
      <c r="O238" s="223"/>
      <c r="P238" s="223"/>
      <c r="Q238" s="223"/>
      <c r="R238" s="223"/>
      <c r="S238" s="223"/>
      <c r="T238" s="223"/>
      <c r="U238" s="223"/>
      <c r="V238" s="223"/>
      <c r="W238" s="223"/>
      <c r="X238" s="223"/>
      <c r="Y238" s="223"/>
      <c r="Z238" s="223"/>
    </row>
    <row r="239" spans="1:26" x14ac:dyDescent="0.25">
      <c r="A239" s="223"/>
      <c r="B239" s="223"/>
      <c r="C239" s="223"/>
      <c r="D239" s="223"/>
      <c r="E239" s="223"/>
      <c r="F239" s="223"/>
      <c r="G239" s="223"/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/>
      <c r="T239" s="223"/>
      <c r="U239" s="223"/>
      <c r="V239" s="223"/>
      <c r="W239" s="223"/>
      <c r="X239" s="223"/>
      <c r="Y239" s="223"/>
      <c r="Z239" s="223"/>
    </row>
    <row r="240" spans="1:26" x14ac:dyDescent="0.25">
      <c r="A240" s="223"/>
      <c r="B240" s="223"/>
      <c r="C240" s="223"/>
      <c r="D240" s="223"/>
      <c r="E240" s="223"/>
      <c r="F240" s="223"/>
      <c r="G240" s="223"/>
      <c r="H240" s="223"/>
      <c r="I240" s="223"/>
      <c r="J240" s="223"/>
      <c r="K240" s="223"/>
      <c r="L240" s="223"/>
      <c r="M240" s="223"/>
      <c r="N240" s="223"/>
      <c r="O240" s="223"/>
      <c r="P240" s="223"/>
      <c r="Q240" s="223"/>
      <c r="R240" s="223"/>
      <c r="S240" s="223"/>
      <c r="T240" s="223"/>
      <c r="U240" s="223"/>
      <c r="V240" s="223"/>
      <c r="W240" s="223"/>
      <c r="X240" s="223"/>
      <c r="Y240" s="223"/>
      <c r="Z240" s="223"/>
    </row>
    <row r="241" spans="1:26" x14ac:dyDescent="0.25">
      <c r="A241" s="223"/>
      <c r="B241" s="223"/>
      <c r="C241" s="223"/>
      <c r="D241" s="223"/>
      <c r="E241" s="223"/>
      <c r="F241" s="223"/>
      <c r="G241" s="223"/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223"/>
      <c r="S241" s="223"/>
      <c r="T241" s="223"/>
      <c r="U241" s="223"/>
      <c r="V241" s="223"/>
      <c r="W241" s="223"/>
      <c r="X241" s="223"/>
      <c r="Y241" s="223"/>
      <c r="Z241" s="223"/>
    </row>
    <row r="242" spans="1:26" x14ac:dyDescent="0.25">
      <c r="A242" s="223"/>
      <c r="B242" s="223"/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  <c r="Z242" s="223"/>
    </row>
    <row r="243" spans="1:26" x14ac:dyDescent="0.25">
      <c r="A243" s="223"/>
      <c r="B243" s="223"/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</row>
    <row r="244" spans="1:26" x14ac:dyDescent="0.25">
      <c r="A244" s="223"/>
      <c r="B244" s="223"/>
      <c r="C244" s="223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/>
      <c r="T244" s="223"/>
      <c r="U244" s="223"/>
      <c r="V244" s="223"/>
      <c r="W244" s="223"/>
      <c r="X244" s="223"/>
      <c r="Y244" s="223"/>
      <c r="Z244" s="223"/>
    </row>
    <row r="245" spans="1:26" x14ac:dyDescent="0.25">
      <c r="A245" s="223"/>
      <c r="B245" s="223"/>
      <c r="C245" s="223"/>
      <c r="D245" s="223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</row>
    <row r="246" spans="1:26" x14ac:dyDescent="0.25">
      <c r="A246" s="223"/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  <c r="Z246" s="223"/>
    </row>
    <row r="247" spans="1:26" x14ac:dyDescent="0.25">
      <c r="A247" s="223"/>
      <c r="B247" s="223"/>
      <c r="C247" s="223"/>
      <c r="D247" s="223"/>
      <c r="E247" s="223"/>
      <c r="F247" s="223"/>
      <c r="G247" s="223"/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/>
      <c r="T247" s="223"/>
      <c r="U247" s="223"/>
      <c r="V247" s="223"/>
      <c r="W247" s="223"/>
      <c r="X247" s="223"/>
      <c r="Y247" s="223"/>
      <c r="Z247" s="223"/>
    </row>
    <row r="248" spans="1:26" x14ac:dyDescent="0.25">
      <c r="A248" s="223"/>
      <c r="B248" s="223"/>
      <c r="C248" s="223"/>
      <c r="D248" s="223"/>
      <c r="E248" s="223"/>
      <c r="F248" s="223"/>
      <c r="G248" s="223"/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23"/>
      <c r="V248" s="223"/>
      <c r="W248" s="223"/>
      <c r="X248" s="223"/>
      <c r="Y248" s="223"/>
      <c r="Z248" s="223"/>
    </row>
    <row r="249" spans="1:26" x14ac:dyDescent="0.25">
      <c r="A249" s="223"/>
      <c r="B249" s="223"/>
      <c r="C249" s="223"/>
      <c r="D249" s="223"/>
      <c r="E249" s="223"/>
      <c r="F249" s="223"/>
      <c r="G249" s="223"/>
      <c r="H249" s="223"/>
      <c r="I249" s="223"/>
      <c r="J249" s="223"/>
      <c r="K249" s="223"/>
      <c r="L249" s="223"/>
      <c r="M249" s="223"/>
      <c r="N249" s="223"/>
      <c r="O249" s="223"/>
      <c r="P249" s="223"/>
      <c r="Q249" s="223"/>
      <c r="R249" s="223"/>
      <c r="S249" s="223"/>
      <c r="T249" s="223"/>
      <c r="U249" s="223"/>
      <c r="V249" s="223"/>
      <c r="W249" s="223"/>
      <c r="X249" s="223"/>
      <c r="Y249" s="223"/>
      <c r="Z249" s="223"/>
    </row>
    <row r="250" spans="1:26" x14ac:dyDescent="0.25">
      <c r="A250" s="223"/>
      <c r="B250" s="223"/>
      <c r="C250" s="223"/>
      <c r="D250" s="223"/>
      <c r="E250" s="223"/>
      <c r="F250" s="223"/>
      <c r="G250" s="223"/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3"/>
      <c r="S250" s="223"/>
      <c r="T250" s="223"/>
      <c r="U250" s="223"/>
      <c r="V250" s="223"/>
      <c r="W250" s="223"/>
      <c r="X250" s="223"/>
      <c r="Y250" s="223"/>
      <c r="Z250" s="223"/>
    </row>
    <row r="251" spans="1:26" x14ac:dyDescent="0.25">
      <c r="A251" s="223"/>
      <c r="B251" s="223"/>
      <c r="C251" s="223"/>
      <c r="D251" s="223"/>
      <c r="E251" s="223"/>
      <c r="F251" s="223"/>
      <c r="G251" s="223"/>
      <c r="H251" s="223"/>
      <c r="I251" s="223"/>
      <c r="J251" s="223"/>
      <c r="K251" s="223"/>
      <c r="L251" s="223"/>
      <c r="M251" s="223"/>
      <c r="N251" s="223"/>
      <c r="O251" s="223"/>
      <c r="P251" s="223"/>
      <c r="Q251" s="223"/>
      <c r="R251" s="223"/>
      <c r="S251" s="223"/>
      <c r="T251" s="223"/>
      <c r="U251" s="223"/>
      <c r="V251" s="223"/>
      <c r="W251" s="223"/>
      <c r="X251" s="223"/>
      <c r="Y251" s="223"/>
      <c r="Z251" s="223"/>
    </row>
    <row r="252" spans="1:26" x14ac:dyDescent="0.25">
      <c r="A252" s="223"/>
      <c r="B252" s="223"/>
      <c r="C252" s="223"/>
      <c r="D252" s="223"/>
      <c r="E252" s="223"/>
      <c r="F252" s="223"/>
      <c r="G252" s="223"/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23"/>
      <c r="V252" s="223"/>
      <c r="W252" s="223"/>
      <c r="X252" s="223"/>
      <c r="Y252" s="223"/>
      <c r="Z252" s="223"/>
    </row>
    <row r="253" spans="1:26" x14ac:dyDescent="0.25">
      <c r="A253" s="223"/>
      <c r="B253" s="223"/>
      <c r="C253" s="223"/>
      <c r="D253" s="223"/>
      <c r="E253" s="223"/>
      <c r="F253" s="223"/>
      <c r="G253" s="223"/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3"/>
      <c r="V253" s="223"/>
      <c r="W253" s="223"/>
      <c r="X253" s="223"/>
      <c r="Y253" s="223"/>
      <c r="Z253" s="223"/>
    </row>
    <row r="254" spans="1:26" x14ac:dyDescent="0.25">
      <c r="A254" s="223"/>
      <c r="B254" s="223"/>
      <c r="C254" s="223"/>
      <c r="D254" s="223"/>
      <c r="E254" s="223"/>
      <c r="F254" s="223"/>
      <c r="G254" s="223"/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/>
      <c r="T254" s="223"/>
      <c r="U254" s="223"/>
      <c r="V254" s="223"/>
      <c r="W254" s="223"/>
      <c r="X254" s="223"/>
      <c r="Y254" s="223"/>
      <c r="Z254" s="223"/>
    </row>
    <row r="255" spans="1:26" x14ac:dyDescent="0.25">
      <c r="A255" s="223"/>
      <c r="B255" s="223"/>
      <c r="C255" s="223"/>
      <c r="D255" s="223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  <c r="Z255" s="223"/>
    </row>
    <row r="256" spans="1:26" x14ac:dyDescent="0.25">
      <c r="A256" s="223"/>
      <c r="B256" s="223"/>
      <c r="C256" s="223"/>
      <c r="D256" s="223"/>
      <c r="E256" s="223"/>
      <c r="F256" s="223"/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3"/>
      <c r="V256" s="223"/>
      <c r="W256" s="223"/>
      <c r="X256" s="223"/>
      <c r="Y256" s="223"/>
      <c r="Z256" s="223"/>
    </row>
    <row r="257" spans="1:26" x14ac:dyDescent="0.25">
      <c r="A257" s="223"/>
      <c r="B257" s="223"/>
      <c r="C257" s="223"/>
      <c r="D257" s="223"/>
      <c r="E257" s="223"/>
      <c r="F257" s="223"/>
      <c r="G257" s="223"/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3"/>
      <c r="V257" s="223"/>
      <c r="W257" s="223"/>
      <c r="X257" s="223"/>
      <c r="Y257" s="223"/>
      <c r="Z257" s="223"/>
    </row>
    <row r="258" spans="1:26" x14ac:dyDescent="0.25">
      <c r="A258" s="223"/>
      <c r="B258" s="223"/>
      <c r="C258" s="223"/>
      <c r="D258" s="223"/>
      <c r="E258" s="223"/>
      <c r="F258" s="223"/>
      <c r="G258" s="223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3"/>
      <c r="V258" s="223"/>
      <c r="W258" s="223"/>
      <c r="X258" s="223"/>
      <c r="Y258" s="223"/>
      <c r="Z258" s="223"/>
    </row>
    <row r="259" spans="1:26" x14ac:dyDescent="0.25">
      <c r="A259" s="223"/>
      <c r="B259" s="223"/>
      <c r="C259" s="223"/>
      <c r="D259" s="223"/>
      <c r="E259" s="223"/>
      <c r="F259" s="223"/>
      <c r="G259" s="223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3"/>
      <c r="V259" s="223"/>
      <c r="W259" s="223"/>
      <c r="X259" s="223"/>
      <c r="Y259" s="223"/>
      <c r="Z259" s="223"/>
    </row>
    <row r="260" spans="1:26" x14ac:dyDescent="0.25">
      <c r="A260" s="223"/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  <c r="Z260" s="223"/>
    </row>
    <row r="261" spans="1:26" x14ac:dyDescent="0.25">
      <c r="A261" s="223"/>
      <c r="B261" s="223"/>
      <c r="C261" s="223"/>
      <c r="D261" s="223"/>
      <c r="E261" s="223"/>
      <c r="F261" s="223"/>
      <c r="G261" s="223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3"/>
      <c r="V261" s="223"/>
      <c r="W261" s="223"/>
      <c r="X261" s="223"/>
      <c r="Y261" s="223"/>
      <c r="Z261" s="223"/>
    </row>
    <row r="262" spans="1:26" x14ac:dyDescent="0.25">
      <c r="A262" s="223"/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  <c r="Z262" s="223"/>
    </row>
    <row r="263" spans="1:26" x14ac:dyDescent="0.25">
      <c r="A263" s="223"/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  <c r="Z263" s="223"/>
    </row>
    <row r="264" spans="1:26" x14ac:dyDescent="0.25">
      <c r="A264" s="223"/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  <c r="Z264" s="223"/>
    </row>
    <row r="265" spans="1:26" x14ac:dyDescent="0.25">
      <c r="A265" s="223"/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  <c r="Z265" s="223"/>
    </row>
    <row r="266" spans="1:26" x14ac:dyDescent="0.25">
      <c r="A266" s="223"/>
      <c r="B266" s="223"/>
      <c r="C266" s="223"/>
      <c r="D266" s="223"/>
      <c r="E266" s="223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3"/>
      <c r="V266" s="223"/>
      <c r="W266" s="223"/>
      <c r="X266" s="223"/>
      <c r="Y266" s="223"/>
      <c r="Z266" s="223"/>
    </row>
    <row r="267" spans="1:26" x14ac:dyDescent="0.25">
      <c r="A267" s="223"/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  <c r="Z267" s="223"/>
    </row>
    <row r="268" spans="1:26" x14ac:dyDescent="0.25">
      <c r="A268" s="223"/>
      <c r="B268" s="223"/>
      <c r="C268" s="223"/>
      <c r="D268" s="223"/>
      <c r="E268" s="223"/>
      <c r="F268" s="223"/>
      <c r="G268" s="223"/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  <c r="R268" s="223"/>
      <c r="S268" s="223"/>
      <c r="T268" s="223"/>
      <c r="U268" s="223"/>
      <c r="V268" s="223"/>
      <c r="W268" s="223"/>
      <c r="X268" s="223"/>
      <c r="Y268" s="223"/>
      <c r="Z268" s="223"/>
    </row>
    <row r="269" spans="1:26" x14ac:dyDescent="0.25">
      <c r="A269" s="223"/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223"/>
      <c r="M269" s="223"/>
      <c r="N269" s="223"/>
      <c r="O269" s="223"/>
      <c r="P269" s="223"/>
      <c r="Q269" s="223"/>
      <c r="R269" s="223"/>
      <c r="S269" s="223"/>
      <c r="T269" s="223"/>
      <c r="U269" s="223"/>
      <c r="V269" s="223"/>
      <c r="W269" s="223"/>
      <c r="X269" s="223"/>
      <c r="Y269" s="223"/>
      <c r="Z269" s="223"/>
    </row>
    <row r="270" spans="1:26" x14ac:dyDescent="0.25">
      <c r="A270" s="223"/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3"/>
      <c r="S270" s="223"/>
      <c r="T270" s="223"/>
      <c r="U270" s="223"/>
      <c r="V270" s="223"/>
      <c r="W270" s="223"/>
      <c r="X270" s="223"/>
      <c r="Y270" s="223"/>
      <c r="Z270" s="223"/>
    </row>
    <row r="271" spans="1:26" x14ac:dyDescent="0.25">
      <c r="A271" s="223"/>
      <c r="B271" s="223"/>
      <c r="C271" s="223"/>
      <c r="D271" s="223"/>
      <c r="E271" s="223"/>
      <c r="F271" s="223"/>
      <c r="G271" s="223"/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223"/>
      <c r="S271" s="223"/>
      <c r="T271" s="223"/>
      <c r="U271" s="223"/>
      <c r="V271" s="223"/>
      <c r="W271" s="223"/>
      <c r="X271" s="223"/>
      <c r="Y271" s="223"/>
      <c r="Z271" s="223"/>
    </row>
    <row r="272" spans="1:26" x14ac:dyDescent="0.25">
      <c r="A272" s="223"/>
      <c r="B272" s="223"/>
      <c r="C272" s="223"/>
      <c r="D272" s="223"/>
      <c r="E272" s="223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</row>
    <row r="273" spans="1:26" x14ac:dyDescent="0.25">
      <c r="A273" s="223"/>
      <c r="B273" s="223"/>
      <c r="C273" s="223"/>
      <c r="D273" s="223"/>
      <c r="E273" s="223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</row>
    <row r="274" spans="1:26" x14ac:dyDescent="0.25">
      <c r="A274" s="223"/>
      <c r="B274" s="223"/>
      <c r="C274" s="223"/>
      <c r="D274" s="223"/>
      <c r="E274" s="223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</row>
    <row r="275" spans="1:26" x14ac:dyDescent="0.25">
      <c r="A275" s="223"/>
      <c r="B275" s="223"/>
      <c r="C275" s="223"/>
      <c r="D275" s="223"/>
      <c r="E275" s="223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</row>
    <row r="276" spans="1:26" x14ac:dyDescent="0.25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</row>
    <row r="277" spans="1:26" x14ac:dyDescent="0.25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3"/>
      <c r="S277" s="223"/>
      <c r="T277" s="223"/>
      <c r="U277" s="223"/>
      <c r="V277" s="223"/>
      <c r="W277" s="223"/>
      <c r="X277" s="223"/>
      <c r="Y277" s="223"/>
      <c r="Z277" s="223"/>
    </row>
    <row r="278" spans="1:26" x14ac:dyDescent="0.25">
      <c r="A278" s="223"/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</row>
    <row r="279" spans="1:26" x14ac:dyDescent="0.25">
      <c r="A279" s="223"/>
      <c r="B279" s="223"/>
      <c r="C279" s="223"/>
      <c r="D279" s="223"/>
      <c r="E279" s="223"/>
      <c r="F279" s="223"/>
      <c r="G279" s="223"/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223"/>
      <c r="S279" s="223"/>
      <c r="T279" s="223"/>
      <c r="U279" s="223"/>
      <c r="V279" s="223"/>
      <c r="W279" s="223"/>
      <c r="X279" s="223"/>
      <c r="Y279" s="223"/>
      <c r="Z279" s="223"/>
    </row>
    <row r="280" spans="1:26" x14ac:dyDescent="0.25">
      <c r="A280" s="223"/>
      <c r="B280" s="223"/>
      <c r="C280" s="223"/>
      <c r="D280" s="223"/>
      <c r="E280" s="223"/>
      <c r="F280" s="223"/>
      <c r="G280" s="223"/>
      <c r="H280" s="223"/>
      <c r="I280" s="223"/>
      <c r="J280" s="223"/>
      <c r="K280" s="223"/>
      <c r="L280" s="223"/>
      <c r="M280" s="223"/>
      <c r="N280" s="223"/>
      <c r="O280" s="223"/>
      <c r="P280" s="223"/>
      <c r="Q280" s="223"/>
      <c r="R280" s="223"/>
      <c r="S280" s="223"/>
      <c r="T280" s="223"/>
      <c r="U280" s="223"/>
      <c r="V280" s="223"/>
      <c r="W280" s="223"/>
      <c r="X280" s="223"/>
      <c r="Y280" s="223"/>
      <c r="Z280" s="223"/>
    </row>
    <row r="281" spans="1:26" x14ac:dyDescent="0.25">
      <c r="A281" s="223"/>
      <c r="B281" s="223"/>
      <c r="C281" s="223"/>
      <c r="D281" s="223"/>
      <c r="E281" s="223"/>
      <c r="F281" s="223"/>
      <c r="G281" s="223"/>
      <c r="H281" s="223"/>
      <c r="I281" s="223"/>
      <c r="J281" s="223"/>
      <c r="K281" s="223"/>
      <c r="L281" s="223"/>
      <c r="M281" s="223"/>
      <c r="N281" s="223"/>
      <c r="O281" s="223"/>
      <c r="P281" s="223"/>
      <c r="Q281" s="223"/>
      <c r="R281" s="223"/>
      <c r="S281" s="223"/>
      <c r="T281" s="223"/>
      <c r="U281" s="223"/>
      <c r="V281" s="223"/>
      <c r="W281" s="223"/>
      <c r="X281" s="223"/>
      <c r="Y281" s="223"/>
      <c r="Z281" s="223"/>
    </row>
    <row r="282" spans="1:26" x14ac:dyDescent="0.25">
      <c r="A282" s="223"/>
      <c r="B282" s="223"/>
      <c r="C282" s="223"/>
      <c r="D282" s="223"/>
      <c r="E282" s="223"/>
      <c r="F282" s="223"/>
      <c r="G282" s="223"/>
      <c r="H282" s="223"/>
      <c r="I282" s="223"/>
      <c r="J282" s="223"/>
      <c r="K282" s="223"/>
      <c r="L282" s="223"/>
      <c r="M282" s="223"/>
      <c r="N282" s="223"/>
      <c r="O282" s="223"/>
      <c r="P282" s="223"/>
      <c r="Q282" s="223"/>
      <c r="R282" s="223"/>
      <c r="S282" s="223"/>
      <c r="T282" s="223"/>
      <c r="U282" s="223"/>
      <c r="V282" s="223"/>
      <c r="W282" s="223"/>
      <c r="X282" s="223"/>
      <c r="Y282" s="223"/>
      <c r="Z282" s="223"/>
    </row>
    <row r="283" spans="1:26" x14ac:dyDescent="0.25">
      <c r="A283" s="223"/>
      <c r="B283" s="223"/>
      <c r="C283" s="223"/>
      <c r="D283" s="223"/>
      <c r="E283" s="223"/>
      <c r="F283" s="223"/>
      <c r="G283" s="223"/>
      <c r="H283" s="223"/>
      <c r="I283" s="223"/>
      <c r="J283" s="223"/>
      <c r="K283" s="223"/>
      <c r="L283" s="223"/>
      <c r="M283" s="223"/>
      <c r="N283" s="223"/>
      <c r="O283" s="223"/>
      <c r="P283" s="223"/>
      <c r="Q283" s="223"/>
      <c r="R283" s="223"/>
      <c r="S283" s="223"/>
      <c r="T283" s="223"/>
      <c r="U283" s="223"/>
      <c r="V283" s="223"/>
      <c r="W283" s="223"/>
      <c r="X283" s="223"/>
      <c r="Y283" s="223"/>
      <c r="Z283" s="223"/>
    </row>
    <row r="284" spans="1:26" x14ac:dyDescent="0.25">
      <c r="A284" s="223"/>
      <c r="B284" s="223"/>
      <c r="C284" s="223"/>
      <c r="D284" s="223"/>
      <c r="E284" s="223"/>
      <c r="F284" s="223"/>
      <c r="G284" s="223"/>
      <c r="H284" s="223"/>
      <c r="I284" s="223"/>
      <c r="J284" s="223"/>
      <c r="K284" s="223"/>
      <c r="L284" s="223"/>
      <c r="M284" s="223"/>
      <c r="N284" s="223"/>
      <c r="O284" s="223"/>
      <c r="P284" s="223"/>
      <c r="Q284" s="223"/>
      <c r="R284" s="223"/>
      <c r="S284" s="223"/>
      <c r="T284" s="223"/>
      <c r="U284" s="223"/>
      <c r="V284" s="223"/>
      <c r="W284" s="223"/>
      <c r="X284" s="223"/>
      <c r="Y284" s="223"/>
      <c r="Z284" s="223"/>
    </row>
    <row r="285" spans="1:26" x14ac:dyDescent="0.25">
      <c r="A285" s="223"/>
      <c r="B285" s="223"/>
      <c r="C285" s="223"/>
      <c r="D285" s="223"/>
      <c r="E285" s="223"/>
      <c r="F285" s="223"/>
      <c r="G285" s="223"/>
      <c r="H285" s="223"/>
      <c r="I285" s="223"/>
      <c r="J285" s="223"/>
      <c r="K285" s="223"/>
      <c r="L285" s="223"/>
      <c r="M285" s="223"/>
      <c r="N285" s="223"/>
      <c r="O285" s="223"/>
      <c r="P285" s="223"/>
      <c r="Q285" s="223"/>
      <c r="R285" s="223"/>
      <c r="S285" s="223"/>
      <c r="T285" s="223"/>
      <c r="U285" s="223"/>
      <c r="V285" s="223"/>
      <c r="W285" s="223"/>
      <c r="X285" s="223"/>
      <c r="Y285" s="223"/>
      <c r="Z285" s="223"/>
    </row>
    <row r="286" spans="1:26" x14ac:dyDescent="0.25">
      <c r="A286" s="223"/>
      <c r="B286" s="223"/>
      <c r="C286" s="223"/>
      <c r="D286" s="223"/>
      <c r="E286" s="223"/>
      <c r="F286" s="223"/>
      <c r="G286" s="223"/>
      <c r="H286" s="223"/>
      <c r="I286" s="223"/>
      <c r="J286" s="223"/>
      <c r="K286" s="223"/>
      <c r="L286" s="223"/>
      <c r="M286" s="223"/>
      <c r="N286" s="223"/>
      <c r="O286" s="223"/>
      <c r="P286" s="223"/>
      <c r="Q286" s="223"/>
      <c r="R286" s="223"/>
      <c r="S286" s="223"/>
      <c r="T286" s="223"/>
      <c r="U286" s="223"/>
      <c r="V286" s="223"/>
      <c r="W286" s="223"/>
      <c r="X286" s="223"/>
      <c r="Y286" s="223"/>
      <c r="Z286" s="223"/>
    </row>
    <row r="287" spans="1:26" x14ac:dyDescent="0.25">
      <c r="A287" s="223"/>
      <c r="B287" s="223"/>
      <c r="C287" s="223"/>
      <c r="D287" s="223"/>
      <c r="E287" s="223"/>
      <c r="F287" s="223"/>
      <c r="G287" s="223"/>
      <c r="H287" s="223"/>
      <c r="I287" s="223"/>
      <c r="J287" s="223"/>
      <c r="K287" s="223"/>
      <c r="L287" s="223"/>
      <c r="M287" s="223"/>
      <c r="N287" s="223"/>
      <c r="O287" s="223"/>
      <c r="P287" s="223"/>
      <c r="Q287" s="223"/>
      <c r="R287" s="223"/>
      <c r="S287" s="223"/>
      <c r="T287" s="223"/>
      <c r="U287" s="223"/>
      <c r="V287" s="223"/>
      <c r="W287" s="223"/>
      <c r="X287" s="223"/>
      <c r="Y287" s="223"/>
      <c r="Z287" s="223"/>
    </row>
    <row r="288" spans="1:26" x14ac:dyDescent="0.25">
      <c r="A288" s="223"/>
      <c r="B288" s="223"/>
      <c r="C288" s="223"/>
      <c r="D288" s="223"/>
      <c r="E288" s="223"/>
      <c r="F288" s="223"/>
      <c r="G288" s="223"/>
      <c r="H288" s="223"/>
      <c r="I288" s="223"/>
      <c r="J288" s="223"/>
      <c r="K288" s="223"/>
      <c r="L288" s="223"/>
      <c r="M288" s="223"/>
      <c r="N288" s="223"/>
      <c r="O288" s="223"/>
      <c r="P288" s="223"/>
      <c r="Q288" s="223"/>
      <c r="R288" s="223"/>
      <c r="S288" s="223"/>
      <c r="T288" s="223"/>
      <c r="U288" s="223"/>
      <c r="V288" s="223"/>
      <c r="W288" s="223"/>
      <c r="X288" s="223"/>
      <c r="Y288" s="223"/>
      <c r="Z288" s="223"/>
    </row>
    <row r="289" spans="1:26" x14ac:dyDescent="0.25">
      <c r="A289" s="223"/>
      <c r="B289" s="223"/>
      <c r="C289" s="223"/>
      <c r="D289" s="223"/>
      <c r="E289" s="223"/>
      <c r="F289" s="223"/>
      <c r="G289" s="223"/>
      <c r="H289" s="223"/>
      <c r="I289" s="223"/>
      <c r="J289" s="223"/>
      <c r="K289" s="223"/>
      <c r="L289" s="223"/>
      <c r="M289" s="223"/>
      <c r="N289" s="223"/>
      <c r="O289" s="223"/>
      <c r="P289" s="223"/>
      <c r="Q289" s="223"/>
      <c r="R289" s="223"/>
      <c r="S289" s="223"/>
      <c r="T289" s="223"/>
      <c r="U289" s="223"/>
      <c r="V289" s="223"/>
      <c r="W289" s="223"/>
      <c r="X289" s="223"/>
      <c r="Y289" s="223"/>
      <c r="Z289" s="223"/>
    </row>
    <row r="290" spans="1:26" x14ac:dyDescent="0.25">
      <c r="A290" s="223"/>
      <c r="B290" s="223"/>
      <c r="C290" s="223"/>
      <c r="D290" s="223"/>
      <c r="E290" s="223"/>
      <c r="F290" s="223"/>
      <c r="G290" s="223"/>
      <c r="H290" s="223"/>
      <c r="I290" s="223"/>
      <c r="J290" s="223"/>
      <c r="K290" s="223"/>
      <c r="L290" s="223"/>
      <c r="M290" s="223"/>
      <c r="N290" s="223"/>
      <c r="O290" s="223"/>
      <c r="P290" s="223"/>
      <c r="Q290" s="223"/>
      <c r="R290" s="223"/>
      <c r="S290" s="223"/>
      <c r="T290" s="223"/>
      <c r="U290" s="223"/>
      <c r="V290" s="223"/>
      <c r="W290" s="223"/>
      <c r="X290" s="223"/>
      <c r="Y290" s="223"/>
      <c r="Z290" s="223"/>
    </row>
    <row r="291" spans="1:26" x14ac:dyDescent="0.25">
      <c r="A291" s="223"/>
      <c r="B291" s="223"/>
      <c r="C291" s="223"/>
      <c r="D291" s="223"/>
      <c r="E291" s="223"/>
      <c r="F291" s="223"/>
      <c r="G291" s="223"/>
      <c r="H291" s="223"/>
      <c r="I291" s="223"/>
      <c r="J291" s="223"/>
      <c r="K291" s="223"/>
      <c r="L291" s="223"/>
      <c r="M291" s="223"/>
      <c r="N291" s="223"/>
      <c r="O291" s="223"/>
      <c r="P291" s="223"/>
      <c r="Q291" s="223"/>
      <c r="R291" s="223"/>
      <c r="S291" s="223"/>
      <c r="T291" s="223"/>
      <c r="U291" s="223"/>
      <c r="V291" s="223"/>
      <c r="W291" s="223"/>
      <c r="X291" s="223"/>
      <c r="Y291" s="223"/>
      <c r="Z291" s="223"/>
    </row>
    <row r="292" spans="1:26" x14ac:dyDescent="0.25">
      <c r="A292" s="223"/>
      <c r="B292" s="223"/>
      <c r="C292" s="223"/>
      <c r="D292" s="223"/>
      <c r="E292" s="223"/>
      <c r="F292" s="223"/>
      <c r="G292" s="223"/>
      <c r="H292" s="223"/>
      <c r="I292" s="223"/>
      <c r="J292" s="223"/>
      <c r="K292" s="223"/>
      <c r="L292" s="223"/>
      <c r="M292" s="223"/>
      <c r="N292" s="223"/>
      <c r="O292" s="223"/>
      <c r="P292" s="223"/>
      <c r="Q292" s="223"/>
      <c r="R292" s="223"/>
      <c r="S292" s="223"/>
      <c r="T292" s="223"/>
      <c r="U292" s="223"/>
      <c r="V292" s="223"/>
      <c r="W292" s="223"/>
      <c r="X292" s="223"/>
      <c r="Y292" s="223"/>
      <c r="Z292" s="223"/>
    </row>
    <row r="293" spans="1:26" x14ac:dyDescent="0.25">
      <c r="A293" s="223"/>
      <c r="B293" s="223"/>
      <c r="C293" s="223"/>
      <c r="D293" s="223"/>
      <c r="E293" s="223"/>
      <c r="F293" s="223"/>
      <c r="G293" s="223"/>
      <c r="H293" s="223"/>
      <c r="I293" s="223"/>
      <c r="J293" s="223"/>
      <c r="K293" s="223"/>
      <c r="L293" s="223"/>
      <c r="M293" s="223"/>
      <c r="N293" s="223"/>
      <c r="O293" s="223"/>
      <c r="P293" s="223"/>
      <c r="Q293" s="223"/>
      <c r="R293" s="223"/>
      <c r="S293" s="223"/>
      <c r="T293" s="223"/>
      <c r="U293" s="223"/>
      <c r="V293" s="223"/>
      <c r="W293" s="223"/>
      <c r="X293" s="223"/>
      <c r="Y293" s="223"/>
      <c r="Z293" s="223"/>
    </row>
    <row r="294" spans="1:26" x14ac:dyDescent="0.25">
      <c r="A294" s="223"/>
      <c r="B294" s="223"/>
      <c r="C294" s="223"/>
      <c r="D294" s="223"/>
      <c r="E294" s="223"/>
      <c r="F294" s="223"/>
      <c r="G294" s="223"/>
      <c r="H294" s="223"/>
      <c r="I294" s="223"/>
      <c r="J294" s="223"/>
      <c r="K294" s="223"/>
      <c r="L294" s="223"/>
      <c r="M294" s="223"/>
      <c r="N294" s="223"/>
      <c r="O294" s="223"/>
      <c r="P294" s="223"/>
      <c r="Q294" s="223"/>
      <c r="R294" s="223"/>
      <c r="S294" s="223"/>
      <c r="T294" s="223"/>
      <c r="U294" s="223"/>
      <c r="V294" s="223"/>
      <c r="W294" s="223"/>
      <c r="X294" s="223"/>
      <c r="Y294" s="223"/>
      <c r="Z294" s="223"/>
    </row>
    <row r="295" spans="1:26" x14ac:dyDescent="0.25">
      <c r="A295" s="223"/>
      <c r="B295" s="223"/>
      <c r="C295" s="223"/>
      <c r="D295" s="223"/>
      <c r="E295" s="223"/>
      <c r="F295" s="223"/>
      <c r="G295" s="223"/>
      <c r="H295" s="223"/>
      <c r="I295" s="223"/>
      <c r="J295" s="223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23"/>
      <c r="W295" s="223"/>
      <c r="X295" s="223"/>
      <c r="Y295" s="223"/>
      <c r="Z295" s="223"/>
    </row>
    <row r="296" spans="1:26" x14ac:dyDescent="0.25">
      <c r="A296" s="223"/>
      <c r="B296" s="223"/>
      <c r="C296" s="223"/>
      <c r="D296" s="223"/>
      <c r="E296" s="223"/>
      <c r="F296" s="223"/>
      <c r="G296" s="223"/>
      <c r="H296" s="223"/>
      <c r="I296" s="223"/>
      <c r="J296" s="223"/>
      <c r="K296" s="223"/>
      <c r="L296" s="223"/>
      <c r="M296" s="223"/>
      <c r="N296" s="223"/>
      <c r="O296" s="223"/>
      <c r="P296" s="223"/>
      <c r="Q296" s="223"/>
      <c r="R296" s="223"/>
      <c r="S296" s="223"/>
      <c r="T296" s="223"/>
      <c r="U296" s="223"/>
      <c r="V296" s="223"/>
      <c r="W296" s="223"/>
      <c r="X296" s="223"/>
      <c r="Y296" s="223"/>
      <c r="Z296" s="223"/>
    </row>
    <row r="297" spans="1:26" x14ac:dyDescent="0.25">
      <c r="A297" s="223"/>
      <c r="B297" s="223"/>
      <c r="C297" s="223"/>
      <c r="D297" s="223"/>
      <c r="E297" s="223"/>
      <c r="F297" s="223"/>
      <c r="G297" s="223"/>
      <c r="H297" s="223"/>
      <c r="I297" s="223"/>
      <c r="J297" s="223"/>
      <c r="K297" s="223"/>
      <c r="L297" s="223"/>
      <c r="M297" s="223"/>
      <c r="N297" s="223"/>
      <c r="O297" s="223"/>
      <c r="P297" s="223"/>
      <c r="Q297" s="223"/>
      <c r="R297" s="223"/>
      <c r="S297" s="223"/>
      <c r="T297" s="223"/>
      <c r="U297" s="223"/>
      <c r="V297" s="223"/>
      <c r="W297" s="223"/>
      <c r="X297" s="223"/>
      <c r="Y297" s="223"/>
      <c r="Z297" s="223"/>
    </row>
    <row r="298" spans="1:26" x14ac:dyDescent="0.25">
      <c r="A298" s="223"/>
      <c r="B298" s="223"/>
      <c r="C298" s="223"/>
      <c r="D298" s="223"/>
      <c r="E298" s="223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3"/>
      <c r="V298" s="223"/>
      <c r="W298" s="223"/>
      <c r="X298" s="223"/>
      <c r="Y298" s="223"/>
      <c r="Z298" s="223"/>
    </row>
    <row r="299" spans="1:26" x14ac:dyDescent="0.25">
      <c r="A299" s="223"/>
      <c r="B299" s="223"/>
      <c r="C299" s="223"/>
      <c r="D299" s="223"/>
      <c r="E299" s="223"/>
      <c r="F299" s="223"/>
      <c r="G299" s="223"/>
      <c r="H299" s="223"/>
      <c r="I299" s="223"/>
      <c r="J299" s="223"/>
      <c r="K299" s="223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</row>
    <row r="300" spans="1:26" x14ac:dyDescent="0.25">
      <c r="A300" s="223"/>
      <c r="B300" s="223"/>
      <c r="C300" s="223"/>
      <c r="D300" s="223"/>
      <c r="E300" s="223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</row>
    <row r="301" spans="1:26" x14ac:dyDescent="0.25">
      <c r="A301" s="223"/>
      <c r="B301" s="223"/>
      <c r="C301" s="223"/>
      <c r="D301" s="223"/>
      <c r="E301" s="223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</row>
    <row r="302" spans="1:26" x14ac:dyDescent="0.25">
      <c r="A302" s="223"/>
      <c r="B302" s="223"/>
      <c r="C302" s="223"/>
      <c r="D302" s="223"/>
      <c r="E302" s="223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</row>
    <row r="303" spans="1:26" x14ac:dyDescent="0.25">
      <c r="A303" s="223"/>
      <c r="B303" s="223"/>
      <c r="C303" s="223"/>
      <c r="D303" s="223"/>
      <c r="E303" s="223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</row>
    <row r="304" spans="1:26" x14ac:dyDescent="0.25">
      <c r="A304" s="223"/>
      <c r="B304" s="223"/>
      <c r="C304" s="223"/>
      <c r="D304" s="223"/>
      <c r="E304" s="223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</row>
    <row r="305" spans="1:26" x14ac:dyDescent="0.25">
      <c r="A305" s="223"/>
      <c r="B305" s="223"/>
      <c r="C305" s="223"/>
      <c r="D305" s="223"/>
      <c r="E305" s="223"/>
      <c r="F305" s="223"/>
      <c r="G305" s="223"/>
      <c r="H305" s="223"/>
      <c r="I305" s="223"/>
      <c r="J305" s="223"/>
      <c r="K305" s="223"/>
      <c r="L305" s="223"/>
      <c r="M305" s="223"/>
      <c r="N305" s="223"/>
      <c r="O305" s="223"/>
      <c r="P305" s="223"/>
      <c r="Q305" s="223"/>
      <c r="R305" s="223"/>
      <c r="S305" s="223"/>
      <c r="T305" s="223"/>
      <c r="U305" s="223"/>
      <c r="V305" s="223"/>
      <c r="W305" s="223"/>
      <c r="X305" s="223"/>
      <c r="Y305" s="223"/>
      <c r="Z305" s="223"/>
    </row>
    <row r="306" spans="1:26" x14ac:dyDescent="0.25">
      <c r="A306" s="223"/>
      <c r="B306" s="223"/>
      <c r="C306" s="223"/>
      <c r="D306" s="223"/>
      <c r="E306" s="223"/>
      <c r="F306" s="223"/>
      <c r="G306" s="223"/>
      <c r="H306" s="223"/>
      <c r="I306" s="223"/>
      <c r="J306" s="223"/>
      <c r="K306" s="223"/>
      <c r="L306" s="223"/>
      <c r="M306" s="223"/>
      <c r="N306" s="223"/>
      <c r="O306" s="223"/>
      <c r="P306" s="223"/>
      <c r="Q306" s="223"/>
      <c r="R306" s="223"/>
      <c r="S306" s="223"/>
      <c r="T306" s="223"/>
      <c r="U306" s="223"/>
      <c r="V306" s="223"/>
      <c r="W306" s="223"/>
      <c r="X306" s="223"/>
      <c r="Y306" s="223"/>
      <c r="Z306" s="223"/>
    </row>
    <row r="307" spans="1:26" x14ac:dyDescent="0.25">
      <c r="A307" s="223"/>
      <c r="B307" s="223"/>
      <c r="C307" s="223"/>
      <c r="D307" s="223"/>
      <c r="E307" s="223"/>
      <c r="F307" s="223"/>
      <c r="G307" s="223"/>
      <c r="H307" s="223"/>
      <c r="I307" s="223"/>
      <c r="J307" s="223"/>
      <c r="K307" s="223"/>
      <c r="L307" s="223"/>
      <c r="M307" s="223"/>
      <c r="N307" s="223"/>
      <c r="O307" s="223"/>
      <c r="P307" s="223"/>
      <c r="Q307" s="223"/>
      <c r="R307" s="223"/>
      <c r="S307" s="223"/>
      <c r="T307" s="223"/>
      <c r="U307" s="223"/>
      <c r="V307" s="223"/>
      <c r="W307" s="223"/>
      <c r="X307" s="223"/>
      <c r="Y307" s="223"/>
      <c r="Z307" s="223"/>
    </row>
    <row r="308" spans="1:26" x14ac:dyDescent="0.25">
      <c r="A308" s="223"/>
      <c r="B308" s="223"/>
      <c r="C308" s="223"/>
      <c r="D308" s="223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</row>
    <row r="309" spans="1:26" x14ac:dyDescent="0.25">
      <c r="A309" s="223"/>
      <c r="B309" s="223"/>
      <c r="C309" s="223"/>
      <c r="D309" s="223"/>
      <c r="E309" s="223"/>
      <c r="F309" s="223"/>
      <c r="G309" s="223"/>
      <c r="H309" s="223"/>
      <c r="I309" s="223"/>
      <c r="J309" s="223"/>
      <c r="K309" s="223"/>
      <c r="L309" s="223"/>
      <c r="M309" s="223"/>
      <c r="N309" s="223"/>
      <c r="O309" s="223"/>
      <c r="P309" s="223"/>
      <c r="Q309" s="223"/>
      <c r="R309" s="223"/>
      <c r="S309" s="223"/>
      <c r="T309" s="223"/>
      <c r="U309" s="223"/>
      <c r="V309" s="223"/>
      <c r="W309" s="223"/>
      <c r="X309" s="223"/>
      <c r="Y309" s="223"/>
      <c r="Z309" s="223"/>
    </row>
    <row r="310" spans="1:26" x14ac:dyDescent="0.25">
      <c r="A310" s="223"/>
      <c r="B310" s="223"/>
      <c r="C310" s="223"/>
      <c r="D310" s="223"/>
      <c r="E310" s="223"/>
      <c r="F310" s="223"/>
      <c r="G310" s="223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</row>
    <row r="311" spans="1:26" x14ac:dyDescent="0.25">
      <c r="A311" s="223"/>
      <c r="B311" s="223"/>
      <c r="C311" s="223"/>
      <c r="D311" s="223"/>
      <c r="E311" s="223"/>
      <c r="F311" s="223"/>
      <c r="G311" s="223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</row>
    <row r="312" spans="1:26" x14ac:dyDescent="0.25">
      <c r="A312" s="223"/>
      <c r="B312" s="223"/>
      <c r="C312" s="223"/>
      <c r="D312" s="223"/>
      <c r="E312" s="223"/>
      <c r="F312" s="223"/>
      <c r="G312" s="223"/>
      <c r="H312" s="223"/>
      <c r="I312" s="223"/>
      <c r="J312" s="223"/>
      <c r="K312" s="223"/>
      <c r="L312" s="223"/>
      <c r="M312" s="223"/>
      <c r="N312" s="223"/>
      <c r="O312" s="223"/>
      <c r="P312" s="223"/>
      <c r="Q312" s="223"/>
      <c r="R312" s="223"/>
      <c r="S312" s="223"/>
      <c r="T312" s="223"/>
      <c r="U312" s="223"/>
      <c r="V312" s="223"/>
      <c r="W312" s="223"/>
      <c r="X312" s="223"/>
      <c r="Y312" s="223"/>
      <c r="Z312" s="223"/>
    </row>
    <row r="313" spans="1:26" x14ac:dyDescent="0.25">
      <c r="A313" s="223"/>
      <c r="B313" s="223"/>
      <c r="C313" s="223"/>
      <c r="D313" s="223"/>
      <c r="E313" s="223"/>
      <c r="F313" s="223"/>
      <c r="G313" s="223"/>
      <c r="H313" s="223"/>
      <c r="I313" s="223"/>
      <c r="J313" s="223"/>
      <c r="K313" s="223"/>
      <c r="L313" s="223"/>
      <c r="M313" s="223"/>
      <c r="N313" s="223"/>
      <c r="O313" s="223"/>
      <c r="P313" s="223"/>
      <c r="Q313" s="223"/>
      <c r="R313" s="223"/>
      <c r="S313" s="223"/>
      <c r="T313" s="223"/>
      <c r="U313" s="223"/>
      <c r="V313" s="223"/>
      <c r="W313" s="223"/>
      <c r="X313" s="223"/>
      <c r="Y313" s="223"/>
      <c r="Z313" s="223"/>
    </row>
    <row r="314" spans="1:26" x14ac:dyDescent="0.25">
      <c r="A314" s="223"/>
      <c r="B314" s="223"/>
      <c r="C314" s="223"/>
      <c r="D314" s="223"/>
      <c r="E314" s="223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</row>
    <row r="315" spans="1:26" x14ac:dyDescent="0.25">
      <c r="A315" s="223"/>
      <c r="B315" s="223"/>
      <c r="C315" s="223"/>
      <c r="D315" s="223"/>
      <c r="E315" s="223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</row>
    <row r="316" spans="1:26" x14ac:dyDescent="0.25">
      <c r="A316" s="223"/>
      <c r="B316" s="223"/>
      <c r="C316" s="223"/>
      <c r="D316" s="223"/>
      <c r="E316" s="223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</row>
    <row r="317" spans="1:26" x14ac:dyDescent="0.25">
      <c r="A317" s="223"/>
      <c r="B317" s="223"/>
      <c r="C317" s="223"/>
      <c r="D317" s="223"/>
      <c r="E317" s="223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</row>
    <row r="318" spans="1:26" x14ac:dyDescent="0.25">
      <c r="A318" s="223"/>
      <c r="B318" s="223"/>
      <c r="C318" s="223"/>
      <c r="D318" s="223"/>
      <c r="E318" s="223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</row>
    <row r="319" spans="1:26" x14ac:dyDescent="0.25">
      <c r="A319" s="223"/>
      <c r="B319" s="223"/>
      <c r="C319" s="223"/>
      <c r="D319" s="223"/>
      <c r="E319" s="223"/>
      <c r="F319" s="223"/>
      <c r="G319" s="223"/>
      <c r="H319" s="223"/>
      <c r="I319" s="223"/>
      <c r="J319" s="223"/>
      <c r="K319" s="223"/>
      <c r="L319" s="223"/>
      <c r="M319" s="223"/>
      <c r="N319" s="223"/>
      <c r="O319" s="223"/>
      <c r="P319" s="223"/>
      <c r="Q319" s="223"/>
      <c r="R319" s="223"/>
      <c r="S319" s="223"/>
      <c r="T319" s="223"/>
      <c r="U319" s="223"/>
      <c r="V319" s="223"/>
      <c r="W319" s="223"/>
      <c r="X319" s="223"/>
      <c r="Y319" s="223"/>
      <c r="Z319" s="223"/>
    </row>
    <row r="320" spans="1:26" x14ac:dyDescent="0.25">
      <c r="A320" s="223"/>
      <c r="B320" s="223"/>
      <c r="C320" s="223"/>
      <c r="D320" s="223"/>
      <c r="E320" s="223"/>
      <c r="F320" s="223"/>
      <c r="G320" s="223"/>
      <c r="H320" s="223"/>
      <c r="I320" s="223"/>
      <c r="J320" s="223"/>
      <c r="K320" s="223"/>
      <c r="L320" s="223"/>
      <c r="M320" s="223"/>
      <c r="N320" s="223"/>
      <c r="O320" s="223"/>
      <c r="P320" s="223"/>
      <c r="Q320" s="223"/>
      <c r="R320" s="223"/>
      <c r="S320" s="223"/>
      <c r="T320" s="223"/>
      <c r="U320" s="223"/>
      <c r="V320" s="223"/>
      <c r="W320" s="223"/>
      <c r="X320" s="223"/>
      <c r="Y320" s="223"/>
      <c r="Z320" s="223"/>
    </row>
    <row r="321" spans="1:26" x14ac:dyDescent="0.25">
      <c r="A321" s="223"/>
      <c r="B321" s="223"/>
      <c r="C321" s="223"/>
      <c r="D321" s="223"/>
      <c r="E321" s="223"/>
      <c r="F321" s="223"/>
      <c r="G321" s="223"/>
      <c r="H321" s="223"/>
      <c r="I321" s="223"/>
      <c r="J321" s="223"/>
      <c r="K321" s="223"/>
      <c r="L321" s="223"/>
      <c r="M321" s="223"/>
      <c r="N321" s="223"/>
      <c r="O321" s="223"/>
      <c r="P321" s="223"/>
      <c r="Q321" s="223"/>
      <c r="R321" s="223"/>
      <c r="S321" s="223"/>
      <c r="T321" s="223"/>
      <c r="U321" s="223"/>
      <c r="V321" s="223"/>
      <c r="W321" s="223"/>
      <c r="X321" s="223"/>
      <c r="Y321" s="223"/>
      <c r="Z321" s="223"/>
    </row>
    <row r="322" spans="1:26" x14ac:dyDescent="0.25">
      <c r="A322" s="223"/>
      <c r="B322" s="223"/>
      <c r="C322" s="223"/>
      <c r="D322" s="223"/>
      <c r="E322" s="223"/>
      <c r="F322" s="223"/>
      <c r="G322" s="223"/>
      <c r="H322" s="223"/>
      <c r="I322" s="223"/>
      <c r="J322" s="223"/>
      <c r="K322" s="223"/>
      <c r="L322" s="223"/>
      <c r="M322" s="223"/>
      <c r="N322" s="223"/>
      <c r="O322" s="223"/>
      <c r="P322" s="223"/>
      <c r="Q322" s="223"/>
      <c r="R322" s="223"/>
      <c r="S322" s="223"/>
      <c r="T322" s="223"/>
      <c r="U322" s="223"/>
      <c r="V322" s="223"/>
      <c r="W322" s="223"/>
      <c r="X322" s="223"/>
      <c r="Y322" s="223"/>
      <c r="Z322" s="223"/>
    </row>
    <row r="323" spans="1:26" x14ac:dyDescent="0.25">
      <c r="A323" s="223"/>
      <c r="B323" s="223"/>
      <c r="C323" s="223"/>
      <c r="D323" s="223"/>
      <c r="E323" s="223"/>
      <c r="F323" s="223"/>
      <c r="G323" s="223"/>
      <c r="H323" s="223"/>
      <c r="I323" s="223"/>
      <c r="J323" s="223"/>
      <c r="K323" s="223"/>
      <c r="L323" s="223"/>
      <c r="M323" s="223"/>
      <c r="N323" s="223"/>
      <c r="O323" s="223"/>
      <c r="P323" s="223"/>
      <c r="Q323" s="223"/>
      <c r="R323" s="223"/>
      <c r="S323" s="223"/>
      <c r="T323" s="223"/>
      <c r="U323" s="223"/>
      <c r="V323" s="223"/>
      <c r="W323" s="223"/>
      <c r="X323" s="223"/>
      <c r="Y323" s="223"/>
      <c r="Z323" s="223"/>
    </row>
    <row r="324" spans="1:26" x14ac:dyDescent="0.25">
      <c r="A324" s="223"/>
      <c r="B324" s="223"/>
      <c r="C324" s="223"/>
      <c r="D324" s="223"/>
      <c r="E324" s="223"/>
      <c r="F324" s="223"/>
      <c r="G324" s="223"/>
      <c r="H324" s="223"/>
      <c r="I324" s="223"/>
      <c r="J324" s="223"/>
      <c r="K324" s="223"/>
      <c r="L324" s="223"/>
      <c r="M324" s="223"/>
      <c r="N324" s="223"/>
      <c r="O324" s="223"/>
      <c r="P324" s="223"/>
      <c r="Q324" s="223"/>
      <c r="R324" s="223"/>
      <c r="S324" s="223"/>
      <c r="T324" s="223"/>
      <c r="U324" s="223"/>
      <c r="V324" s="223"/>
      <c r="W324" s="223"/>
      <c r="X324" s="223"/>
      <c r="Y324" s="223"/>
      <c r="Z324" s="223"/>
    </row>
    <row r="325" spans="1:26" x14ac:dyDescent="0.25">
      <c r="A325" s="223"/>
      <c r="B325" s="223"/>
      <c r="C325" s="223"/>
      <c r="D325" s="223"/>
      <c r="E325" s="223"/>
      <c r="F325" s="223"/>
      <c r="G325" s="223"/>
      <c r="H325" s="223"/>
      <c r="I325" s="223"/>
      <c r="J325" s="223"/>
      <c r="K325" s="223"/>
      <c r="L325" s="223"/>
      <c r="M325" s="223"/>
      <c r="N325" s="223"/>
      <c r="O325" s="223"/>
      <c r="P325" s="223"/>
      <c r="Q325" s="223"/>
      <c r="R325" s="223"/>
      <c r="S325" s="223"/>
      <c r="T325" s="223"/>
      <c r="U325" s="223"/>
      <c r="V325" s="223"/>
      <c r="W325" s="223"/>
      <c r="X325" s="223"/>
      <c r="Y325" s="223"/>
      <c r="Z325" s="223"/>
    </row>
    <row r="326" spans="1:26" x14ac:dyDescent="0.25">
      <c r="A326" s="223"/>
      <c r="B326" s="223"/>
      <c r="C326" s="223"/>
      <c r="D326" s="223"/>
      <c r="E326" s="223"/>
      <c r="F326" s="223"/>
      <c r="G326" s="223"/>
      <c r="H326" s="223"/>
      <c r="I326" s="223"/>
      <c r="J326" s="223"/>
      <c r="K326" s="223"/>
      <c r="L326" s="223"/>
      <c r="M326" s="223"/>
      <c r="N326" s="223"/>
      <c r="O326" s="223"/>
      <c r="P326" s="223"/>
      <c r="Q326" s="223"/>
      <c r="R326" s="223"/>
      <c r="S326" s="223"/>
      <c r="T326" s="223"/>
      <c r="U326" s="223"/>
      <c r="V326" s="223"/>
      <c r="W326" s="223"/>
      <c r="X326" s="223"/>
      <c r="Y326" s="223"/>
      <c r="Z326" s="223"/>
    </row>
    <row r="327" spans="1:26" x14ac:dyDescent="0.25">
      <c r="A327" s="223"/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223"/>
      <c r="M327" s="223"/>
      <c r="N327" s="223"/>
      <c r="O327" s="223"/>
      <c r="P327" s="223"/>
      <c r="Q327" s="223"/>
      <c r="R327" s="223"/>
      <c r="S327" s="223"/>
      <c r="T327" s="223"/>
      <c r="U327" s="223"/>
      <c r="V327" s="223"/>
      <c r="W327" s="223"/>
      <c r="X327" s="223"/>
      <c r="Y327" s="223"/>
      <c r="Z327" s="223"/>
    </row>
    <row r="328" spans="1:26" x14ac:dyDescent="0.25">
      <c r="A328" s="223"/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</row>
    <row r="329" spans="1:26" x14ac:dyDescent="0.25">
      <c r="A329" s="223"/>
      <c r="B329" s="223"/>
      <c r="C329" s="223"/>
      <c r="D329" s="223"/>
      <c r="E329" s="223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</row>
    <row r="330" spans="1:26" x14ac:dyDescent="0.25">
      <c r="A330" s="223"/>
      <c r="B330" s="223"/>
      <c r="C330" s="223"/>
      <c r="D330" s="223"/>
      <c r="E330" s="223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</row>
    <row r="331" spans="1:26" x14ac:dyDescent="0.25">
      <c r="A331" s="223"/>
      <c r="B331" s="223"/>
      <c r="C331" s="223"/>
      <c r="D331" s="223"/>
      <c r="E331" s="223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</row>
    <row r="332" spans="1:26" x14ac:dyDescent="0.25">
      <c r="A332" s="223"/>
      <c r="B332" s="223"/>
      <c r="C332" s="223"/>
      <c r="D332" s="223"/>
      <c r="E332" s="223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</row>
    <row r="333" spans="1:26" x14ac:dyDescent="0.25">
      <c r="A333" s="223"/>
      <c r="B333" s="223"/>
      <c r="C333" s="223"/>
      <c r="D333" s="223"/>
      <c r="E333" s="223"/>
      <c r="F333" s="223"/>
      <c r="G333" s="223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</row>
    <row r="334" spans="1:26" x14ac:dyDescent="0.25">
      <c r="A334" s="223"/>
      <c r="B334" s="223"/>
      <c r="C334" s="223"/>
      <c r="D334" s="223"/>
      <c r="E334" s="223"/>
      <c r="F334" s="223"/>
      <c r="G334" s="223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</row>
    <row r="335" spans="1:26" x14ac:dyDescent="0.25">
      <c r="A335" s="223"/>
      <c r="B335" s="223"/>
      <c r="C335" s="223"/>
      <c r="D335" s="223"/>
      <c r="E335" s="223"/>
      <c r="F335" s="223"/>
      <c r="G335" s="223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</row>
    <row r="336" spans="1:26" x14ac:dyDescent="0.25">
      <c r="A336" s="223"/>
      <c r="B336" s="223"/>
      <c r="C336" s="223"/>
      <c r="D336" s="223"/>
      <c r="E336" s="223"/>
      <c r="F336" s="223"/>
      <c r="G336" s="223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</row>
    <row r="337" spans="1:26" x14ac:dyDescent="0.25">
      <c r="A337" s="223"/>
      <c r="B337" s="223"/>
      <c r="C337" s="223"/>
      <c r="D337" s="223"/>
      <c r="E337" s="223"/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</row>
    <row r="338" spans="1:26" x14ac:dyDescent="0.25">
      <c r="A338" s="223"/>
      <c r="B338" s="223"/>
      <c r="C338" s="223"/>
      <c r="D338" s="223"/>
      <c r="E338" s="223"/>
      <c r="F338" s="223"/>
      <c r="G338" s="223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</row>
    <row r="339" spans="1:26" x14ac:dyDescent="0.25">
      <c r="A339" s="223"/>
      <c r="B339" s="223"/>
      <c r="C339" s="223"/>
      <c r="D339" s="223"/>
      <c r="E339" s="223"/>
      <c r="F339" s="223"/>
      <c r="G339" s="223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</row>
    <row r="340" spans="1:26" x14ac:dyDescent="0.25">
      <c r="A340" s="223"/>
      <c r="B340" s="223"/>
      <c r="C340" s="223"/>
      <c r="D340" s="223"/>
      <c r="E340" s="223"/>
      <c r="F340" s="223"/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</row>
    <row r="341" spans="1:26" x14ac:dyDescent="0.25">
      <c r="A341" s="223"/>
      <c r="B341" s="223"/>
      <c r="C341" s="223"/>
      <c r="D341" s="223"/>
      <c r="E341" s="223"/>
      <c r="F341" s="223"/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</row>
    <row r="342" spans="1:26" x14ac:dyDescent="0.25">
      <c r="A342" s="223"/>
      <c r="B342" s="223"/>
      <c r="C342" s="223"/>
      <c r="D342" s="223"/>
      <c r="E342" s="223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</row>
    <row r="343" spans="1:26" x14ac:dyDescent="0.25">
      <c r="A343" s="223"/>
      <c r="B343" s="223"/>
      <c r="C343" s="223"/>
      <c r="D343" s="223"/>
      <c r="E343" s="223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</row>
    <row r="344" spans="1:26" x14ac:dyDescent="0.25">
      <c r="A344" s="223"/>
      <c r="B344" s="223"/>
      <c r="C344" s="223"/>
      <c r="D344" s="223"/>
      <c r="E344" s="223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</row>
    <row r="345" spans="1:26" x14ac:dyDescent="0.25">
      <c r="A345" s="223"/>
      <c r="B345" s="223"/>
      <c r="C345" s="223"/>
      <c r="D345" s="223"/>
      <c r="E345" s="223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</row>
    <row r="346" spans="1:26" x14ac:dyDescent="0.25">
      <c r="A346" s="223"/>
      <c r="B346" s="223"/>
      <c r="C346" s="223"/>
      <c r="D346" s="223"/>
      <c r="E346" s="223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</row>
    <row r="347" spans="1:26" x14ac:dyDescent="0.25">
      <c r="A347" s="223"/>
      <c r="B347" s="223"/>
      <c r="C347" s="223"/>
      <c r="D347" s="223"/>
      <c r="E347" s="223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</row>
    <row r="348" spans="1:26" x14ac:dyDescent="0.25">
      <c r="A348" s="223"/>
      <c r="B348" s="223"/>
      <c r="C348" s="223"/>
      <c r="D348" s="223"/>
      <c r="E348" s="223"/>
      <c r="F348" s="223"/>
      <c r="G348" s="223"/>
      <c r="H348" s="223"/>
      <c r="I348" s="223"/>
      <c r="J348" s="223"/>
      <c r="K348" s="223"/>
      <c r="L348" s="223"/>
      <c r="M348" s="223"/>
      <c r="N348" s="223"/>
      <c r="O348" s="223"/>
      <c r="P348" s="223"/>
      <c r="Q348" s="223"/>
      <c r="R348" s="223"/>
      <c r="S348" s="223"/>
      <c r="T348" s="223"/>
      <c r="U348" s="223"/>
      <c r="V348" s="223"/>
      <c r="W348" s="223"/>
      <c r="X348" s="223"/>
      <c r="Y348" s="223"/>
      <c r="Z348" s="223"/>
    </row>
    <row r="349" spans="1:26" x14ac:dyDescent="0.25">
      <c r="A349" s="223"/>
      <c r="B349" s="223"/>
      <c r="C349" s="223"/>
      <c r="D349" s="223"/>
      <c r="E349" s="223"/>
      <c r="F349" s="223"/>
      <c r="G349" s="223"/>
      <c r="H349" s="223"/>
      <c r="I349" s="223"/>
      <c r="J349" s="223"/>
      <c r="K349" s="223"/>
      <c r="L349" s="223"/>
      <c r="M349" s="223"/>
      <c r="N349" s="223"/>
      <c r="O349" s="223"/>
      <c r="P349" s="223"/>
      <c r="Q349" s="223"/>
      <c r="R349" s="223"/>
      <c r="S349" s="223"/>
      <c r="T349" s="223"/>
      <c r="U349" s="223"/>
      <c r="V349" s="223"/>
      <c r="W349" s="223"/>
      <c r="X349" s="223"/>
      <c r="Y349" s="223"/>
      <c r="Z349" s="223"/>
    </row>
    <row r="350" spans="1:26" x14ac:dyDescent="0.25">
      <c r="A350" s="223"/>
      <c r="B350" s="223"/>
      <c r="C350" s="223"/>
      <c r="D350" s="223"/>
      <c r="E350" s="223"/>
      <c r="F350" s="223"/>
      <c r="G350" s="223"/>
      <c r="H350" s="223"/>
      <c r="I350" s="223"/>
      <c r="J350" s="223"/>
      <c r="K350" s="223"/>
      <c r="L350" s="223"/>
      <c r="M350" s="223"/>
      <c r="N350" s="223"/>
      <c r="O350" s="223"/>
      <c r="P350" s="223"/>
      <c r="Q350" s="223"/>
      <c r="R350" s="223"/>
      <c r="S350" s="223"/>
      <c r="T350" s="223"/>
      <c r="U350" s="223"/>
      <c r="V350" s="223"/>
      <c r="W350" s="223"/>
      <c r="X350" s="223"/>
      <c r="Y350" s="223"/>
      <c r="Z350" s="223"/>
    </row>
    <row r="351" spans="1:26" x14ac:dyDescent="0.25">
      <c r="A351" s="223"/>
      <c r="B351" s="223"/>
      <c r="C351" s="223"/>
      <c r="D351" s="223"/>
      <c r="E351" s="223"/>
      <c r="F351" s="223"/>
      <c r="G351" s="223"/>
      <c r="H351" s="223"/>
      <c r="I351" s="223"/>
      <c r="J351" s="223"/>
      <c r="K351" s="223"/>
      <c r="L351" s="223"/>
      <c r="M351" s="223"/>
      <c r="N351" s="223"/>
      <c r="O351" s="223"/>
      <c r="P351" s="223"/>
      <c r="Q351" s="223"/>
      <c r="R351" s="223"/>
      <c r="S351" s="223"/>
      <c r="T351" s="223"/>
      <c r="U351" s="223"/>
      <c r="V351" s="223"/>
      <c r="W351" s="223"/>
      <c r="X351" s="223"/>
      <c r="Y351" s="223"/>
      <c r="Z351" s="223"/>
    </row>
    <row r="352" spans="1:26" x14ac:dyDescent="0.25">
      <c r="A352" s="223"/>
      <c r="B352" s="223"/>
      <c r="C352" s="223"/>
      <c r="D352" s="223"/>
      <c r="E352" s="223"/>
      <c r="F352" s="223"/>
      <c r="G352" s="223"/>
      <c r="H352" s="223"/>
      <c r="I352" s="223"/>
      <c r="J352" s="223"/>
      <c r="K352" s="223"/>
      <c r="L352" s="223"/>
      <c r="M352" s="223"/>
      <c r="N352" s="223"/>
      <c r="O352" s="223"/>
      <c r="P352" s="223"/>
      <c r="Q352" s="223"/>
      <c r="R352" s="223"/>
      <c r="S352" s="223"/>
      <c r="T352" s="223"/>
      <c r="U352" s="223"/>
      <c r="V352" s="223"/>
      <c r="W352" s="223"/>
      <c r="X352" s="223"/>
      <c r="Y352" s="223"/>
      <c r="Z352" s="223"/>
    </row>
    <row r="353" spans="1:26" x14ac:dyDescent="0.25">
      <c r="A353" s="223"/>
      <c r="B353" s="223"/>
      <c r="C353" s="223"/>
      <c r="D353" s="223"/>
      <c r="E353" s="223"/>
      <c r="F353" s="223"/>
      <c r="G353" s="223"/>
      <c r="H353" s="223"/>
      <c r="I353" s="223"/>
      <c r="J353" s="223"/>
      <c r="K353" s="223"/>
      <c r="L353" s="223"/>
      <c r="M353" s="223"/>
      <c r="N353" s="223"/>
      <c r="O353" s="223"/>
      <c r="P353" s="223"/>
      <c r="Q353" s="223"/>
      <c r="R353" s="223"/>
      <c r="S353" s="223"/>
      <c r="T353" s="223"/>
      <c r="U353" s="223"/>
      <c r="V353" s="223"/>
      <c r="W353" s="223"/>
      <c r="X353" s="223"/>
      <c r="Y353" s="223"/>
      <c r="Z353" s="223"/>
    </row>
    <row r="354" spans="1:26" x14ac:dyDescent="0.25">
      <c r="A354" s="223"/>
      <c r="B354" s="223"/>
      <c r="C354" s="223"/>
      <c r="D354" s="223"/>
      <c r="E354" s="223"/>
      <c r="F354" s="223"/>
      <c r="G354" s="223"/>
      <c r="H354" s="223"/>
      <c r="I354" s="223"/>
      <c r="J354" s="223"/>
      <c r="K354" s="223"/>
      <c r="L354" s="223"/>
      <c r="M354" s="223"/>
      <c r="N354" s="223"/>
      <c r="O354" s="223"/>
      <c r="P354" s="223"/>
      <c r="Q354" s="223"/>
      <c r="R354" s="223"/>
      <c r="S354" s="223"/>
      <c r="T354" s="223"/>
      <c r="U354" s="223"/>
      <c r="V354" s="223"/>
      <c r="W354" s="223"/>
      <c r="X354" s="223"/>
      <c r="Y354" s="223"/>
      <c r="Z354" s="223"/>
    </row>
    <row r="355" spans="1:26" x14ac:dyDescent="0.25">
      <c r="A355" s="223"/>
      <c r="B355" s="223"/>
      <c r="C355" s="223"/>
      <c r="D355" s="223"/>
      <c r="E355" s="223"/>
      <c r="F355" s="223"/>
      <c r="G355" s="223"/>
      <c r="H355" s="223"/>
      <c r="I355" s="223"/>
      <c r="J355" s="223"/>
      <c r="K355" s="223"/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/>
      <c r="Z355" s="223"/>
    </row>
    <row r="356" spans="1:26" x14ac:dyDescent="0.25">
      <c r="A356" s="223"/>
      <c r="B356" s="223"/>
      <c r="C356" s="223"/>
      <c r="D356" s="223"/>
      <c r="E356" s="223"/>
      <c r="F356" s="223"/>
      <c r="G356" s="223"/>
      <c r="H356" s="223"/>
      <c r="I356" s="223"/>
      <c r="J356" s="223"/>
      <c r="K356" s="223"/>
      <c r="L356" s="223"/>
      <c r="M356" s="223"/>
      <c r="N356" s="223"/>
      <c r="O356" s="223"/>
      <c r="P356" s="223"/>
      <c r="Q356" s="223"/>
      <c r="R356" s="223"/>
      <c r="S356" s="223"/>
      <c r="T356" s="223"/>
      <c r="U356" s="223"/>
      <c r="V356" s="223"/>
      <c r="W356" s="223"/>
      <c r="X356" s="223"/>
      <c r="Y356" s="223"/>
      <c r="Z356" s="223"/>
    </row>
    <row r="357" spans="1:26" x14ac:dyDescent="0.25">
      <c r="A357" s="223"/>
      <c r="B357" s="223"/>
      <c r="C357" s="223"/>
      <c r="D357" s="223"/>
      <c r="E357" s="223"/>
      <c r="F357" s="223"/>
      <c r="G357" s="223"/>
      <c r="H357" s="223"/>
      <c r="I357" s="223"/>
      <c r="J357" s="223"/>
      <c r="K357" s="223"/>
      <c r="L357" s="223"/>
      <c r="M357" s="223"/>
      <c r="N357" s="223"/>
      <c r="O357" s="223"/>
      <c r="P357" s="223"/>
      <c r="Q357" s="223"/>
      <c r="R357" s="223"/>
      <c r="S357" s="223"/>
      <c r="T357" s="223"/>
      <c r="U357" s="223"/>
      <c r="V357" s="223"/>
      <c r="W357" s="223"/>
      <c r="X357" s="223"/>
      <c r="Y357" s="223"/>
      <c r="Z357" s="223"/>
    </row>
    <row r="358" spans="1:26" x14ac:dyDescent="0.25">
      <c r="A358" s="223"/>
      <c r="B358" s="223"/>
      <c r="C358" s="223"/>
      <c r="D358" s="223"/>
      <c r="E358" s="223"/>
      <c r="F358" s="223"/>
      <c r="G358" s="223"/>
      <c r="H358" s="223"/>
      <c r="I358" s="223"/>
      <c r="J358" s="223"/>
      <c r="K358" s="223"/>
      <c r="L358" s="223"/>
      <c r="M358" s="223"/>
      <c r="N358" s="223"/>
      <c r="O358" s="223"/>
      <c r="P358" s="223"/>
      <c r="Q358" s="223"/>
      <c r="R358" s="223"/>
      <c r="S358" s="223"/>
      <c r="T358" s="223"/>
      <c r="U358" s="223"/>
      <c r="V358" s="223"/>
      <c r="W358" s="223"/>
      <c r="X358" s="223"/>
      <c r="Y358" s="223"/>
      <c r="Z358" s="223"/>
    </row>
    <row r="359" spans="1:26" x14ac:dyDescent="0.25">
      <c r="A359" s="223"/>
      <c r="B359" s="223"/>
      <c r="C359" s="223"/>
      <c r="D359" s="223"/>
      <c r="E359" s="223"/>
      <c r="F359" s="223"/>
      <c r="G359" s="223"/>
      <c r="H359" s="223"/>
      <c r="I359" s="223"/>
      <c r="J359" s="223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</row>
    <row r="360" spans="1:26" x14ac:dyDescent="0.25">
      <c r="A360" s="223"/>
      <c r="B360" s="223"/>
      <c r="C360" s="223"/>
      <c r="D360" s="223"/>
      <c r="E360" s="223"/>
      <c r="F360" s="223"/>
      <c r="G360" s="223"/>
      <c r="H360" s="223"/>
      <c r="I360" s="223"/>
      <c r="J360" s="223"/>
      <c r="K360" s="223"/>
      <c r="L360" s="223"/>
      <c r="M360" s="223"/>
      <c r="N360" s="223"/>
      <c r="O360" s="223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</row>
    <row r="361" spans="1:26" x14ac:dyDescent="0.25">
      <c r="A361" s="223"/>
      <c r="B361" s="223"/>
      <c r="C361" s="223"/>
      <c r="D361" s="223"/>
      <c r="E361" s="223"/>
      <c r="F361" s="223"/>
      <c r="G361" s="223"/>
      <c r="H361" s="223"/>
      <c r="I361" s="223"/>
      <c r="J361" s="223"/>
      <c r="K361" s="223"/>
      <c r="L361" s="223"/>
      <c r="M361" s="223"/>
      <c r="N361" s="223"/>
      <c r="O361" s="223"/>
      <c r="P361" s="223"/>
      <c r="Q361" s="223"/>
      <c r="R361" s="223"/>
      <c r="S361" s="223"/>
      <c r="T361" s="223"/>
      <c r="U361" s="223"/>
      <c r="V361" s="223"/>
      <c r="W361" s="223"/>
      <c r="X361" s="223"/>
      <c r="Y361" s="223"/>
      <c r="Z361" s="223"/>
    </row>
    <row r="362" spans="1:26" x14ac:dyDescent="0.25">
      <c r="A362" s="223"/>
      <c r="B362" s="223"/>
      <c r="C362" s="223"/>
      <c r="D362" s="223"/>
      <c r="E362" s="223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</row>
    <row r="363" spans="1:26" x14ac:dyDescent="0.25">
      <c r="A363" s="223"/>
      <c r="B363" s="223"/>
      <c r="C363" s="223"/>
      <c r="D363" s="223"/>
      <c r="E363" s="223"/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</row>
    <row r="364" spans="1:26" x14ac:dyDescent="0.25">
      <c r="A364" s="223"/>
      <c r="B364" s="223"/>
      <c r="C364" s="223"/>
      <c r="D364" s="223"/>
      <c r="E364" s="223"/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</row>
    <row r="365" spans="1:26" x14ac:dyDescent="0.25">
      <c r="A365" s="223"/>
      <c r="B365" s="223"/>
      <c r="C365" s="223"/>
      <c r="D365" s="223"/>
      <c r="E365" s="223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</row>
    <row r="366" spans="1:26" x14ac:dyDescent="0.25">
      <c r="A366" s="223"/>
      <c r="B366" s="223"/>
      <c r="C366" s="223"/>
      <c r="D366" s="223"/>
      <c r="E366" s="223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</row>
    <row r="367" spans="1:26" x14ac:dyDescent="0.25">
      <c r="A367" s="223"/>
      <c r="B367" s="223"/>
      <c r="C367" s="223"/>
      <c r="D367" s="223"/>
      <c r="E367" s="223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</row>
    <row r="368" spans="1:26" x14ac:dyDescent="0.25">
      <c r="A368" s="223"/>
      <c r="B368" s="223"/>
      <c r="C368" s="223"/>
      <c r="D368" s="223"/>
      <c r="E368" s="223"/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</row>
    <row r="369" spans="1:26" x14ac:dyDescent="0.25">
      <c r="A369" s="223"/>
      <c r="B369" s="223"/>
      <c r="C369" s="223"/>
      <c r="D369" s="223"/>
      <c r="E369" s="223"/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</row>
    <row r="370" spans="1:26" x14ac:dyDescent="0.25">
      <c r="A370" s="223"/>
      <c r="B370" s="223"/>
      <c r="C370" s="223"/>
      <c r="D370" s="223"/>
      <c r="E370" s="223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</row>
    <row r="371" spans="1:26" x14ac:dyDescent="0.25">
      <c r="A371" s="223"/>
      <c r="B371" s="223"/>
      <c r="C371" s="223"/>
      <c r="D371" s="223"/>
      <c r="E371" s="223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</row>
    <row r="372" spans="1:26" x14ac:dyDescent="0.25">
      <c r="A372" s="223"/>
      <c r="B372" s="223"/>
      <c r="C372" s="223"/>
      <c r="D372" s="223"/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</row>
    <row r="373" spans="1:26" x14ac:dyDescent="0.25">
      <c r="A373" s="223"/>
      <c r="B373" s="223"/>
      <c r="C373" s="223"/>
      <c r="D373" s="223"/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</row>
    <row r="374" spans="1:26" x14ac:dyDescent="0.25">
      <c r="A374" s="223"/>
      <c r="B374" s="223"/>
      <c r="C374" s="223"/>
      <c r="D374" s="223"/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</row>
    <row r="375" spans="1:26" x14ac:dyDescent="0.25">
      <c r="A375" s="223"/>
      <c r="B375" s="223"/>
      <c r="C375" s="223"/>
      <c r="D375" s="223"/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</row>
    <row r="376" spans="1:26" x14ac:dyDescent="0.25">
      <c r="A376" s="223"/>
      <c r="B376" s="223"/>
      <c r="C376" s="223"/>
      <c r="D376" s="223"/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</row>
    <row r="377" spans="1:26" x14ac:dyDescent="0.25">
      <c r="A377" s="223"/>
      <c r="B377" s="223"/>
      <c r="C377" s="223"/>
      <c r="D377" s="223"/>
      <c r="E377" s="223"/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</row>
    <row r="378" spans="1:26" x14ac:dyDescent="0.25">
      <c r="A378" s="223"/>
      <c r="B378" s="223"/>
      <c r="C378" s="223"/>
      <c r="D378" s="223"/>
      <c r="E378" s="223"/>
      <c r="F378" s="223"/>
      <c r="G378" s="223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</row>
    <row r="379" spans="1:26" x14ac:dyDescent="0.25">
      <c r="A379" s="223"/>
      <c r="B379" s="223"/>
      <c r="C379" s="223"/>
      <c r="D379" s="223"/>
      <c r="E379" s="223"/>
      <c r="F379" s="223"/>
      <c r="G379" s="223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</row>
    <row r="380" spans="1:26" x14ac:dyDescent="0.25">
      <c r="A380" s="223"/>
      <c r="B380" s="223"/>
      <c r="C380" s="223"/>
      <c r="D380" s="223"/>
      <c r="E380" s="223"/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</row>
    <row r="381" spans="1:26" x14ac:dyDescent="0.25">
      <c r="A381" s="223"/>
      <c r="B381" s="223"/>
      <c r="C381" s="223"/>
      <c r="D381" s="223"/>
      <c r="E381" s="223"/>
      <c r="F381" s="223"/>
      <c r="G381" s="223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</row>
    <row r="382" spans="1:26" x14ac:dyDescent="0.25">
      <c r="A382" s="223"/>
      <c r="B382" s="223"/>
      <c r="C382" s="223"/>
      <c r="D382" s="223"/>
      <c r="E382" s="223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</row>
    <row r="383" spans="1:26" x14ac:dyDescent="0.25">
      <c r="A383" s="223"/>
      <c r="B383" s="223"/>
      <c r="C383" s="223"/>
      <c r="D383" s="223"/>
      <c r="E383" s="223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</row>
    <row r="384" spans="1:26" x14ac:dyDescent="0.25">
      <c r="A384" s="223"/>
      <c r="B384" s="223"/>
      <c r="C384" s="223"/>
      <c r="D384" s="223"/>
      <c r="E384" s="223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</row>
    <row r="385" spans="1:26" x14ac:dyDescent="0.25">
      <c r="A385" s="223"/>
      <c r="B385" s="223"/>
      <c r="C385" s="223"/>
      <c r="D385" s="223"/>
      <c r="E385" s="223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</row>
    <row r="386" spans="1:26" x14ac:dyDescent="0.25">
      <c r="A386" s="223"/>
      <c r="B386" s="223"/>
      <c r="C386" s="223"/>
      <c r="D386" s="223"/>
      <c r="E386" s="223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</row>
    <row r="387" spans="1:26" x14ac:dyDescent="0.25">
      <c r="A387" s="223"/>
      <c r="B387" s="223"/>
      <c r="C387" s="223"/>
      <c r="D387" s="223"/>
      <c r="E387" s="223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</row>
    <row r="388" spans="1:26" x14ac:dyDescent="0.25">
      <c r="A388" s="223"/>
      <c r="B388" s="223"/>
      <c r="C388" s="223"/>
      <c r="D388" s="223"/>
      <c r="E388" s="223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</row>
    <row r="389" spans="1:26" x14ac:dyDescent="0.25">
      <c r="A389" s="223"/>
      <c r="B389" s="223"/>
      <c r="C389" s="223"/>
      <c r="D389" s="223"/>
      <c r="E389" s="223"/>
      <c r="F389" s="223"/>
      <c r="G389" s="223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</row>
    <row r="390" spans="1:26" x14ac:dyDescent="0.25">
      <c r="A390" s="223"/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</row>
    <row r="391" spans="1:26" x14ac:dyDescent="0.25">
      <c r="A391" s="223"/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</row>
    <row r="392" spans="1:26" x14ac:dyDescent="0.25">
      <c r="A392" s="223"/>
      <c r="B392" s="223"/>
      <c r="C392" s="223"/>
      <c r="D392" s="223"/>
      <c r="E392" s="223"/>
      <c r="F392" s="223"/>
      <c r="G392" s="223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</row>
    <row r="393" spans="1:26" x14ac:dyDescent="0.25">
      <c r="A393" s="223"/>
      <c r="B393" s="223"/>
      <c r="C393" s="223"/>
      <c r="D393" s="223"/>
      <c r="E393" s="223"/>
      <c r="F393" s="223"/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</row>
    <row r="394" spans="1:26" x14ac:dyDescent="0.25">
      <c r="A394" s="223"/>
      <c r="B394" s="223"/>
      <c r="C394" s="223"/>
      <c r="D394" s="223"/>
      <c r="E394" s="223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</row>
    <row r="395" spans="1:26" x14ac:dyDescent="0.25">
      <c r="A395" s="223"/>
      <c r="B395" s="223"/>
      <c r="C395" s="223"/>
      <c r="D395" s="223"/>
      <c r="E395" s="223"/>
      <c r="F395" s="223"/>
      <c r="G395" s="223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</row>
    <row r="396" spans="1:26" x14ac:dyDescent="0.25">
      <c r="A396" s="223"/>
      <c r="B396" s="223"/>
      <c r="C396" s="223"/>
      <c r="D396" s="223"/>
      <c r="E396" s="223"/>
      <c r="F396" s="223"/>
      <c r="G396" s="223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</row>
    <row r="397" spans="1:26" x14ac:dyDescent="0.25">
      <c r="A397" s="223"/>
      <c r="B397" s="223"/>
      <c r="C397" s="223"/>
      <c r="D397" s="223"/>
      <c r="E397" s="223"/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</row>
    <row r="398" spans="1:26" x14ac:dyDescent="0.25">
      <c r="A398" s="223"/>
      <c r="B398" s="223"/>
      <c r="C398" s="223"/>
      <c r="D398" s="223"/>
      <c r="E398" s="223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</row>
    <row r="399" spans="1:26" x14ac:dyDescent="0.25">
      <c r="A399" s="223"/>
      <c r="B399" s="223"/>
      <c r="C399" s="223"/>
      <c r="D399" s="223"/>
      <c r="E399" s="223"/>
      <c r="F399" s="223"/>
      <c r="G399" s="223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</row>
    <row r="400" spans="1:26" x14ac:dyDescent="0.25">
      <c r="A400" s="223"/>
      <c r="B400" s="223"/>
      <c r="C400" s="223"/>
      <c r="D400" s="223"/>
      <c r="E400" s="223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</row>
    <row r="401" spans="1:26" x14ac:dyDescent="0.25">
      <c r="A401" s="223"/>
      <c r="B401" s="223"/>
      <c r="C401" s="223"/>
      <c r="D401" s="223"/>
      <c r="E401" s="223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</row>
    <row r="402" spans="1:26" x14ac:dyDescent="0.25">
      <c r="A402" s="223"/>
      <c r="B402" s="223"/>
      <c r="C402" s="223"/>
      <c r="D402" s="223"/>
      <c r="E402" s="223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</row>
    <row r="403" spans="1:26" x14ac:dyDescent="0.25">
      <c r="A403" s="223"/>
      <c r="B403" s="223"/>
      <c r="C403" s="223"/>
      <c r="D403" s="223"/>
      <c r="E403" s="223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</row>
    <row r="404" spans="1:26" x14ac:dyDescent="0.25">
      <c r="A404" s="223"/>
      <c r="B404" s="223"/>
      <c r="C404" s="223"/>
      <c r="D404" s="223"/>
      <c r="E404" s="223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</row>
    <row r="405" spans="1:26" x14ac:dyDescent="0.25">
      <c r="A405" s="223"/>
      <c r="B405" s="223"/>
      <c r="C405" s="223"/>
      <c r="D405" s="223"/>
      <c r="E405" s="223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</row>
    <row r="406" spans="1:26" x14ac:dyDescent="0.25">
      <c r="A406" s="223"/>
      <c r="B406" s="223"/>
      <c r="C406" s="223"/>
      <c r="D406" s="223"/>
      <c r="E406" s="223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</row>
    <row r="407" spans="1:26" x14ac:dyDescent="0.25">
      <c r="A407" s="223"/>
      <c r="B407" s="223"/>
      <c r="C407" s="223"/>
      <c r="D407" s="223"/>
      <c r="E407" s="223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</row>
    <row r="408" spans="1:26" x14ac:dyDescent="0.25">
      <c r="A408" s="223"/>
      <c r="B408" s="223"/>
      <c r="C408" s="223"/>
      <c r="D408" s="223"/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</row>
    <row r="409" spans="1:26" x14ac:dyDescent="0.25">
      <c r="A409" s="223"/>
      <c r="B409" s="223"/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</row>
    <row r="410" spans="1:26" x14ac:dyDescent="0.25">
      <c r="A410" s="223"/>
      <c r="B410" s="223"/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</row>
    <row r="411" spans="1:26" x14ac:dyDescent="0.25">
      <c r="A411" s="223"/>
      <c r="B411" s="223"/>
      <c r="C411" s="223"/>
      <c r="D411" s="223"/>
      <c r="E411" s="223"/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</row>
    <row r="412" spans="1:26" x14ac:dyDescent="0.25">
      <c r="A412" s="223"/>
      <c r="B412" s="223"/>
      <c r="C412" s="223"/>
      <c r="D412" s="223"/>
      <c r="E412" s="223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</row>
    <row r="413" spans="1:26" x14ac:dyDescent="0.25">
      <c r="A413" s="223"/>
      <c r="B413" s="223"/>
      <c r="C413" s="223"/>
      <c r="D413" s="223"/>
      <c r="E413" s="223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</row>
    <row r="414" spans="1:26" x14ac:dyDescent="0.25">
      <c r="A414" s="223"/>
      <c r="B414" s="223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</row>
    <row r="415" spans="1:26" x14ac:dyDescent="0.25">
      <c r="A415" s="223"/>
      <c r="B415" s="223"/>
      <c r="C415" s="223"/>
      <c r="D415" s="223"/>
      <c r="E415" s="223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</row>
    <row r="416" spans="1:26" x14ac:dyDescent="0.25">
      <c r="A416" s="223"/>
      <c r="B416" s="223"/>
      <c r="C416" s="223"/>
      <c r="D416" s="223"/>
      <c r="E416" s="223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</row>
    <row r="417" spans="1:26" x14ac:dyDescent="0.25">
      <c r="A417" s="223"/>
      <c r="B417" s="223"/>
      <c r="C417" s="223"/>
      <c r="D417" s="223"/>
      <c r="E417" s="223"/>
      <c r="F417" s="223"/>
      <c r="G417" s="223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</row>
    <row r="418" spans="1:26" x14ac:dyDescent="0.25">
      <c r="A418" s="223"/>
      <c r="B418" s="223"/>
      <c r="C418" s="223"/>
      <c r="D418" s="223"/>
      <c r="E418" s="223"/>
      <c r="F418" s="223"/>
      <c r="G418" s="223"/>
      <c r="H418" s="223"/>
      <c r="I418" s="223"/>
      <c r="J418" s="223"/>
      <c r="K418" s="223"/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</row>
    <row r="419" spans="1:26" x14ac:dyDescent="0.25">
      <c r="A419" s="223"/>
      <c r="B419" s="223"/>
      <c r="C419" s="223"/>
      <c r="D419" s="223"/>
      <c r="E419" s="223"/>
      <c r="F419" s="223"/>
      <c r="G419" s="223"/>
      <c r="H419" s="223"/>
      <c r="I419" s="223"/>
      <c r="J419" s="223"/>
      <c r="K419" s="223"/>
      <c r="L419" s="223"/>
      <c r="M419" s="223"/>
      <c r="N419" s="223"/>
      <c r="O419" s="223"/>
      <c r="P419" s="223"/>
      <c r="Q419" s="223"/>
      <c r="R419" s="223"/>
      <c r="S419" s="223"/>
      <c r="T419" s="223"/>
      <c r="U419" s="223"/>
      <c r="V419" s="223"/>
      <c r="W419" s="223"/>
      <c r="X419" s="223"/>
      <c r="Y419" s="223"/>
      <c r="Z419" s="223"/>
    </row>
    <row r="420" spans="1:26" x14ac:dyDescent="0.25">
      <c r="A420" s="223"/>
      <c r="B420" s="223"/>
      <c r="C420" s="223"/>
      <c r="D420" s="223"/>
      <c r="E420" s="223"/>
      <c r="F420" s="223"/>
      <c r="G420" s="223"/>
      <c r="H420" s="223"/>
      <c r="I420" s="223"/>
      <c r="J420" s="223"/>
      <c r="K420" s="223"/>
      <c r="L420" s="223"/>
      <c r="M420" s="223"/>
      <c r="N420" s="223"/>
      <c r="O420" s="223"/>
      <c r="P420" s="223"/>
      <c r="Q420" s="223"/>
      <c r="R420" s="223"/>
      <c r="S420" s="223"/>
      <c r="T420" s="223"/>
      <c r="U420" s="223"/>
      <c r="V420" s="223"/>
      <c r="W420" s="223"/>
      <c r="X420" s="223"/>
      <c r="Y420" s="223"/>
      <c r="Z420" s="223"/>
    </row>
    <row r="421" spans="1:26" x14ac:dyDescent="0.25">
      <c r="A421" s="223"/>
      <c r="B421" s="223"/>
      <c r="C421" s="223"/>
      <c r="D421" s="223"/>
      <c r="E421" s="223"/>
      <c r="F421" s="223"/>
      <c r="G421" s="223"/>
      <c r="H421" s="223"/>
      <c r="I421" s="223"/>
      <c r="J421" s="223"/>
      <c r="K421" s="223"/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</row>
    <row r="422" spans="1:26" x14ac:dyDescent="0.25">
      <c r="A422" s="223"/>
      <c r="B422" s="223"/>
      <c r="C422" s="223"/>
      <c r="D422" s="223"/>
      <c r="E422" s="223"/>
      <c r="F422" s="223"/>
      <c r="G422" s="223"/>
      <c r="H422" s="223"/>
      <c r="I422" s="223"/>
      <c r="J422" s="223"/>
      <c r="K422" s="223"/>
      <c r="L422" s="223"/>
      <c r="M422" s="223"/>
      <c r="N422" s="223"/>
      <c r="O422" s="223"/>
      <c r="P422" s="223"/>
      <c r="Q422" s="223"/>
      <c r="R422" s="223"/>
      <c r="S422" s="223"/>
      <c r="T422" s="223"/>
      <c r="U422" s="223"/>
      <c r="V422" s="223"/>
      <c r="W422" s="223"/>
      <c r="X422" s="223"/>
      <c r="Y422" s="223"/>
      <c r="Z422" s="223"/>
    </row>
    <row r="423" spans="1:26" x14ac:dyDescent="0.25">
      <c r="A423" s="223"/>
      <c r="B423" s="223"/>
      <c r="C423" s="223"/>
      <c r="D423" s="223"/>
      <c r="E423" s="223"/>
      <c r="F423" s="223"/>
      <c r="G423" s="223"/>
      <c r="H423" s="223"/>
      <c r="I423" s="223"/>
      <c r="J423" s="223"/>
      <c r="K423" s="223"/>
      <c r="L423" s="223"/>
      <c r="M423" s="223"/>
      <c r="N423" s="223"/>
      <c r="O423" s="223"/>
      <c r="P423" s="223"/>
      <c r="Q423" s="223"/>
      <c r="R423" s="223"/>
      <c r="S423" s="223"/>
      <c r="T423" s="223"/>
      <c r="U423" s="223"/>
      <c r="V423" s="223"/>
      <c r="W423" s="223"/>
      <c r="X423" s="223"/>
      <c r="Y423" s="223"/>
      <c r="Z423" s="223"/>
    </row>
    <row r="424" spans="1:26" x14ac:dyDescent="0.25">
      <c r="A424" s="223"/>
      <c r="B424" s="223"/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  <c r="Z424" s="223"/>
    </row>
    <row r="425" spans="1:26" x14ac:dyDescent="0.25">
      <c r="A425" s="223"/>
      <c r="B425" s="223"/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</row>
    <row r="426" spans="1:26" x14ac:dyDescent="0.25">
      <c r="A426" s="223"/>
      <c r="B426" s="223"/>
      <c r="C426" s="223"/>
      <c r="D426" s="223"/>
      <c r="E426" s="223"/>
      <c r="F426" s="223"/>
      <c r="G426" s="223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</row>
    <row r="427" spans="1:26" x14ac:dyDescent="0.25">
      <c r="A427" s="223"/>
      <c r="B427" s="223"/>
      <c r="C427" s="223"/>
      <c r="D427" s="223"/>
      <c r="E427" s="223"/>
      <c r="F427" s="223"/>
      <c r="G427" s="223"/>
      <c r="H427" s="223"/>
      <c r="I427" s="223"/>
      <c r="J427" s="223"/>
      <c r="K427" s="223"/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</row>
    <row r="428" spans="1:26" x14ac:dyDescent="0.25">
      <c r="A428" s="223"/>
      <c r="B428" s="223"/>
      <c r="C428" s="223"/>
      <c r="D428" s="223"/>
      <c r="E428" s="223"/>
      <c r="F428" s="223"/>
      <c r="G428" s="223"/>
      <c r="H428" s="223"/>
      <c r="I428" s="223"/>
      <c r="J428" s="223"/>
      <c r="K428" s="223"/>
      <c r="L428" s="223"/>
      <c r="M428" s="223"/>
      <c r="N428" s="223"/>
      <c r="O428" s="223"/>
      <c r="P428" s="223"/>
      <c r="Q428" s="223"/>
      <c r="R428" s="223"/>
      <c r="S428" s="223"/>
      <c r="T428" s="223"/>
      <c r="U428" s="223"/>
      <c r="V428" s="223"/>
      <c r="W428" s="223"/>
      <c r="X428" s="223"/>
      <c r="Y428" s="223"/>
      <c r="Z428" s="223"/>
    </row>
    <row r="429" spans="1:26" x14ac:dyDescent="0.25">
      <c r="A429" s="223"/>
      <c r="B429" s="223"/>
      <c r="C429" s="223"/>
      <c r="D429" s="223"/>
      <c r="E429" s="223"/>
      <c r="F429" s="223"/>
      <c r="G429" s="223"/>
      <c r="H429" s="223"/>
      <c r="I429" s="223"/>
      <c r="J429" s="223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</row>
    <row r="430" spans="1:26" x14ac:dyDescent="0.25">
      <c r="A430" s="223"/>
      <c r="B430" s="223"/>
      <c r="C430" s="223"/>
      <c r="D430" s="223"/>
      <c r="E430" s="223"/>
      <c r="F430" s="223"/>
      <c r="G430" s="223"/>
      <c r="H430" s="223"/>
      <c r="I430" s="223"/>
      <c r="J430" s="223"/>
      <c r="K430" s="223"/>
      <c r="L430" s="223"/>
      <c r="M430" s="223"/>
      <c r="N430" s="223"/>
      <c r="O430" s="223"/>
      <c r="P430" s="223"/>
      <c r="Q430" s="223"/>
      <c r="R430" s="223"/>
      <c r="S430" s="223"/>
      <c r="T430" s="223"/>
      <c r="U430" s="223"/>
      <c r="V430" s="223"/>
      <c r="W430" s="223"/>
      <c r="X430" s="223"/>
      <c r="Y430" s="223"/>
      <c r="Z430" s="223"/>
    </row>
    <row r="431" spans="1:26" x14ac:dyDescent="0.25">
      <c r="A431" s="223"/>
      <c r="B431" s="223"/>
      <c r="C431" s="223"/>
      <c r="D431" s="223"/>
      <c r="E431" s="223"/>
      <c r="F431" s="223"/>
      <c r="G431" s="223"/>
      <c r="H431" s="223"/>
      <c r="I431" s="223"/>
      <c r="J431" s="223"/>
      <c r="K431" s="223"/>
      <c r="L431" s="223"/>
      <c r="M431" s="223"/>
      <c r="N431" s="223"/>
      <c r="O431" s="223"/>
      <c r="P431" s="223"/>
      <c r="Q431" s="223"/>
      <c r="R431" s="223"/>
      <c r="S431" s="223"/>
      <c r="T431" s="223"/>
      <c r="U431" s="223"/>
      <c r="V431" s="223"/>
      <c r="W431" s="223"/>
      <c r="X431" s="223"/>
      <c r="Y431" s="223"/>
      <c r="Z431" s="223"/>
    </row>
    <row r="432" spans="1:26" x14ac:dyDescent="0.25">
      <c r="A432" s="223"/>
      <c r="B432" s="223"/>
      <c r="C432" s="223"/>
      <c r="D432" s="223"/>
      <c r="E432" s="223"/>
      <c r="F432" s="223"/>
      <c r="G432" s="223"/>
      <c r="H432" s="223"/>
      <c r="I432" s="223"/>
      <c r="J432" s="223"/>
      <c r="K432" s="223"/>
      <c r="L432" s="223"/>
      <c r="M432" s="223"/>
      <c r="N432" s="223"/>
      <c r="O432" s="223"/>
      <c r="P432" s="223"/>
      <c r="Q432" s="223"/>
      <c r="R432" s="223"/>
      <c r="S432" s="223"/>
      <c r="T432" s="223"/>
      <c r="U432" s="223"/>
      <c r="V432" s="223"/>
      <c r="W432" s="223"/>
      <c r="X432" s="223"/>
      <c r="Y432" s="223"/>
      <c r="Z432" s="223"/>
    </row>
    <row r="433" spans="1:26" x14ac:dyDescent="0.25">
      <c r="A433" s="223"/>
      <c r="B433" s="223"/>
      <c r="C433" s="223"/>
      <c r="D433" s="223"/>
      <c r="E433" s="223"/>
      <c r="F433" s="223"/>
      <c r="G433" s="223"/>
      <c r="H433" s="223"/>
      <c r="I433" s="223"/>
      <c r="J433" s="223"/>
      <c r="K433" s="223"/>
      <c r="L433" s="223"/>
      <c r="M433" s="223"/>
      <c r="N433" s="223"/>
      <c r="O433" s="223"/>
      <c r="P433" s="223"/>
      <c r="Q433" s="223"/>
      <c r="R433" s="223"/>
      <c r="S433" s="223"/>
      <c r="T433" s="223"/>
      <c r="U433" s="223"/>
      <c r="V433" s="223"/>
      <c r="W433" s="223"/>
      <c r="X433" s="223"/>
      <c r="Y433" s="223"/>
      <c r="Z433" s="223"/>
    </row>
    <row r="434" spans="1:26" x14ac:dyDescent="0.25">
      <c r="A434" s="223"/>
      <c r="B434" s="223"/>
      <c r="C434" s="223"/>
      <c r="D434" s="223"/>
      <c r="E434" s="223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/>
      <c r="S434" s="223"/>
      <c r="T434" s="223"/>
      <c r="U434" s="223"/>
      <c r="V434" s="223"/>
      <c r="W434" s="223"/>
      <c r="X434" s="223"/>
      <c r="Y434" s="223"/>
      <c r="Z434" s="223"/>
    </row>
    <row r="435" spans="1:26" x14ac:dyDescent="0.25">
      <c r="A435" s="223"/>
      <c r="B435" s="223"/>
      <c r="C435" s="223"/>
      <c r="D435" s="223"/>
      <c r="E435" s="223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/>
      <c r="S435" s="223"/>
      <c r="T435" s="223"/>
      <c r="U435" s="223"/>
      <c r="V435" s="223"/>
      <c r="W435" s="223"/>
      <c r="X435" s="223"/>
      <c r="Y435" s="223"/>
      <c r="Z435" s="223"/>
    </row>
    <row r="436" spans="1:26" x14ac:dyDescent="0.25">
      <c r="A436" s="223"/>
      <c r="B436" s="223"/>
      <c r="C436" s="223"/>
      <c r="D436" s="223"/>
      <c r="E436" s="223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</row>
    <row r="437" spans="1:26" x14ac:dyDescent="0.25">
      <c r="A437" s="223"/>
      <c r="B437" s="223"/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</row>
    <row r="438" spans="1:26" x14ac:dyDescent="0.25">
      <c r="A438" s="223"/>
      <c r="B438" s="223"/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</row>
    <row r="439" spans="1:26" x14ac:dyDescent="0.25">
      <c r="A439" s="223"/>
      <c r="B439" s="223"/>
      <c r="C439" s="223"/>
      <c r="D439" s="223"/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</row>
    <row r="440" spans="1:26" x14ac:dyDescent="0.25">
      <c r="A440" s="223"/>
      <c r="B440" s="223"/>
      <c r="C440" s="223"/>
      <c r="D440" s="223"/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</row>
    <row r="441" spans="1:26" x14ac:dyDescent="0.25">
      <c r="A441" s="223"/>
      <c r="B441" s="223"/>
      <c r="C441" s="223"/>
      <c r="D441" s="223"/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</row>
    <row r="442" spans="1:26" x14ac:dyDescent="0.25">
      <c r="A442" s="223"/>
      <c r="B442" s="223"/>
      <c r="C442" s="223"/>
      <c r="D442" s="223"/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</row>
    <row r="443" spans="1:26" x14ac:dyDescent="0.25">
      <c r="A443" s="223"/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</row>
    <row r="444" spans="1:26" x14ac:dyDescent="0.25">
      <c r="A444" s="223"/>
      <c r="B444" s="223"/>
      <c r="C444" s="223"/>
      <c r="D444" s="223"/>
      <c r="E444" s="223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</row>
    <row r="445" spans="1:26" x14ac:dyDescent="0.25">
      <c r="A445" s="223"/>
      <c r="B445" s="223"/>
      <c r="C445" s="223"/>
      <c r="D445" s="223"/>
      <c r="E445" s="223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</row>
    <row r="446" spans="1:26" x14ac:dyDescent="0.25">
      <c r="A446" s="223"/>
      <c r="B446" s="223"/>
      <c r="C446" s="223"/>
      <c r="D446" s="223"/>
      <c r="E446" s="223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/>
      <c r="S446" s="223"/>
      <c r="T446" s="223"/>
      <c r="U446" s="223"/>
      <c r="V446" s="223"/>
      <c r="W446" s="223"/>
      <c r="X446" s="223"/>
      <c r="Y446" s="223"/>
      <c r="Z446" s="223"/>
    </row>
    <row r="447" spans="1:26" x14ac:dyDescent="0.25">
      <c r="A447" s="223"/>
      <c r="B447" s="223"/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</row>
    <row r="448" spans="1:26" x14ac:dyDescent="0.25">
      <c r="A448" s="223"/>
      <c r="B448" s="223"/>
      <c r="C448" s="223"/>
      <c r="D448" s="223"/>
      <c r="E448" s="223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</row>
    <row r="449" spans="1:26" x14ac:dyDescent="0.25">
      <c r="A449" s="223"/>
      <c r="B449" s="223"/>
      <c r="C449" s="223"/>
      <c r="D449" s="223"/>
      <c r="E449" s="223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/>
      <c r="S449" s="223"/>
      <c r="T449" s="223"/>
      <c r="U449" s="223"/>
      <c r="V449" s="223"/>
      <c r="W449" s="223"/>
      <c r="X449" s="223"/>
      <c r="Y449" s="223"/>
      <c r="Z449" s="223"/>
    </row>
    <row r="450" spans="1:26" x14ac:dyDescent="0.25">
      <c r="A450" s="223"/>
      <c r="B450" s="223"/>
      <c r="C450" s="223"/>
      <c r="D450" s="223"/>
      <c r="E450" s="223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/>
      <c r="S450" s="223"/>
      <c r="T450" s="223"/>
      <c r="U450" s="223"/>
      <c r="V450" s="223"/>
      <c r="W450" s="223"/>
      <c r="X450" s="223"/>
      <c r="Y450" s="223"/>
      <c r="Z450" s="223"/>
    </row>
    <row r="451" spans="1:26" x14ac:dyDescent="0.25">
      <c r="A451" s="223"/>
      <c r="B451" s="223"/>
      <c r="C451" s="223"/>
      <c r="D451" s="223"/>
      <c r="E451" s="223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</row>
    <row r="452" spans="1:26" x14ac:dyDescent="0.25">
      <c r="A452" s="223"/>
      <c r="B452" s="223"/>
      <c r="C452" s="223"/>
      <c r="D452" s="223"/>
      <c r="E452" s="223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</row>
    <row r="453" spans="1:26" x14ac:dyDescent="0.25">
      <c r="A453" s="223"/>
      <c r="B453" s="223"/>
      <c r="C453" s="223"/>
      <c r="D453" s="223"/>
      <c r="E453" s="223"/>
      <c r="F453" s="223"/>
      <c r="G453" s="223"/>
      <c r="H453" s="223"/>
      <c r="I453" s="223"/>
      <c r="J453" s="223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</row>
    <row r="454" spans="1:26" x14ac:dyDescent="0.25">
      <c r="A454" s="223"/>
      <c r="B454" s="223"/>
      <c r="C454" s="223"/>
      <c r="D454" s="223"/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/>
      <c r="S454" s="223"/>
      <c r="T454" s="223"/>
      <c r="U454" s="223"/>
      <c r="V454" s="223"/>
      <c r="W454" s="223"/>
      <c r="X454" s="223"/>
      <c r="Y454" s="223"/>
      <c r="Z454" s="223"/>
    </row>
    <row r="455" spans="1:26" x14ac:dyDescent="0.25">
      <c r="A455" s="223"/>
      <c r="B455" s="223"/>
      <c r="C455" s="223"/>
      <c r="D455" s="223"/>
      <c r="E455" s="223"/>
      <c r="F455" s="223"/>
      <c r="G455" s="223"/>
      <c r="H455" s="223"/>
      <c r="I455" s="223"/>
      <c r="J455" s="223"/>
      <c r="K455" s="223"/>
      <c r="L455" s="223"/>
      <c r="M455" s="223"/>
      <c r="N455" s="223"/>
      <c r="O455" s="223"/>
      <c r="P455" s="223"/>
      <c r="Q455" s="223"/>
      <c r="R455" s="223"/>
      <c r="S455" s="223"/>
      <c r="T455" s="223"/>
      <c r="U455" s="223"/>
      <c r="V455" s="223"/>
      <c r="W455" s="223"/>
      <c r="X455" s="223"/>
      <c r="Y455" s="223"/>
      <c r="Z455" s="223"/>
    </row>
    <row r="456" spans="1:26" x14ac:dyDescent="0.25">
      <c r="A456" s="223"/>
      <c r="B456" s="223"/>
      <c r="C456" s="223"/>
      <c r="D456" s="223"/>
      <c r="E456" s="223"/>
      <c r="F456" s="223"/>
      <c r="G456" s="223"/>
      <c r="H456" s="223"/>
      <c r="I456" s="223"/>
      <c r="J456" s="223"/>
      <c r="K456" s="223"/>
      <c r="L456" s="223"/>
      <c r="M456" s="223"/>
      <c r="N456" s="223"/>
      <c r="O456" s="223"/>
      <c r="P456" s="223"/>
      <c r="Q456" s="223"/>
      <c r="R456" s="223"/>
      <c r="S456" s="223"/>
      <c r="T456" s="223"/>
      <c r="U456" s="223"/>
      <c r="V456" s="223"/>
      <c r="W456" s="223"/>
      <c r="X456" s="223"/>
      <c r="Y456" s="223"/>
      <c r="Z456" s="223"/>
    </row>
    <row r="457" spans="1:26" x14ac:dyDescent="0.25">
      <c r="A457" s="223"/>
      <c r="B457" s="223"/>
      <c r="C457" s="223"/>
      <c r="D457" s="223"/>
      <c r="E457" s="223"/>
      <c r="F457" s="223"/>
      <c r="G457" s="223"/>
      <c r="H457" s="223"/>
      <c r="I457" s="223"/>
      <c r="J457" s="223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</row>
    <row r="458" spans="1:26" x14ac:dyDescent="0.25">
      <c r="A458" s="223"/>
      <c r="B458" s="223"/>
      <c r="C458" s="223"/>
      <c r="D458" s="223"/>
      <c r="E458" s="223"/>
      <c r="F458" s="223"/>
      <c r="G458" s="223"/>
      <c r="H458" s="223"/>
      <c r="I458" s="223"/>
      <c r="J458" s="223"/>
      <c r="K458" s="223"/>
      <c r="L458" s="223"/>
      <c r="M458" s="223"/>
      <c r="N458" s="223"/>
      <c r="O458" s="223"/>
      <c r="P458" s="223"/>
      <c r="Q458" s="223"/>
      <c r="R458" s="223"/>
      <c r="S458" s="223"/>
      <c r="T458" s="223"/>
      <c r="U458" s="223"/>
      <c r="V458" s="223"/>
      <c r="W458" s="223"/>
      <c r="X458" s="223"/>
      <c r="Y458" s="223"/>
      <c r="Z458" s="223"/>
    </row>
    <row r="459" spans="1:26" x14ac:dyDescent="0.25">
      <c r="A459" s="223"/>
      <c r="B459" s="223"/>
      <c r="C459" s="223"/>
      <c r="D459" s="223"/>
      <c r="E459" s="223"/>
      <c r="F459" s="223"/>
      <c r="G459" s="223"/>
      <c r="H459" s="223"/>
      <c r="I459" s="223"/>
      <c r="J459" s="223"/>
      <c r="K459" s="223"/>
      <c r="L459" s="223"/>
      <c r="M459" s="223"/>
      <c r="N459" s="223"/>
      <c r="O459" s="223"/>
      <c r="P459" s="223"/>
      <c r="Q459" s="223"/>
      <c r="R459" s="223"/>
      <c r="S459" s="223"/>
      <c r="T459" s="223"/>
      <c r="U459" s="223"/>
      <c r="V459" s="223"/>
      <c r="W459" s="223"/>
      <c r="X459" s="223"/>
      <c r="Y459" s="223"/>
      <c r="Z459" s="223"/>
    </row>
    <row r="460" spans="1:26" x14ac:dyDescent="0.25">
      <c r="A460" s="223"/>
      <c r="B460" s="223"/>
      <c r="C460" s="223"/>
      <c r="D460" s="223"/>
      <c r="E460" s="223"/>
      <c r="F460" s="223"/>
      <c r="G460" s="223"/>
      <c r="H460" s="223"/>
      <c r="I460" s="223"/>
      <c r="J460" s="223"/>
      <c r="K460" s="223"/>
      <c r="L460" s="223"/>
      <c r="M460" s="223"/>
      <c r="N460" s="223"/>
      <c r="O460" s="223"/>
      <c r="P460" s="223"/>
      <c r="Q460" s="223"/>
      <c r="R460" s="223"/>
      <c r="S460" s="223"/>
      <c r="T460" s="223"/>
      <c r="U460" s="223"/>
      <c r="V460" s="223"/>
      <c r="W460" s="223"/>
      <c r="X460" s="223"/>
      <c r="Y460" s="223"/>
      <c r="Z460" s="223"/>
    </row>
    <row r="461" spans="1:26" x14ac:dyDescent="0.25">
      <c r="A461" s="223"/>
      <c r="B461" s="223"/>
      <c r="C461" s="223"/>
      <c r="D461" s="223"/>
      <c r="E461" s="223"/>
      <c r="F461" s="223"/>
      <c r="G461" s="223"/>
      <c r="H461" s="223"/>
      <c r="I461" s="223"/>
      <c r="J461" s="223"/>
      <c r="K461" s="223"/>
      <c r="L461" s="223"/>
      <c r="M461" s="223"/>
      <c r="N461" s="223"/>
      <c r="O461" s="223"/>
      <c r="P461" s="223"/>
      <c r="Q461" s="223"/>
      <c r="R461" s="223"/>
      <c r="S461" s="223"/>
      <c r="T461" s="223"/>
      <c r="U461" s="223"/>
      <c r="V461" s="223"/>
      <c r="W461" s="223"/>
      <c r="X461" s="223"/>
      <c r="Y461" s="223"/>
      <c r="Z461" s="223"/>
    </row>
    <row r="462" spans="1:26" x14ac:dyDescent="0.25">
      <c r="A462" s="223"/>
      <c r="B462" s="223"/>
      <c r="C462" s="223"/>
      <c r="D462" s="223"/>
      <c r="E462" s="223"/>
      <c r="F462" s="223"/>
      <c r="G462" s="223"/>
      <c r="H462" s="223"/>
      <c r="I462" s="223"/>
      <c r="J462" s="223"/>
      <c r="K462" s="223"/>
      <c r="L462" s="223"/>
      <c r="M462" s="223"/>
      <c r="N462" s="223"/>
      <c r="O462" s="223"/>
      <c r="P462" s="223"/>
      <c r="Q462" s="223"/>
      <c r="R462" s="223"/>
      <c r="S462" s="223"/>
      <c r="T462" s="223"/>
      <c r="U462" s="223"/>
      <c r="V462" s="223"/>
      <c r="W462" s="223"/>
      <c r="X462" s="223"/>
      <c r="Y462" s="223"/>
      <c r="Z462" s="223"/>
    </row>
    <row r="463" spans="1:26" x14ac:dyDescent="0.25">
      <c r="A463" s="223"/>
      <c r="B463" s="223"/>
      <c r="C463" s="223"/>
      <c r="D463" s="223"/>
      <c r="E463" s="223"/>
      <c r="F463" s="223"/>
      <c r="G463" s="223"/>
      <c r="H463" s="223"/>
      <c r="I463" s="223"/>
      <c r="J463" s="223"/>
      <c r="K463" s="223"/>
      <c r="L463" s="223"/>
      <c r="M463" s="223"/>
      <c r="N463" s="223"/>
      <c r="O463" s="223"/>
      <c r="P463" s="223"/>
      <c r="Q463" s="223"/>
      <c r="R463" s="223"/>
      <c r="S463" s="223"/>
      <c r="T463" s="223"/>
      <c r="U463" s="223"/>
      <c r="V463" s="223"/>
      <c r="W463" s="223"/>
      <c r="X463" s="223"/>
      <c r="Y463" s="223"/>
      <c r="Z463" s="223"/>
    </row>
    <row r="464" spans="1:26" x14ac:dyDescent="0.25">
      <c r="A464" s="223"/>
      <c r="B464" s="223"/>
      <c r="C464" s="223"/>
      <c r="D464" s="223"/>
      <c r="E464" s="223"/>
      <c r="F464" s="223"/>
      <c r="G464" s="223"/>
      <c r="H464" s="223"/>
      <c r="I464" s="223"/>
      <c r="J464" s="223"/>
      <c r="K464" s="223"/>
      <c r="L464" s="223"/>
      <c r="M464" s="223"/>
      <c r="N464" s="223"/>
      <c r="O464" s="223"/>
      <c r="P464" s="223"/>
      <c r="Q464" s="223"/>
      <c r="R464" s="223"/>
      <c r="S464" s="223"/>
      <c r="T464" s="223"/>
      <c r="U464" s="223"/>
      <c r="V464" s="223"/>
      <c r="W464" s="223"/>
      <c r="X464" s="223"/>
      <c r="Y464" s="223"/>
      <c r="Z464" s="223"/>
    </row>
    <row r="465" spans="1:26" x14ac:dyDescent="0.25">
      <c r="A465" s="223"/>
      <c r="B465" s="223"/>
      <c r="C465" s="223"/>
      <c r="D465" s="223"/>
      <c r="E465" s="223"/>
      <c r="F465" s="223"/>
      <c r="G465" s="223"/>
      <c r="H465" s="223"/>
      <c r="I465" s="223"/>
      <c r="J465" s="223"/>
      <c r="K465" s="223"/>
      <c r="L465" s="223"/>
      <c r="M465" s="223"/>
      <c r="N465" s="223"/>
      <c r="O465" s="223"/>
      <c r="P465" s="223"/>
      <c r="Q465" s="223"/>
      <c r="R465" s="223"/>
      <c r="S465" s="223"/>
      <c r="T465" s="223"/>
      <c r="U465" s="223"/>
      <c r="V465" s="223"/>
      <c r="W465" s="223"/>
      <c r="X465" s="223"/>
      <c r="Y465" s="223"/>
      <c r="Z465" s="223"/>
    </row>
    <row r="466" spans="1:26" x14ac:dyDescent="0.25">
      <c r="A466" s="223"/>
      <c r="B466" s="223"/>
      <c r="C466" s="223"/>
      <c r="D466" s="223"/>
      <c r="E466" s="223"/>
      <c r="F466" s="223"/>
      <c r="G466" s="223"/>
      <c r="H466" s="223"/>
      <c r="I466" s="223"/>
      <c r="J466" s="223"/>
      <c r="K466" s="223"/>
      <c r="L466" s="223"/>
      <c r="M466" s="223"/>
      <c r="N466" s="223"/>
      <c r="O466" s="223"/>
      <c r="P466" s="223"/>
      <c r="Q466" s="223"/>
      <c r="R466" s="223"/>
      <c r="S466" s="223"/>
      <c r="T466" s="223"/>
      <c r="U466" s="223"/>
      <c r="V466" s="223"/>
      <c r="W466" s="223"/>
      <c r="X466" s="223"/>
      <c r="Y466" s="223"/>
      <c r="Z466" s="223"/>
    </row>
    <row r="467" spans="1:26" x14ac:dyDescent="0.25">
      <c r="A467" s="223"/>
      <c r="B467" s="223"/>
      <c r="C467" s="223"/>
      <c r="D467" s="223"/>
      <c r="E467" s="223"/>
      <c r="F467" s="223"/>
      <c r="G467" s="223"/>
      <c r="H467" s="223"/>
      <c r="I467" s="223"/>
      <c r="J467" s="223"/>
      <c r="K467" s="223"/>
      <c r="L467" s="223"/>
      <c r="M467" s="223"/>
      <c r="N467" s="223"/>
      <c r="O467" s="223"/>
      <c r="P467" s="223"/>
      <c r="Q467" s="223"/>
      <c r="R467" s="223"/>
      <c r="S467" s="223"/>
      <c r="T467" s="223"/>
      <c r="U467" s="223"/>
      <c r="V467" s="223"/>
      <c r="W467" s="223"/>
      <c r="X467" s="223"/>
      <c r="Y467" s="223"/>
      <c r="Z467" s="223"/>
    </row>
    <row r="468" spans="1:26" x14ac:dyDescent="0.25">
      <c r="A468" s="223"/>
      <c r="B468" s="223"/>
      <c r="C468" s="223"/>
      <c r="D468" s="223"/>
      <c r="E468" s="223"/>
      <c r="F468" s="223"/>
      <c r="G468" s="223"/>
      <c r="H468" s="223"/>
      <c r="I468" s="223"/>
      <c r="J468" s="223"/>
      <c r="K468" s="223"/>
      <c r="L468" s="223"/>
      <c r="M468" s="223"/>
      <c r="N468" s="223"/>
      <c r="O468" s="223"/>
      <c r="P468" s="223"/>
      <c r="Q468" s="223"/>
      <c r="R468" s="223"/>
      <c r="S468" s="223"/>
      <c r="T468" s="223"/>
      <c r="U468" s="223"/>
      <c r="V468" s="223"/>
      <c r="W468" s="223"/>
      <c r="X468" s="223"/>
      <c r="Y468" s="223"/>
      <c r="Z468" s="223"/>
    </row>
    <row r="469" spans="1:26" x14ac:dyDescent="0.25">
      <c r="A469" s="223"/>
      <c r="B469" s="223"/>
      <c r="C469" s="223"/>
      <c r="D469" s="223"/>
      <c r="E469" s="223"/>
      <c r="F469" s="223"/>
      <c r="G469" s="223"/>
      <c r="H469" s="223"/>
      <c r="I469" s="223"/>
      <c r="J469" s="223"/>
      <c r="K469" s="223"/>
      <c r="L469" s="223"/>
      <c r="M469" s="223"/>
      <c r="N469" s="223"/>
      <c r="O469" s="223"/>
      <c r="P469" s="223"/>
      <c r="Q469" s="223"/>
      <c r="R469" s="223"/>
      <c r="S469" s="223"/>
      <c r="T469" s="223"/>
      <c r="U469" s="223"/>
      <c r="V469" s="223"/>
      <c r="W469" s="223"/>
      <c r="X469" s="223"/>
      <c r="Y469" s="223"/>
      <c r="Z469" s="223"/>
    </row>
    <row r="470" spans="1:26" x14ac:dyDescent="0.25">
      <c r="A470" s="223"/>
      <c r="B470" s="223"/>
      <c r="C470" s="223"/>
      <c r="D470" s="223"/>
      <c r="E470" s="223"/>
      <c r="F470" s="223"/>
      <c r="G470" s="223"/>
      <c r="H470" s="223"/>
      <c r="I470" s="223"/>
      <c r="J470" s="223"/>
      <c r="K470" s="223"/>
      <c r="L470" s="223"/>
      <c r="M470" s="223"/>
      <c r="N470" s="223"/>
      <c r="O470" s="223"/>
      <c r="P470" s="223"/>
      <c r="Q470" s="223"/>
      <c r="R470" s="223"/>
      <c r="S470" s="223"/>
      <c r="T470" s="223"/>
      <c r="U470" s="223"/>
      <c r="V470" s="223"/>
      <c r="W470" s="223"/>
      <c r="X470" s="223"/>
      <c r="Y470" s="223"/>
      <c r="Z470" s="223"/>
    </row>
    <row r="471" spans="1:26" x14ac:dyDescent="0.25">
      <c r="A471" s="223"/>
      <c r="B471" s="223"/>
      <c r="C471" s="223"/>
      <c r="D471" s="223"/>
      <c r="E471" s="223"/>
      <c r="F471" s="223"/>
      <c r="G471" s="223"/>
      <c r="H471" s="223"/>
      <c r="I471" s="223"/>
      <c r="J471" s="223"/>
      <c r="K471" s="223"/>
      <c r="L471" s="223"/>
      <c r="M471" s="223"/>
      <c r="N471" s="223"/>
      <c r="O471" s="223"/>
      <c r="P471" s="223"/>
      <c r="Q471" s="223"/>
      <c r="R471" s="223"/>
      <c r="S471" s="223"/>
      <c r="T471" s="223"/>
      <c r="U471" s="223"/>
      <c r="V471" s="223"/>
      <c r="W471" s="223"/>
      <c r="X471" s="223"/>
      <c r="Y471" s="223"/>
      <c r="Z471" s="223"/>
    </row>
    <row r="472" spans="1:26" x14ac:dyDescent="0.25">
      <c r="A472" s="223"/>
      <c r="B472" s="223"/>
      <c r="C472" s="223"/>
      <c r="D472" s="223"/>
      <c r="E472" s="223"/>
      <c r="F472" s="223"/>
      <c r="G472" s="223"/>
      <c r="H472" s="223"/>
      <c r="I472" s="223"/>
      <c r="J472" s="223"/>
      <c r="K472" s="223"/>
      <c r="L472" s="223"/>
      <c r="M472" s="223"/>
      <c r="N472" s="223"/>
      <c r="O472" s="223"/>
      <c r="P472" s="223"/>
      <c r="Q472" s="223"/>
      <c r="R472" s="223"/>
      <c r="S472" s="223"/>
      <c r="T472" s="223"/>
      <c r="U472" s="223"/>
      <c r="V472" s="223"/>
      <c r="W472" s="223"/>
      <c r="X472" s="223"/>
      <c r="Y472" s="223"/>
      <c r="Z472" s="223"/>
    </row>
    <row r="473" spans="1:26" x14ac:dyDescent="0.25">
      <c r="A473" s="223"/>
      <c r="B473" s="223"/>
      <c r="C473" s="223"/>
      <c r="D473" s="223"/>
      <c r="E473" s="223"/>
      <c r="F473" s="223"/>
      <c r="G473" s="223"/>
      <c r="H473" s="223"/>
      <c r="I473" s="223"/>
      <c r="J473" s="223"/>
      <c r="K473" s="223"/>
      <c r="L473" s="223"/>
      <c r="M473" s="223"/>
      <c r="N473" s="223"/>
      <c r="O473" s="223"/>
      <c r="P473" s="223"/>
      <c r="Q473" s="223"/>
      <c r="R473" s="223"/>
      <c r="S473" s="223"/>
      <c r="T473" s="223"/>
      <c r="U473" s="223"/>
      <c r="V473" s="223"/>
      <c r="W473" s="223"/>
      <c r="X473" s="223"/>
      <c r="Y473" s="223"/>
      <c r="Z473" s="223"/>
    </row>
    <row r="474" spans="1:26" x14ac:dyDescent="0.25">
      <c r="A474" s="223"/>
      <c r="B474" s="223"/>
      <c r="C474" s="223"/>
      <c r="D474" s="223"/>
      <c r="E474" s="223"/>
      <c r="F474" s="223"/>
      <c r="G474" s="223"/>
      <c r="H474" s="223"/>
      <c r="I474" s="223"/>
      <c r="J474" s="223"/>
      <c r="K474" s="223"/>
      <c r="L474" s="223"/>
      <c r="M474" s="223"/>
      <c r="N474" s="223"/>
      <c r="O474" s="223"/>
      <c r="P474" s="223"/>
      <c r="Q474" s="223"/>
      <c r="R474" s="223"/>
      <c r="S474" s="223"/>
      <c r="T474" s="223"/>
      <c r="U474" s="223"/>
      <c r="V474" s="223"/>
      <c r="W474" s="223"/>
      <c r="X474" s="223"/>
      <c r="Y474" s="223"/>
      <c r="Z474" s="223"/>
    </row>
    <row r="475" spans="1:26" x14ac:dyDescent="0.25">
      <c r="A475" s="223"/>
      <c r="B475" s="223"/>
      <c r="C475" s="223"/>
      <c r="D475" s="223"/>
      <c r="E475" s="223"/>
      <c r="F475" s="223"/>
      <c r="G475" s="223"/>
      <c r="H475" s="223"/>
      <c r="I475" s="223"/>
      <c r="J475" s="223"/>
      <c r="K475" s="223"/>
      <c r="L475" s="223"/>
      <c r="M475" s="223"/>
      <c r="N475" s="223"/>
      <c r="O475" s="223"/>
      <c r="P475" s="223"/>
      <c r="Q475" s="223"/>
      <c r="R475" s="223"/>
      <c r="S475" s="223"/>
      <c r="T475" s="223"/>
      <c r="U475" s="223"/>
      <c r="V475" s="223"/>
      <c r="W475" s="223"/>
      <c r="X475" s="223"/>
      <c r="Y475" s="223"/>
      <c r="Z475" s="223"/>
    </row>
    <row r="476" spans="1:26" x14ac:dyDescent="0.25">
      <c r="A476" s="223"/>
      <c r="B476" s="223"/>
      <c r="C476" s="223"/>
      <c r="D476" s="223"/>
      <c r="E476" s="223"/>
      <c r="F476" s="223"/>
      <c r="G476" s="223"/>
      <c r="H476" s="223"/>
      <c r="I476" s="223"/>
      <c r="J476" s="223"/>
      <c r="K476" s="223"/>
      <c r="L476" s="223"/>
      <c r="M476" s="223"/>
      <c r="N476" s="223"/>
      <c r="O476" s="223"/>
      <c r="P476" s="223"/>
      <c r="Q476" s="223"/>
      <c r="R476" s="223"/>
      <c r="S476" s="223"/>
      <c r="T476" s="223"/>
      <c r="U476" s="223"/>
      <c r="V476" s="223"/>
      <c r="W476" s="223"/>
      <c r="X476" s="223"/>
      <c r="Y476" s="223"/>
      <c r="Z476" s="223"/>
    </row>
    <row r="477" spans="1:26" x14ac:dyDescent="0.25">
      <c r="A477" s="223"/>
      <c r="B477" s="223"/>
      <c r="C477" s="223"/>
      <c r="D477" s="223"/>
      <c r="E477" s="223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/>
      <c r="R477" s="223"/>
      <c r="S477" s="223"/>
      <c r="T477" s="223"/>
      <c r="U477" s="223"/>
      <c r="V477" s="223"/>
      <c r="W477" s="223"/>
      <c r="X477" s="223"/>
      <c r="Y477" s="223"/>
      <c r="Z477" s="223"/>
    </row>
    <row r="478" spans="1:26" x14ac:dyDescent="0.25">
      <c r="A478" s="223"/>
      <c r="B478" s="223"/>
      <c r="C478" s="223"/>
      <c r="D478" s="223"/>
      <c r="E478" s="223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/>
      <c r="R478" s="223"/>
      <c r="S478" s="223"/>
      <c r="T478" s="223"/>
      <c r="U478" s="223"/>
      <c r="V478" s="223"/>
      <c r="W478" s="223"/>
      <c r="X478" s="223"/>
      <c r="Y478" s="223"/>
      <c r="Z478" s="223"/>
    </row>
    <row r="479" spans="1:26" x14ac:dyDescent="0.25">
      <c r="A479" s="223"/>
      <c r="B479" s="223"/>
      <c r="C479" s="223"/>
      <c r="D479" s="223"/>
      <c r="E479" s="223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/>
      <c r="R479" s="223"/>
      <c r="S479" s="223"/>
      <c r="T479" s="223"/>
      <c r="U479" s="223"/>
      <c r="V479" s="223"/>
      <c r="W479" s="223"/>
      <c r="X479" s="223"/>
      <c r="Y479" s="223"/>
      <c r="Z479" s="223"/>
    </row>
    <row r="480" spans="1:26" x14ac:dyDescent="0.25">
      <c r="A480" s="223"/>
      <c r="B480" s="223"/>
      <c r="C480" s="223"/>
      <c r="D480" s="223"/>
      <c r="E480" s="223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/>
      <c r="R480" s="223"/>
      <c r="S480" s="223"/>
      <c r="T480" s="223"/>
      <c r="U480" s="223"/>
      <c r="V480" s="223"/>
      <c r="W480" s="223"/>
      <c r="X480" s="223"/>
      <c r="Y480" s="223"/>
      <c r="Z480" s="223"/>
    </row>
    <row r="481" spans="1:26" x14ac:dyDescent="0.25">
      <c r="A481" s="223"/>
      <c r="B481" s="223"/>
      <c r="C481" s="223"/>
      <c r="D481" s="223"/>
      <c r="E481" s="223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/>
      <c r="R481" s="223"/>
      <c r="S481" s="223"/>
      <c r="T481" s="223"/>
      <c r="U481" s="223"/>
      <c r="V481" s="223"/>
      <c r="W481" s="223"/>
      <c r="X481" s="223"/>
      <c r="Y481" s="223"/>
      <c r="Z481" s="223"/>
    </row>
    <row r="482" spans="1:26" x14ac:dyDescent="0.25">
      <c r="A482" s="223"/>
      <c r="B482" s="223"/>
      <c r="C482" s="223"/>
      <c r="D482" s="223"/>
      <c r="E482" s="223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/>
      <c r="R482" s="223"/>
      <c r="S482" s="223"/>
      <c r="T482" s="223"/>
      <c r="U482" s="223"/>
      <c r="V482" s="223"/>
      <c r="W482" s="223"/>
      <c r="X482" s="223"/>
      <c r="Y482" s="223"/>
      <c r="Z482" s="223"/>
    </row>
    <row r="483" spans="1:26" x14ac:dyDescent="0.25">
      <c r="A483" s="223"/>
      <c r="B483" s="223"/>
      <c r="C483" s="223"/>
      <c r="D483" s="223"/>
      <c r="E483" s="223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/>
      <c r="Z483" s="223"/>
    </row>
    <row r="484" spans="1:26" x14ac:dyDescent="0.25">
      <c r="A484" s="223"/>
      <c r="B484" s="223"/>
      <c r="C484" s="223"/>
      <c r="D484" s="223"/>
      <c r="E484" s="223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/>
      <c r="R484" s="223"/>
      <c r="S484" s="223"/>
      <c r="T484" s="223"/>
      <c r="U484" s="223"/>
      <c r="V484" s="223"/>
      <c r="W484" s="223"/>
      <c r="X484" s="223"/>
      <c r="Y484" s="223"/>
      <c r="Z484" s="223"/>
    </row>
    <row r="485" spans="1:26" x14ac:dyDescent="0.25">
      <c r="A485" s="223"/>
      <c r="B485" s="223"/>
      <c r="C485" s="223"/>
      <c r="D485" s="223"/>
      <c r="E485" s="223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/>
      <c r="R485" s="223"/>
      <c r="S485" s="223"/>
      <c r="T485" s="223"/>
      <c r="U485" s="223"/>
      <c r="V485" s="223"/>
      <c r="W485" s="223"/>
      <c r="X485" s="223"/>
      <c r="Y485" s="223"/>
      <c r="Z485" s="223"/>
    </row>
    <row r="486" spans="1:26" x14ac:dyDescent="0.25">
      <c r="A486" s="223"/>
      <c r="B486" s="223"/>
      <c r="C486" s="223"/>
      <c r="D486" s="223"/>
      <c r="E486" s="223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/>
      <c r="R486" s="223"/>
      <c r="S486" s="223"/>
      <c r="T486" s="223"/>
      <c r="U486" s="223"/>
      <c r="V486" s="223"/>
      <c r="W486" s="223"/>
      <c r="X486" s="223"/>
      <c r="Y486" s="223"/>
      <c r="Z486" s="223"/>
    </row>
    <row r="487" spans="1:26" x14ac:dyDescent="0.25">
      <c r="A487" s="223"/>
      <c r="B487" s="223"/>
      <c r="C487" s="223"/>
      <c r="D487" s="223"/>
      <c r="E487" s="223"/>
      <c r="F487" s="223"/>
      <c r="G487" s="223"/>
      <c r="H487" s="223"/>
      <c r="I487" s="223"/>
      <c r="J487" s="223"/>
      <c r="K487" s="223"/>
      <c r="L487" s="223"/>
      <c r="M487" s="223"/>
      <c r="N487" s="223"/>
      <c r="O487" s="223"/>
      <c r="P487" s="223"/>
      <c r="Q487" s="223"/>
      <c r="R487" s="223"/>
      <c r="S487" s="223"/>
      <c r="T487" s="223"/>
      <c r="U487" s="223"/>
      <c r="V487" s="223"/>
      <c r="W487" s="223"/>
      <c r="X487" s="223"/>
      <c r="Y487" s="223"/>
      <c r="Z487" s="223"/>
    </row>
    <row r="488" spans="1:26" x14ac:dyDescent="0.25">
      <c r="A488" s="223"/>
      <c r="B488" s="223"/>
      <c r="C488" s="223"/>
      <c r="D488" s="223"/>
      <c r="E488" s="223"/>
      <c r="F488" s="223"/>
      <c r="G488" s="223"/>
      <c r="H488" s="223"/>
      <c r="I488" s="223"/>
      <c r="J488" s="223"/>
      <c r="K488" s="223"/>
      <c r="L488" s="223"/>
      <c r="M488" s="223"/>
      <c r="N488" s="223"/>
      <c r="O488" s="223"/>
      <c r="P488" s="223"/>
      <c r="Q488" s="223"/>
      <c r="R488" s="223"/>
      <c r="S488" s="223"/>
      <c r="T488" s="223"/>
      <c r="U488" s="223"/>
      <c r="V488" s="223"/>
      <c r="W488" s="223"/>
      <c r="X488" s="223"/>
      <c r="Y488" s="223"/>
      <c r="Z488" s="223"/>
    </row>
    <row r="489" spans="1:26" x14ac:dyDescent="0.25">
      <c r="A489" s="223"/>
      <c r="B489" s="223"/>
      <c r="C489" s="223"/>
      <c r="D489" s="223"/>
      <c r="E489" s="223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  <c r="Q489" s="223"/>
      <c r="R489" s="223"/>
      <c r="S489" s="223"/>
      <c r="T489" s="223"/>
      <c r="U489" s="223"/>
      <c r="V489" s="223"/>
      <c r="W489" s="223"/>
      <c r="X489" s="223"/>
      <c r="Y489" s="223"/>
      <c r="Z489" s="223"/>
    </row>
    <row r="490" spans="1:26" x14ac:dyDescent="0.25">
      <c r="A490" s="223"/>
      <c r="B490" s="223"/>
      <c r="C490" s="223"/>
      <c r="D490" s="223"/>
      <c r="E490" s="223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23"/>
      <c r="Q490" s="223"/>
      <c r="R490" s="223"/>
      <c r="S490" s="223"/>
      <c r="T490" s="223"/>
      <c r="U490" s="223"/>
      <c r="V490" s="223"/>
      <c r="W490" s="223"/>
      <c r="X490" s="223"/>
      <c r="Y490" s="223"/>
      <c r="Z490" s="223"/>
    </row>
    <row r="491" spans="1:26" x14ac:dyDescent="0.25">
      <c r="A491" s="223"/>
      <c r="B491" s="223"/>
      <c r="C491" s="223"/>
      <c r="D491" s="223"/>
      <c r="E491" s="223"/>
      <c r="F491" s="223"/>
      <c r="G491" s="223"/>
      <c r="H491" s="223"/>
      <c r="I491" s="223"/>
      <c r="J491" s="223"/>
      <c r="K491" s="223"/>
      <c r="L491" s="223"/>
      <c r="M491" s="223"/>
      <c r="N491" s="223"/>
      <c r="O491" s="223"/>
      <c r="P491" s="223"/>
      <c r="Q491" s="223"/>
      <c r="R491" s="223"/>
      <c r="S491" s="223"/>
      <c r="T491" s="223"/>
      <c r="U491" s="223"/>
      <c r="V491" s="223"/>
      <c r="W491" s="223"/>
      <c r="X491" s="223"/>
      <c r="Y491" s="223"/>
      <c r="Z491" s="223"/>
    </row>
    <row r="492" spans="1:26" x14ac:dyDescent="0.25">
      <c r="A492" s="223"/>
      <c r="B492" s="223"/>
      <c r="C492" s="223"/>
      <c r="D492" s="223"/>
      <c r="E492" s="223"/>
      <c r="F492" s="223"/>
      <c r="G492" s="223"/>
      <c r="H492" s="223"/>
      <c r="I492" s="223"/>
      <c r="J492" s="223"/>
      <c r="K492" s="223"/>
      <c r="L492" s="223"/>
      <c r="M492" s="223"/>
      <c r="N492" s="223"/>
      <c r="O492" s="223"/>
      <c r="P492" s="223"/>
      <c r="Q492" s="223"/>
      <c r="R492" s="223"/>
      <c r="S492" s="223"/>
      <c r="T492" s="223"/>
      <c r="U492" s="223"/>
      <c r="V492" s="223"/>
      <c r="W492" s="223"/>
      <c r="X492" s="223"/>
      <c r="Y492" s="223"/>
      <c r="Z492" s="223"/>
    </row>
    <row r="493" spans="1:26" x14ac:dyDescent="0.25">
      <c r="A493" s="223"/>
      <c r="B493" s="223"/>
      <c r="C493" s="223"/>
      <c r="D493" s="223"/>
      <c r="E493" s="223"/>
      <c r="F493" s="223"/>
      <c r="G493" s="223"/>
      <c r="H493" s="223"/>
      <c r="I493" s="223"/>
      <c r="J493" s="223"/>
      <c r="K493" s="223"/>
      <c r="L493" s="223"/>
      <c r="M493" s="223"/>
      <c r="N493" s="223"/>
      <c r="O493" s="223"/>
      <c r="P493" s="223"/>
      <c r="Q493" s="223"/>
      <c r="R493" s="223"/>
      <c r="S493" s="223"/>
      <c r="T493" s="223"/>
      <c r="U493" s="223"/>
      <c r="V493" s="223"/>
      <c r="W493" s="223"/>
      <c r="X493" s="223"/>
      <c r="Y493" s="223"/>
      <c r="Z493" s="223"/>
    </row>
    <row r="494" spans="1:26" x14ac:dyDescent="0.25">
      <c r="A494" s="223"/>
      <c r="B494" s="223"/>
      <c r="C494" s="223"/>
      <c r="D494" s="223"/>
      <c r="E494" s="223"/>
      <c r="F494" s="223"/>
      <c r="G494" s="223"/>
      <c r="H494" s="223"/>
      <c r="I494" s="223"/>
      <c r="J494" s="223"/>
      <c r="K494" s="223"/>
      <c r="L494" s="223"/>
      <c r="M494" s="223"/>
      <c r="N494" s="223"/>
      <c r="O494" s="223"/>
      <c r="P494" s="223"/>
      <c r="Q494" s="223"/>
      <c r="R494" s="223"/>
      <c r="S494" s="223"/>
      <c r="T494" s="223"/>
      <c r="U494" s="223"/>
      <c r="V494" s="223"/>
      <c r="W494" s="223"/>
      <c r="X494" s="223"/>
      <c r="Y494" s="223"/>
      <c r="Z494" s="223"/>
    </row>
    <row r="495" spans="1:26" x14ac:dyDescent="0.25">
      <c r="A495" s="223"/>
      <c r="B495" s="223"/>
      <c r="C495" s="223"/>
      <c r="D495" s="223"/>
      <c r="E495" s="223"/>
      <c r="F495" s="223"/>
      <c r="G495" s="223"/>
      <c r="H495" s="223"/>
      <c r="I495" s="223"/>
      <c r="J495" s="223"/>
      <c r="K495" s="223"/>
      <c r="L495" s="223"/>
      <c r="M495" s="223"/>
      <c r="N495" s="223"/>
      <c r="O495" s="223"/>
      <c r="P495" s="223"/>
      <c r="Q495" s="223"/>
      <c r="R495" s="223"/>
      <c r="S495" s="223"/>
      <c r="T495" s="223"/>
      <c r="U495" s="223"/>
      <c r="V495" s="223"/>
      <c r="W495" s="223"/>
      <c r="X495" s="223"/>
      <c r="Y495" s="223"/>
      <c r="Z495" s="223"/>
    </row>
    <row r="496" spans="1:26" x14ac:dyDescent="0.25">
      <c r="A496" s="223"/>
      <c r="B496" s="223"/>
      <c r="C496" s="223"/>
      <c r="D496" s="223"/>
      <c r="E496" s="223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23"/>
      <c r="Q496" s="223"/>
      <c r="R496" s="223"/>
      <c r="S496" s="223"/>
      <c r="T496" s="223"/>
      <c r="U496" s="223"/>
      <c r="V496" s="223"/>
      <c r="W496" s="223"/>
      <c r="X496" s="223"/>
      <c r="Y496" s="223"/>
      <c r="Z496" s="223"/>
    </row>
    <row r="497" spans="1:26" x14ac:dyDescent="0.25">
      <c r="A497" s="223"/>
      <c r="B497" s="223"/>
      <c r="C497" s="223"/>
      <c r="D497" s="223"/>
      <c r="E497" s="223"/>
      <c r="F497" s="223"/>
      <c r="G497" s="223"/>
      <c r="H497" s="223"/>
      <c r="I497" s="223"/>
      <c r="J497" s="223"/>
      <c r="K497" s="223"/>
      <c r="L497" s="223"/>
      <c r="M497" s="223"/>
      <c r="N497" s="223"/>
      <c r="O497" s="223"/>
      <c r="P497" s="223"/>
      <c r="Q497" s="223"/>
      <c r="R497" s="223"/>
      <c r="S497" s="223"/>
      <c r="T497" s="223"/>
      <c r="U497" s="223"/>
      <c r="V497" s="223"/>
      <c r="W497" s="223"/>
      <c r="X497" s="223"/>
      <c r="Y497" s="223"/>
      <c r="Z497" s="223"/>
    </row>
    <row r="498" spans="1:26" x14ac:dyDescent="0.25">
      <c r="A498" s="223"/>
      <c r="B498" s="223"/>
      <c r="C498" s="223"/>
      <c r="D498" s="223"/>
      <c r="E498" s="223"/>
      <c r="F498" s="223"/>
      <c r="G498" s="223"/>
      <c r="H498" s="223"/>
      <c r="I498" s="223"/>
      <c r="J498" s="223"/>
      <c r="K498" s="223"/>
      <c r="L498" s="223"/>
      <c r="M498" s="223"/>
      <c r="N498" s="223"/>
      <c r="O498" s="223"/>
      <c r="P498" s="223"/>
      <c r="Q498" s="223"/>
      <c r="R498" s="223"/>
      <c r="S498" s="223"/>
      <c r="T498" s="223"/>
      <c r="U498" s="223"/>
      <c r="V498" s="223"/>
      <c r="W498" s="223"/>
      <c r="X498" s="223"/>
      <c r="Y498" s="223"/>
      <c r="Z498" s="223"/>
    </row>
    <row r="499" spans="1:26" x14ac:dyDescent="0.25">
      <c r="A499" s="223"/>
      <c r="B499" s="223"/>
      <c r="C499" s="223"/>
      <c r="D499" s="223"/>
      <c r="E499" s="223"/>
      <c r="F499" s="223"/>
      <c r="G499" s="223"/>
      <c r="H499" s="223"/>
      <c r="I499" s="223"/>
      <c r="J499" s="223"/>
      <c r="K499" s="223"/>
      <c r="L499" s="223"/>
      <c r="M499" s="223"/>
      <c r="N499" s="223"/>
      <c r="O499" s="223"/>
      <c r="P499" s="223"/>
      <c r="Q499" s="223"/>
      <c r="R499" s="223"/>
      <c r="S499" s="223"/>
      <c r="T499" s="223"/>
      <c r="U499" s="223"/>
      <c r="V499" s="223"/>
      <c r="W499" s="223"/>
      <c r="X499" s="223"/>
      <c r="Y499" s="223"/>
      <c r="Z499" s="223"/>
    </row>
    <row r="500" spans="1:26" x14ac:dyDescent="0.25">
      <c r="A500" s="223"/>
      <c r="B500" s="223"/>
      <c r="C500" s="223"/>
      <c r="D500" s="223"/>
      <c r="E500" s="223"/>
      <c r="F500" s="223"/>
      <c r="G500" s="223"/>
      <c r="H500" s="223"/>
      <c r="I500" s="223"/>
      <c r="J500" s="223"/>
      <c r="K500" s="223"/>
      <c r="L500" s="223"/>
      <c r="M500" s="223"/>
      <c r="N500" s="223"/>
      <c r="O500" s="223"/>
      <c r="P500" s="223"/>
      <c r="Q500" s="223"/>
      <c r="R500" s="223"/>
      <c r="S500" s="223"/>
      <c r="T500" s="223"/>
      <c r="U500" s="223"/>
      <c r="V500" s="223"/>
      <c r="W500" s="223"/>
      <c r="X500" s="223"/>
      <c r="Y500" s="223"/>
      <c r="Z500" s="223"/>
    </row>
    <row r="501" spans="1:26" x14ac:dyDescent="0.25">
      <c r="A501" s="223"/>
      <c r="B501" s="223"/>
      <c r="C501" s="223"/>
      <c r="D501" s="223"/>
      <c r="E501" s="223"/>
      <c r="F501" s="223"/>
      <c r="G501" s="223"/>
      <c r="H501" s="223"/>
      <c r="I501" s="223"/>
      <c r="J501" s="223"/>
      <c r="K501" s="223"/>
      <c r="L501" s="223"/>
      <c r="M501" s="223"/>
      <c r="N501" s="223"/>
      <c r="O501" s="223"/>
      <c r="P501" s="223"/>
      <c r="Q501" s="223"/>
      <c r="R501" s="223"/>
      <c r="S501" s="223"/>
      <c r="T501" s="223"/>
      <c r="U501" s="223"/>
      <c r="V501" s="223"/>
      <c r="W501" s="223"/>
      <c r="X501" s="223"/>
      <c r="Y501" s="223"/>
      <c r="Z501" s="223"/>
    </row>
    <row r="502" spans="1:26" x14ac:dyDescent="0.25">
      <c r="A502" s="223"/>
      <c r="B502" s="223"/>
      <c r="C502" s="223"/>
      <c r="D502" s="223"/>
      <c r="E502" s="223"/>
      <c r="F502" s="223"/>
      <c r="G502" s="223"/>
      <c r="H502" s="223"/>
      <c r="I502" s="223"/>
      <c r="J502" s="223"/>
      <c r="K502" s="223"/>
      <c r="L502" s="223"/>
      <c r="M502" s="223"/>
      <c r="N502" s="223"/>
      <c r="O502" s="223"/>
      <c r="P502" s="223"/>
      <c r="Q502" s="223"/>
      <c r="R502" s="223"/>
      <c r="S502" s="223"/>
      <c r="T502" s="223"/>
      <c r="U502" s="223"/>
      <c r="V502" s="223"/>
      <c r="W502" s="223"/>
      <c r="X502" s="223"/>
      <c r="Y502" s="223"/>
      <c r="Z502" s="223"/>
    </row>
    <row r="503" spans="1:26" x14ac:dyDescent="0.25">
      <c r="A503" s="223"/>
      <c r="B503" s="223"/>
      <c r="C503" s="223"/>
      <c r="D503" s="223"/>
      <c r="E503" s="223"/>
      <c r="F503" s="223"/>
      <c r="G503" s="223"/>
      <c r="H503" s="223"/>
      <c r="I503" s="223"/>
      <c r="J503" s="223"/>
      <c r="K503" s="223"/>
      <c r="L503" s="223"/>
      <c r="M503" s="223"/>
      <c r="N503" s="223"/>
      <c r="O503" s="223"/>
      <c r="P503" s="223"/>
      <c r="Q503" s="223"/>
      <c r="R503" s="223"/>
      <c r="S503" s="223"/>
      <c r="T503" s="223"/>
      <c r="U503" s="223"/>
      <c r="V503" s="223"/>
      <c r="W503" s="223"/>
      <c r="X503" s="223"/>
      <c r="Y503" s="223"/>
      <c r="Z503" s="223"/>
    </row>
    <row r="504" spans="1:26" x14ac:dyDescent="0.25">
      <c r="A504" s="223"/>
      <c r="B504" s="223"/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  <c r="M504" s="223"/>
      <c r="N504" s="223"/>
      <c r="O504" s="223"/>
      <c r="P504" s="223"/>
      <c r="Q504" s="223"/>
      <c r="R504" s="223"/>
      <c r="S504" s="223"/>
      <c r="T504" s="223"/>
      <c r="U504" s="223"/>
      <c r="V504" s="223"/>
      <c r="W504" s="223"/>
      <c r="X504" s="223"/>
      <c r="Y504" s="223"/>
      <c r="Z504" s="223"/>
    </row>
    <row r="505" spans="1:26" x14ac:dyDescent="0.25">
      <c r="A505" s="223"/>
      <c r="B505" s="223"/>
      <c r="C505" s="223"/>
      <c r="D505" s="223"/>
      <c r="E505" s="223"/>
      <c r="F505" s="223"/>
      <c r="G505" s="223"/>
      <c r="H505" s="223"/>
      <c r="I505" s="223"/>
      <c r="J505" s="223"/>
      <c r="K505" s="223"/>
      <c r="L505" s="223"/>
      <c r="M505" s="223"/>
      <c r="N505" s="223"/>
      <c r="O505" s="223"/>
      <c r="P505" s="223"/>
      <c r="Q505" s="223"/>
      <c r="R505" s="223"/>
      <c r="S505" s="223"/>
      <c r="T505" s="223"/>
      <c r="U505" s="223"/>
      <c r="V505" s="223"/>
      <c r="W505" s="223"/>
      <c r="X505" s="223"/>
      <c r="Y505" s="223"/>
      <c r="Z505" s="223"/>
    </row>
    <row r="506" spans="1:26" x14ac:dyDescent="0.25">
      <c r="A506" s="223"/>
      <c r="B506" s="223"/>
      <c r="C506" s="223"/>
      <c r="D506" s="223"/>
      <c r="E506" s="223"/>
      <c r="F506" s="223"/>
      <c r="G506" s="223"/>
      <c r="H506" s="223"/>
      <c r="I506" s="223"/>
      <c r="J506" s="223"/>
      <c r="K506" s="223"/>
      <c r="L506" s="223"/>
      <c r="M506" s="223"/>
      <c r="N506" s="223"/>
      <c r="O506" s="223"/>
      <c r="P506" s="223"/>
      <c r="Q506" s="223"/>
      <c r="R506" s="223"/>
      <c r="S506" s="223"/>
      <c r="T506" s="223"/>
      <c r="U506" s="223"/>
      <c r="V506" s="223"/>
      <c r="W506" s="223"/>
      <c r="X506" s="223"/>
      <c r="Y506" s="223"/>
      <c r="Z506" s="223"/>
    </row>
    <row r="507" spans="1:26" x14ac:dyDescent="0.25">
      <c r="A507" s="223"/>
      <c r="B507" s="223"/>
      <c r="C507" s="223"/>
      <c r="D507" s="223"/>
      <c r="E507" s="223"/>
      <c r="F507" s="223"/>
      <c r="G507" s="223"/>
      <c r="H507" s="223"/>
      <c r="I507" s="223"/>
      <c r="J507" s="223"/>
      <c r="K507" s="223"/>
      <c r="L507" s="223"/>
      <c r="M507" s="223"/>
      <c r="N507" s="223"/>
      <c r="O507" s="223"/>
      <c r="P507" s="223"/>
      <c r="Q507" s="223"/>
      <c r="R507" s="223"/>
      <c r="S507" s="223"/>
      <c r="T507" s="223"/>
      <c r="U507" s="223"/>
      <c r="V507" s="223"/>
      <c r="W507" s="223"/>
      <c r="X507" s="223"/>
      <c r="Y507" s="223"/>
      <c r="Z507" s="223"/>
    </row>
    <row r="508" spans="1:26" x14ac:dyDescent="0.25">
      <c r="A508" s="223"/>
      <c r="B508" s="223"/>
      <c r="C508" s="223"/>
      <c r="D508" s="223"/>
      <c r="E508" s="223"/>
      <c r="F508" s="223"/>
      <c r="G508" s="223"/>
      <c r="H508" s="223"/>
      <c r="I508" s="223"/>
      <c r="J508" s="223"/>
      <c r="K508" s="223"/>
      <c r="L508" s="223"/>
      <c r="M508" s="223"/>
      <c r="N508" s="223"/>
      <c r="O508" s="223"/>
      <c r="P508" s="223"/>
      <c r="Q508" s="223"/>
      <c r="R508" s="223"/>
      <c r="S508" s="223"/>
      <c r="T508" s="223"/>
      <c r="U508" s="223"/>
      <c r="V508" s="223"/>
      <c r="W508" s="223"/>
      <c r="X508" s="223"/>
      <c r="Y508" s="223"/>
      <c r="Z508" s="223"/>
    </row>
    <row r="509" spans="1:26" x14ac:dyDescent="0.25">
      <c r="A509" s="223"/>
      <c r="B509" s="223"/>
      <c r="C509" s="223"/>
      <c r="D509" s="223"/>
      <c r="E509" s="223"/>
      <c r="F509" s="223"/>
      <c r="G509" s="223"/>
      <c r="H509" s="223"/>
      <c r="I509" s="223"/>
      <c r="J509" s="223"/>
      <c r="K509" s="223"/>
      <c r="L509" s="223"/>
      <c r="M509" s="223"/>
      <c r="N509" s="223"/>
      <c r="O509" s="223"/>
      <c r="P509" s="223"/>
      <c r="Q509" s="223"/>
      <c r="R509" s="223"/>
      <c r="S509" s="223"/>
      <c r="T509" s="223"/>
      <c r="U509" s="223"/>
      <c r="V509" s="223"/>
      <c r="W509" s="223"/>
      <c r="X509" s="223"/>
      <c r="Y509" s="223"/>
      <c r="Z509" s="223"/>
    </row>
    <row r="510" spans="1:26" x14ac:dyDescent="0.25">
      <c r="A510" s="223"/>
      <c r="B510" s="223"/>
      <c r="C510" s="223"/>
      <c r="D510" s="223"/>
      <c r="E510" s="223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</row>
    <row r="511" spans="1:26" x14ac:dyDescent="0.25">
      <c r="A511" s="223"/>
      <c r="B511" s="223"/>
      <c r="C511" s="223"/>
      <c r="D511" s="223"/>
      <c r="E511" s="223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</row>
    <row r="512" spans="1:26" x14ac:dyDescent="0.25">
      <c r="A512" s="223"/>
      <c r="B512" s="223"/>
      <c r="C512" s="223"/>
      <c r="D512" s="223"/>
      <c r="E512" s="223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</row>
    <row r="513" spans="1:26" x14ac:dyDescent="0.25">
      <c r="A513" s="223"/>
      <c r="B513" s="223"/>
      <c r="C513" s="223"/>
      <c r="D513" s="223"/>
      <c r="E513" s="223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</row>
    <row r="514" spans="1:26" x14ac:dyDescent="0.25">
      <c r="A514" s="223"/>
      <c r="B514" s="223"/>
      <c r="C514" s="223"/>
      <c r="D514" s="223"/>
      <c r="E514" s="223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</row>
    <row r="515" spans="1:26" x14ac:dyDescent="0.25">
      <c r="A515" s="223"/>
      <c r="B515" s="223"/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  <c r="Z515" s="223"/>
    </row>
    <row r="516" spans="1:26" x14ac:dyDescent="0.25">
      <c r="A516" s="223"/>
      <c r="B516" s="223"/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</row>
    <row r="517" spans="1:26" x14ac:dyDescent="0.25">
      <c r="A517" s="223"/>
      <c r="B517" s="223"/>
      <c r="C517" s="223"/>
      <c r="D517" s="223"/>
      <c r="E517" s="223"/>
      <c r="F517" s="223"/>
      <c r="G517" s="223"/>
      <c r="H517" s="223"/>
      <c r="I517" s="223"/>
      <c r="J517" s="223"/>
      <c r="K517" s="223"/>
      <c r="L517" s="223"/>
      <c r="M517" s="223"/>
      <c r="N517" s="223"/>
      <c r="O517" s="223"/>
      <c r="P517" s="223"/>
      <c r="Q517" s="223"/>
      <c r="R517" s="223"/>
      <c r="S517" s="223"/>
      <c r="T517" s="223"/>
      <c r="U517" s="223"/>
      <c r="V517" s="223"/>
      <c r="W517" s="223"/>
      <c r="X517" s="223"/>
      <c r="Y517" s="223"/>
      <c r="Z517" s="223"/>
    </row>
    <row r="518" spans="1:26" x14ac:dyDescent="0.25">
      <c r="A518" s="223"/>
      <c r="B518" s="223"/>
      <c r="C518" s="223"/>
      <c r="D518" s="223"/>
      <c r="E518" s="223"/>
      <c r="F518" s="223"/>
      <c r="G518" s="223"/>
      <c r="H518" s="223"/>
      <c r="I518" s="223"/>
      <c r="J518" s="223"/>
      <c r="K518" s="223"/>
      <c r="L518" s="223"/>
      <c r="M518" s="223"/>
      <c r="N518" s="223"/>
      <c r="O518" s="223"/>
      <c r="P518" s="223"/>
      <c r="Q518" s="223"/>
      <c r="R518" s="223"/>
      <c r="S518" s="223"/>
      <c r="T518" s="223"/>
      <c r="U518" s="223"/>
      <c r="V518" s="223"/>
      <c r="W518" s="223"/>
      <c r="X518" s="223"/>
      <c r="Y518" s="223"/>
      <c r="Z518" s="223"/>
    </row>
    <row r="519" spans="1:26" x14ac:dyDescent="0.25">
      <c r="A519" s="223"/>
      <c r="B519" s="223"/>
      <c r="C519" s="223"/>
      <c r="D519" s="223"/>
      <c r="E519" s="223"/>
      <c r="F519" s="223"/>
      <c r="G519" s="223"/>
      <c r="H519" s="223"/>
      <c r="I519" s="223"/>
      <c r="J519" s="223"/>
      <c r="K519" s="223"/>
      <c r="L519" s="223"/>
      <c r="M519" s="223"/>
      <c r="N519" s="223"/>
      <c r="O519" s="223"/>
      <c r="P519" s="223"/>
      <c r="Q519" s="223"/>
      <c r="R519" s="223"/>
      <c r="S519" s="223"/>
      <c r="T519" s="223"/>
      <c r="U519" s="223"/>
      <c r="V519" s="223"/>
      <c r="W519" s="223"/>
      <c r="X519" s="223"/>
      <c r="Y519" s="223"/>
      <c r="Z519" s="223"/>
    </row>
    <row r="520" spans="1:26" x14ac:dyDescent="0.25">
      <c r="A520" s="223"/>
      <c r="B520" s="223"/>
      <c r="C520" s="223"/>
      <c r="D520" s="223"/>
      <c r="E520" s="223"/>
      <c r="F520" s="223"/>
      <c r="G520" s="223"/>
      <c r="H520" s="223"/>
      <c r="I520" s="223"/>
      <c r="J520" s="223"/>
      <c r="K520" s="223"/>
      <c r="L520" s="223"/>
      <c r="M520" s="223"/>
      <c r="N520" s="223"/>
      <c r="O520" s="223"/>
      <c r="P520" s="223"/>
      <c r="Q520" s="223"/>
      <c r="R520" s="223"/>
      <c r="S520" s="223"/>
      <c r="T520" s="223"/>
      <c r="U520" s="223"/>
      <c r="V520" s="223"/>
      <c r="W520" s="223"/>
      <c r="X520" s="223"/>
      <c r="Y520" s="223"/>
      <c r="Z520" s="223"/>
    </row>
    <row r="521" spans="1:26" x14ac:dyDescent="0.25">
      <c r="A521" s="223"/>
      <c r="B521" s="223"/>
      <c r="C521" s="223"/>
      <c r="D521" s="223"/>
      <c r="E521" s="223"/>
      <c r="F521" s="223"/>
      <c r="G521" s="223"/>
      <c r="H521" s="223"/>
      <c r="I521" s="223"/>
      <c r="J521" s="223"/>
      <c r="K521" s="223"/>
      <c r="L521" s="223"/>
      <c r="M521" s="223"/>
      <c r="N521" s="223"/>
      <c r="O521" s="223"/>
      <c r="P521" s="223"/>
      <c r="Q521" s="223"/>
      <c r="R521" s="223"/>
      <c r="S521" s="223"/>
      <c r="T521" s="223"/>
      <c r="U521" s="223"/>
      <c r="V521" s="223"/>
      <c r="W521" s="223"/>
      <c r="X521" s="223"/>
      <c r="Y521" s="223"/>
      <c r="Z521" s="223"/>
    </row>
    <row r="522" spans="1:26" x14ac:dyDescent="0.25">
      <c r="A522" s="223"/>
      <c r="B522" s="223"/>
      <c r="C522" s="223"/>
      <c r="D522" s="223"/>
      <c r="E522" s="223"/>
      <c r="F522" s="223"/>
      <c r="G522" s="223"/>
      <c r="H522" s="223"/>
      <c r="I522" s="223"/>
      <c r="J522" s="223"/>
      <c r="K522" s="223"/>
      <c r="L522" s="223"/>
      <c r="M522" s="223"/>
      <c r="N522" s="223"/>
      <c r="O522" s="223"/>
      <c r="P522" s="223"/>
      <c r="Q522" s="223"/>
      <c r="R522" s="223"/>
      <c r="S522" s="223"/>
      <c r="T522" s="223"/>
      <c r="U522" s="223"/>
      <c r="V522" s="223"/>
      <c r="W522" s="223"/>
      <c r="X522" s="223"/>
      <c r="Y522" s="223"/>
      <c r="Z522" s="223"/>
    </row>
    <row r="523" spans="1:26" x14ac:dyDescent="0.25">
      <c r="A523" s="223"/>
      <c r="B523" s="223"/>
      <c r="C523" s="223"/>
      <c r="D523" s="223"/>
      <c r="E523" s="223"/>
      <c r="F523" s="223"/>
      <c r="G523" s="223"/>
      <c r="H523" s="223"/>
      <c r="I523" s="223"/>
      <c r="J523" s="223"/>
      <c r="K523" s="223"/>
      <c r="L523" s="223"/>
      <c r="M523" s="223"/>
      <c r="N523" s="223"/>
      <c r="O523" s="223"/>
      <c r="P523" s="223"/>
      <c r="Q523" s="223"/>
      <c r="R523" s="223"/>
      <c r="S523" s="223"/>
      <c r="T523" s="223"/>
      <c r="U523" s="223"/>
      <c r="V523" s="223"/>
      <c r="W523" s="223"/>
      <c r="X523" s="223"/>
      <c r="Y523" s="223"/>
      <c r="Z523" s="223"/>
    </row>
    <row r="524" spans="1:26" x14ac:dyDescent="0.25">
      <c r="A524" s="223"/>
      <c r="B524" s="223"/>
      <c r="C524" s="223"/>
      <c r="D524" s="223"/>
      <c r="E524" s="223"/>
      <c r="F524" s="223"/>
      <c r="G524" s="223"/>
      <c r="H524" s="223"/>
      <c r="I524" s="223"/>
      <c r="J524" s="223"/>
      <c r="K524" s="223"/>
      <c r="L524" s="223"/>
      <c r="M524" s="223"/>
      <c r="N524" s="223"/>
      <c r="O524" s="223"/>
      <c r="P524" s="223"/>
      <c r="Q524" s="223"/>
      <c r="R524" s="223"/>
      <c r="S524" s="223"/>
      <c r="T524" s="223"/>
      <c r="U524" s="223"/>
      <c r="V524" s="223"/>
      <c r="W524" s="223"/>
      <c r="X524" s="223"/>
      <c r="Y524" s="223"/>
      <c r="Z524" s="223"/>
    </row>
    <row r="525" spans="1:26" x14ac:dyDescent="0.25">
      <c r="A525" s="223"/>
      <c r="B525" s="223"/>
      <c r="C525" s="223"/>
      <c r="D525" s="223"/>
      <c r="E525" s="223"/>
      <c r="F525" s="223"/>
      <c r="G525" s="223"/>
      <c r="H525" s="223"/>
      <c r="I525" s="223"/>
      <c r="J525" s="223"/>
      <c r="K525" s="223"/>
      <c r="L525" s="223"/>
      <c r="M525" s="223"/>
      <c r="N525" s="223"/>
      <c r="O525" s="223"/>
      <c r="P525" s="223"/>
      <c r="Q525" s="223"/>
      <c r="R525" s="223"/>
      <c r="S525" s="223"/>
      <c r="T525" s="223"/>
      <c r="U525" s="223"/>
      <c r="V525" s="223"/>
      <c r="W525" s="223"/>
      <c r="X525" s="223"/>
      <c r="Y525" s="223"/>
      <c r="Z525" s="223"/>
    </row>
    <row r="526" spans="1:26" x14ac:dyDescent="0.25">
      <c r="A526" s="223"/>
      <c r="B526" s="223"/>
      <c r="C526" s="223"/>
      <c r="D526" s="223"/>
      <c r="E526" s="223"/>
      <c r="F526" s="223"/>
      <c r="G526" s="223"/>
      <c r="H526" s="223"/>
      <c r="I526" s="223"/>
      <c r="J526" s="223"/>
      <c r="K526" s="223"/>
      <c r="L526" s="223"/>
      <c r="M526" s="223"/>
      <c r="N526" s="223"/>
      <c r="O526" s="223"/>
      <c r="P526" s="223"/>
      <c r="Q526" s="223"/>
      <c r="R526" s="223"/>
      <c r="S526" s="223"/>
      <c r="T526" s="223"/>
      <c r="U526" s="223"/>
      <c r="V526" s="223"/>
      <c r="W526" s="223"/>
      <c r="X526" s="223"/>
      <c r="Y526" s="223"/>
      <c r="Z526" s="223"/>
    </row>
    <row r="527" spans="1:26" x14ac:dyDescent="0.25">
      <c r="A527" s="223"/>
      <c r="B527" s="223"/>
      <c r="C527" s="223"/>
      <c r="D527" s="223"/>
      <c r="E527" s="223"/>
      <c r="F527" s="223"/>
      <c r="G527" s="223"/>
      <c r="H527" s="223"/>
      <c r="I527" s="223"/>
      <c r="J527" s="223"/>
      <c r="K527" s="223"/>
      <c r="L527" s="223"/>
      <c r="M527" s="223"/>
      <c r="N527" s="223"/>
      <c r="O527" s="223"/>
      <c r="P527" s="223"/>
      <c r="Q527" s="223"/>
      <c r="R527" s="223"/>
      <c r="S527" s="223"/>
      <c r="T527" s="223"/>
      <c r="U527" s="223"/>
      <c r="V527" s="223"/>
      <c r="W527" s="223"/>
      <c r="X527" s="223"/>
      <c r="Y527" s="223"/>
      <c r="Z527" s="223"/>
    </row>
    <row r="528" spans="1:26" x14ac:dyDescent="0.25">
      <c r="A528" s="223"/>
      <c r="B528" s="223"/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  <c r="Z528" s="223"/>
    </row>
    <row r="529" spans="1:26" x14ac:dyDescent="0.25">
      <c r="A529" s="223"/>
      <c r="B529" s="223"/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</row>
    <row r="530" spans="1:26" x14ac:dyDescent="0.25">
      <c r="A530" s="223"/>
      <c r="B530" s="223"/>
      <c r="C530" s="223"/>
      <c r="D530" s="223"/>
      <c r="E530" s="223"/>
      <c r="F530" s="223"/>
      <c r="G530" s="223"/>
      <c r="H530" s="223"/>
      <c r="I530" s="223"/>
      <c r="J530" s="223"/>
      <c r="K530" s="223"/>
      <c r="L530" s="223"/>
      <c r="M530" s="223"/>
      <c r="N530" s="223"/>
      <c r="O530" s="223"/>
      <c r="P530" s="223"/>
      <c r="Q530" s="223"/>
      <c r="R530" s="223"/>
      <c r="S530" s="223"/>
      <c r="T530" s="223"/>
      <c r="U530" s="223"/>
      <c r="V530" s="223"/>
      <c r="W530" s="223"/>
      <c r="X530" s="223"/>
      <c r="Y530" s="223"/>
      <c r="Z530" s="223"/>
    </row>
    <row r="531" spans="1:26" x14ac:dyDescent="0.25">
      <c r="A531" s="223"/>
      <c r="B531" s="223"/>
      <c r="C531" s="223"/>
      <c r="D531" s="223"/>
      <c r="E531" s="223"/>
      <c r="F531" s="223"/>
      <c r="G531" s="223"/>
      <c r="H531" s="223"/>
      <c r="I531" s="223"/>
      <c r="J531" s="223"/>
      <c r="K531" s="223"/>
      <c r="L531" s="223"/>
      <c r="M531" s="223"/>
      <c r="N531" s="223"/>
      <c r="O531" s="223"/>
      <c r="P531" s="223"/>
      <c r="Q531" s="223"/>
      <c r="R531" s="223"/>
      <c r="S531" s="223"/>
      <c r="T531" s="223"/>
      <c r="U531" s="223"/>
      <c r="V531" s="223"/>
      <c r="W531" s="223"/>
      <c r="X531" s="223"/>
      <c r="Y531" s="223"/>
      <c r="Z531" s="223"/>
    </row>
    <row r="532" spans="1:26" x14ac:dyDescent="0.25">
      <c r="A532" s="223"/>
      <c r="B532" s="223"/>
      <c r="C532" s="223"/>
      <c r="D532" s="223"/>
      <c r="E532" s="223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</row>
    <row r="533" spans="1:26" x14ac:dyDescent="0.25">
      <c r="A533" s="223"/>
      <c r="B533" s="223"/>
      <c r="C533" s="223"/>
      <c r="D533" s="223"/>
      <c r="E533" s="223"/>
      <c r="F533" s="223"/>
      <c r="G533" s="223"/>
      <c r="H533" s="223"/>
      <c r="I533" s="223"/>
      <c r="J533" s="223"/>
      <c r="K533" s="223"/>
      <c r="L533" s="223"/>
      <c r="M533" s="223"/>
      <c r="N533" s="223"/>
      <c r="O533" s="223"/>
      <c r="P533" s="223"/>
      <c r="Q533" s="223"/>
      <c r="R533" s="223"/>
      <c r="S533" s="223"/>
      <c r="T533" s="223"/>
      <c r="U533" s="223"/>
      <c r="V533" s="223"/>
      <c r="W533" s="223"/>
      <c r="X533" s="223"/>
      <c r="Y533" s="223"/>
      <c r="Z533" s="223"/>
    </row>
    <row r="534" spans="1:26" x14ac:dyDescent="0.25">
      <c r="A534" s="223"/>
      <c r="B534" s="223"/>
      <c r="C534" s="223"/>
      <c r="D534" s="223"/>
      <c r="E534" s="223"/>
      <c r="F534" s="223"/>
      <c r="G534" s="223"/>
      <c r="H534" s="223"/>
      <c r="I534" s="223"/>
      <c r="J534" s="223"/>
      <c r="K534" s="223"/>
      <c r="L534" s="223"/>
      <c r="M534" s="223"/>
      <c r="N534" s="223"/>
      <c r="O534" s="223"/>
      <c r="P534" s="223"/>
      <c r="Q534" s="223"/>
      <c r="R534" s="223"/>
      <c r="S534" s="223"/>
      <c r="T534" s="223"/>
      <c r="U534" s="223"/>
      <c r="V534" s="223"/>
      <c r="W534" s="223"/>
      <c r="X534" s="223"/>
      <c r="Y534" s="223"/>
      <c r="Z534" s="223"/>
    </row>
    <row r="535" spans="1:26" x14ac:dyDescent="0.25">
      <c r="A535" s="223"/>
      <c r="B535" s="223"/>
      <c r="C535" s="223"/>
      <c r="D535" s="223"/>
      <c r="E535" s="223"/>
      <c r="F535" s="223"/>
      <c r="G535" s="223"/>
      <c r="H535" s="223"/>
      <c r="I535" s="223"/>
      <c r="J535" s="223"/>
      <c r="K535" s="223"/>
      <c r="L535" s="223"/>
      <c r="M535" s="223"/>
      <c r="N535" s="223"/>
      <c r="O535" s="223"/>
      <c r="P535" s="223"/>
      <c r="Q535" s="223"/>
      <c r="R535" s="223"/>
      <c r="S535" s="223"/>
      <c r="T535" s="223"/>
      <c r="U535" s="223"/>
      <c r="V535" s="223"/>
      <c r="W535" s="223"/>
      <c r="X535" s="223"/>
      <c r="Y535" s="223"/>
      <c r="Z535" s="223"/>
    </row>
    <row r="536" spans="1:26" x14ac:dyDescent="0.25">
      <c r="A536" s="223"/>
      <c r="B536" s="223"/>
      <c r="C536" s="223"/>
      <c r="D536" s="223"/>
      <c r="E536" s="223"/>
      <c r="F536" s="223"/>
      <c r="G536" s="223"/>
      <c r="H536" s="223"/>
      <c r="I536" s="223"/>
      <c r="J536" s="223"/>
      <c r="K536" s="223"/>
      <c r="L536" s="223"/>
      <c r="M536" s="223"/>
      <c r="N536" s="223"/>
      <c r="O536" s="223"/>
      <c r="P536" s="223"/>
      <c r="Q536" s="223"/>
      <c r="R536" s="223"/>
      <c r="S536" s="223"/>
      <c r="T536" s="223"/>
      <c r="U536" s="223"/>
      <c r="V536" s="223"/>
      <c r="W536" s="223"/>
      <c r="X536" s="223"/>
      <c r="Y536" s="223"/>
      <c r="Z536" s="223"/>
    </row>
    <row r="537" spans="1:26" x14ac:dyDescent="0.25">
      <c r="A537" s="223"/>
      <c r="B537" s="223"/>
      <c r="C537" s="223"/>
      <c r="D537" s="223"/>
      <c r="E537" s="223"/>
      <c r="F537" s="223"/>
      <c r="G537" s="223"/>
      <c r="H537" s="223"/>
      <c r="I537" s="223"/>
      <c r="J537" s="223"/>
      <c r="K537" s="223"/>
      <c r="L537" s="223"/>
      <c r="M537" s="223"/>
      <c r="N537" s="223"/>
      <c r="O537" s="223"/>
      <c r="P537" s="223"/>
      <c r="Q537" s="223"/>
      <c r="R537" s="223"/>
      <c r="S537" s="223"/>
      <c r="T537" s="223"/>
      <c r="U537" s="223"/>
      <c r="V537" s="223"/>
      <c r="W537" s="223"/>
      <c r="X537" s="223"/>
      <c r="Y537" s="223"/>
      <c r="Z537" s="223"/>
    </row>
    <row r="538" spans="1:26" x14ac:dyDescent="0.25">
      <c r="A538" s="223"/>
      <c r="B538" s="223"/>
      <c r="C538" s="223"/>
      <c r="D538" s="223"/>
      <c r="E538" s="223"/>
      <c r="F538" s="223"/>
      <c r="G538" s="223"/>
      <c r="H538" s="223"/>
      <c r="I538" s="223"/>
      <c r="J538" s="223"/>
      <c r="K538" s="223"/>
      <c r="L538" s="223"/>
      <c r="M538" s="223"/>
      <c r="N538" s="223"/>
      <c r="O538" s="223"/>
      <c r="P538" s="223"/>
      <c r="Q538" s="223"/>
      <c r="R538" s="223"/>
      <c r="S538" s="223"/>
      <c r="T538" s="223"/>
      <c r="U538" s="223"/>
      <c r="V538" s="223"/>
      <c r="W538" s="223"/>
      <c r="X538" s="223"/>
      <c r="Y538" s="223"/>
      <c r="Z538" s="223"/>
    </row>
    <row r="539" spans="1:26" x14ac:dyDescent="0.25">
      <c r="A539" s="223"/>
      <c r="B539" s="223"/>
      <c r="C539" s="223"/>
      <c r="D539" s="223"/>
      <c r="E539" s="223"/>
      <c r="F539" s="223"/>
      <c r="G539" s="223"/>
      <c r="H539" s="223"/>
      <c r="I539" s="223"/>
      <c r="J539" s="223"/>
      <c r="K539" s="223"/>
      <c r="L539" s="223"/>
      <c r="M539" s="223"/>
      <c r="N539" s="223"/>
      <c r="O539" s="223"/>
      <c r="P539" s="223"/>
      <c r="Q539" s="223"/>
      <c r="R539" s="223"/>
      <c r="S539" s="223"/>
      <c r="T539" s="223"/>
      <c r="U539" s="223"/>
      <c r="V539" s="223"/>
      <c r="W539" s="223"/>
      <c r="X539" s="223"/>
      <c r="Y539" s="223"/>
      <c r="Z539" s="223"/>
    </row>
    <row r="540" spans="1:26" x14ac:dyDescent="0.25">
      <c r="A540" s="223"/>
      <c r="B540" s="223"/>
      <c r="C540" s="223"/>
      <c r="D540" s="223"/>
      <c r="E540" s="223"/>
      <c r="F540" s="223"/>
      <c r="G540" s="223"/>
      <c r="H540" s="223"/>
      <c r="I540" s="223"/>
      <c r="J540" s="223"/>
      <c r="K540" s="223"/>
      <c r="L540" s="223"/>
      <c r="M540" s="223"/>
      <c r="N540" s="223"/>
      <c r="O540" s="223"/>
      <c r="P540" s="223"/>
      <c r="Q540" s="223"/>
      <c r="R540" s="223"/>
      <c r="S540" s="223"/>
      <c r="T540" s="223"/>
      <c r="U540" s="223"/>
      <c r="V540" s="223"/>
      <c r="W540" s="223"/>
      <c r="X540" s="223"/>
      <c r="Y540" s="223"/>
      <c r="Z540" s="223"/>
    </row>
    <row r="541" spans="1:26" x14ac:dyDescent="0.25">
      <c r="A541" s="223"/>
      <c r="B541" s="223"/>
      <c r="C541" s="223"/>
      <c r="D541" s="223"/>
      <c r="E541" s="223"/>
      <c r="F541" s="223"/>
      <c r="G541" s="223"/>
      <c r="H541" s="223"/>
      <c r="I541" s="223"/>
      <c r="J541" s="223"/>
      <c r="K541" s="223"/>
      <c r="L541" s="223"/>
      <c r="M541" s="223"/>
      <c r="N541" s="223"/>
      <c r="O541" s="223"/>
      <c r="P541" s="223"/>
      <c r="Q541" s="223"/>
      <c r="R541" s="223"/>
      <c r="S541" s="223"/>
      <c r="T541" s="223"/>
      <c r="U541" s="223"/>
      <c r="V541" s="223"/>
      <c r="W541" s="223"/>
      <c r="X541" s="223"/>
      <c r="Y541" s="223"/>
      <c r="Z541" s="223"/>
    </row>
    <row r="542" spans="1:26" x14ac:dyDescent="0.25">
      <c r="A542" s="223"/>
      <c r="B542" s="223"/>
      <c r="C542" s="223"/>
      <c r="D542" s="223"/>
      <c r="E542" s="223"/>
      <c r="F542" s="223"/>
      <c r="G542" s="223"/>
      <c r="H542" s="223"/>
      <c r="I542" s="223"/>
      <c r="J542" s="223"/>
      <c r="K542" s="223"/>
      <c r="L542" s="223"/>
      <c r="M542" s="223"/>
      <c r="N542" s="223"/>
      <c r="O542" s="223"/>
      <c r="P542" s="223"/>
      <c r="Q542" s="223"/>
      <c r="R542" s="223"/>
      <c r="S542" s="223"/>
      <c r="T542" s="223"/>
      <c r="U542" s="223"/>
      <c r="V542" s="223"/>
      <c r="W542" s="223"/>
      <c r="X542" s="223"/>
      <c r="Y542" s="223"/>
      <c r="Z542" s="223"/>
    </row>
    <row r="543" spans="1:26" x14ac:dyDescent="0.25">
      <c r="A543" s="223"/>
      <c r="B543" s="223"/>
      <c r="C543" s="223"/>
      <c r="D543" s="223"/>
      <c r="E543" s="223"/>
      <c r="F543" s="223"/>
      <c r="G543" s="223"/>
      <c r="H543" s="223"/>
      <c r="I543" s="223"/>
      <c r="J543" s="223"/>
      <c r="K543" s="223"/>
      <c r="L543" s="223"/>
      <c r="M543" s="223"/>
      <c r="N543" s="223"/>
      <c r="O543" s="223"/>
      <c r="P543" s="223"/>
      <c r="Q543" s="223"/>
      <c r="R543" s="223"/>
      <c r="S543" s="223"/>
      <c r="T543" s="223"/>
      <c r="U543" s="223"/>
      <c r="V543" s="223"/>
      <c r="W543" s="223"/>
      <c r="X543" s="223"/>
      <c r="Y543" s="223"/>
      <c r="Z543" s="223"/>
    </row>
    <row r="544" spans="1:26" x14ac:dyDescent="0.25">
      <c r="A544" s="223"/>
      <c r="B544" s="223"/>
      <c r="C544" s="223"/>
      <c r="D544" s="223"/>
      <c r="E544" s="223"/>
      <c r="F544" s="223"/>
      <c r="G544" s="223"/>
      <c r="H544" s="223"/>
      <c r="I544" s="223"/>
      <c r="J544" s="223"/>
      <c r="K544" s="223"/>
      <c r="L544" s="223"/>
      <c r="M544" s="223"/>
      <c r="N544" s="223"/>
      <c r="O544" s="223"/>
      <c r="P544" s="223"/>
      <c r="Q544" s="223"/>
      <c r="R544" s="223"/>
      <c r="S544" s="223"/>
      <c r="T544" s="223"/>
      <c r="U544" s="223"/>
      <c r="V544" s="223"/>
      <c r="W544" s="223"/>
      <c r="X544" s="223"/>
      <c r="Y544" s="223"/>
      <c r="Z544" s="223"/>
    </row>
    <row r="545" spans="1:26" x14ac:dyDescent="0.25">
      <c r="A545" s="223"/>
      <c r="B545" s="223"/>
      <c r="C545" s="223"/>
      <c r="D545" s="223"/>
      <c r="E545" s="223"/>
      <c r="F545" s="223"/>
      <c r="G545" s="223"/>
      <c r="H545" s="223"/>
      <c r="I545" s="223"/>
      <c r="J545" s="223"/>
      <c r="K545" s="223"/>
      <c r="L545" s="223"/>
      <c r="M545" s="223"/>
      <c r="N545" s="223"/>
      <c r="O545" s="223"/>
      <c r="P545" s="223"/>
      <c r="Q545" s="223"/>
      <c r="R545" s="223"/>
      <c r="S545" s="223"/>
      <c r="T545" s="223"/>
      <c r="U545" s="223"/>
      <c r="V545" s="223"/>
      <c r="W545" s="223"/>
      <c r="X545" s="223"/>
      <c r="Y545" s="223"/>
      <c r="Z545" s="223"/>
    </row>
    <row r="546" spans="1:26" x14ac:dyDescent="0.25">
      <c r="A546" s="223"/>
      <c r="B546" s="223"/>
      <c r="C546" s="223"/>
      <c r="D546" s="223"/>
      <c r="E546" s="223"/>
      <c r="F546" s="223"/>
      <c r="G546" s="223"/>
      <c r="H546" s="223"/>
      <c r="I546" s="223"/>
      <c r="J546" s="223"/>
      <c r="K546" s="223"/>
      <c r="L546" s="223"/>
      <c r="M546" s="223"/>
      <c r="N546" s="223"/>
      <c r="O546" s="223"/>
      <c r="P546" s="223"/>
      <c r="Q546" s="223"/>
      <c r="R546" s="223"/>
      <c r="S546" s="223"/>
      <c r="T546" s="223"/>
      <c r="U546" s="223"/>
      <c r="V546" s="223"/>
      <c r="W546" s="223"/>
      <c r="X546" s="223"/>
      <c r="Y546" s="223"/>
      <c r="Z546" s="223"/>
    </row>
    <row r="547" spans="1:26" x14ac:dyDescent="0.25">
      <c r="A547" s="223"/>
      <c r="B547" s="223"/>
      <c r="C547" s="223"/>
      <c r="D547" s="223"/>
      <c r="E547" s="223"/>
      <c r="F547" s="223"/>
      <c r="G547" s="223"/>
      <c r="H547" s="223"/>
      <c r="I547" s="223"/>
      <c r="J547" s="223"/>
      <c r="K547" s="223"/>
      <c r="L547" s="223"/>
      <c r="M547" s="223"/>
      <c r="N547" s="223"/>
      <c r="O547" s="223"/>
      <c r="P547" s="223"/>
      <c r="Q547" s="223"/>
      <c r="R547" s="223"/>
      <c r="S547" s="223"/>
      <c r="T547" s="223"/>
      <c r="U547" s="223"/>
      <c r="V547" s="223"/>
      <c r="W547" s="223"/>
      <c r="X547" s="223"/>
      <c r="Y547" s="223"/>
      <c r="Z547" s="223"/>
    </row>
    <row r="548" spans="1:26" x14ac:dyDescent="0.25">
      <c r="A548" s="223"/>
      <c r="B548" s="223"/>
      <c r="C548" s="223"/>
      <c r="D548" s="223"/>
      <c r="E548" s="223"/>
      <c r="F548" s="223"/>
      <c r="G548" s="223"/>
      <c r="H548" s="223"/>
      <c r="I548" s="223"/>
      <c r="J548" s="223"/>
      <c r="K548" s="223"/>
      <c r="L548" s="223"/>
      <c r="M548" s="223"/>
      <c r="N548" s="223"/>
      <c r="O548" s="223"/>
      <c r="P548" s="223"/>
      <c r="Q548" s="223"/>
      <c r="R548" s="223"/>
      <c r="S548" s="223"/>
      <c r="T548" s="223"/>
      <c r="U548" s="223"/>
      <c r="V548" s="223"/>
      <c r="W548" s="223"/>
      <c r="X548" s="223"/>
      <c r="Y548" s="223"/>
      <c r="Z548" s="223"/>
    </row>
    <row r="549" spans="1:26" x14ac:dyDescent="0.25">
      <c r="A549" s="223"/>
      <c r="B549" s="223"/>
      <c r="C549" s="223"/>
      <c r="D549" s="223"/>
      <c r="E549" s="223"/>
      <c r="F549" s="223"/>
      <c r="G549" s="223"/>
      <c r="H549" s="223"/>
      <c r="I549" s="223"/>
      <c r="J549" s="223"/>
      <c r="K549" s="223"/>
      <c r="L549" s="223"/>
      <c r="M549" s="223"/>
      <c r="N549" s="223"/>
      <c r="O549" s="223"/>
      <c r="P549" s="223"/>
      <c r="Q549" s="223"/>
      <c r="R549" s="223"/>
      <c r="S549" s="223"/>
      <c r="T549" s="223"/>
      <c r="U549" s="223"/>
      <c r="V549" s="223"/>
      <c r="W549" s="223"/>
      <c r="X549" s="223"/>
      <c r="Y549" s="223"/>
      <c r="Z549" s="223"/>
    </row>
    <row r="550" spans="1:26" x14ac:dyDescent="0.25">
      <c r="A550" s="223"/>
      <c r="B550" s="223"/>
      <c r="C550" s="223"/>
      <c r="D550" s="223"/>
      <c r="E550" s="223"/>
      <c r="F550" s="223"/>
      <c r="G550" s="223"/>
      <c r="H550" s="223"/>
      <c r="I550" s="223"/>
      <c r="J550" s="223"/>
      <c r="K550" s="223"/>
      <c r="L550" s="223"/>
      <c r="M550" s="223"/>
      <c r="N550" s="223"/>
      <c r="O550" s="223"/>
      <c r="P550" s="223"/>
      <c r="Q550" s="223"/>
      <c r="R550" s="223"/>
      <c r="S550" s="223"/>
      <c r="T550" s="223"/>
      <c r="U550" s="223"/>
      <c r="V550" s="223"/>
      <c r="W550" s="223"/>
      <c r="X550" s="223"/>
      <c r="Y550" s="223"/>
      <c r="Z550" s="223"/>
    </row>
    <row r="551" spans="1:26" x14ac:dyDescent="0.25">
      <c r="A551" s="223"/>
      <c r="B551" s="223"/>
      <c r="C551" s="223"/>
      <c r="D551" s="223"/>
      <c r="E551" s="223"/>
      <c r="F551" s="223"/>
      <c r="G551" s="223"/>
      <c r="H551" s="223"/>
      <c r="I551" s="223"/>
      <c r="J551" s="223"/>
      <c r="K551" s="223"/>
      <c r="L551" s="223"/>
      <c r="M551" s="223"/>
      <c r="N551" s="223"/>
      <c r="O551" s="223"/>
      <c r="P551" s="223"/>
      <c r="Q551" s="223"/>
      <c r="R551" s="223"/>
      <c r="S551" s="223"/>
      <c r="T551" s="223"/>
      <c r="U551" s="223"/>
      <c r="V551" s="223"/>
      <c r="W551" s="223"/>
      <c r="X551" s="223"/>
      <c r="Y551" s="223"/>
      <c r="Z551" s="223"/>
    </row>
    <row r="552" spans="1:26" x14ac:dyDescent="0.25">
      <c r="A552" s="223"/>
      <c r="B552" s="223"/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223"/>
      <c r="P552" s="223"/>
      <c r="Q552" s="223"/>
      <c r="R552" s="223"/>
      <c r="S552" s="223"/>
      <c r="T552" s="223"/>
      <c r="U552" s="223"/>
      <c r="V552" s="223"/>
      <c r="W552" s="223"/>
      <c r="X552" s="223"/>
      <c r="Y552" s="223"/>
      <c r="Z552" s="223"/>
    </row>
    <row r="553" spans="1:26" x14ac:dyDescent="0.25">
      <c r="A553" s="223"/>
      <c r="B553" s="223"/>
      <c r="C553" s="223"/>
      <c r="D553" s="223"/>
      <c r="E553" s="223"/>
      <c r="F553" s="223"/>
      <c r="G553" s="223"/>
      <c r="H553" s="223"/>
      <c r="I553" s="223"/>
      <c r="J553" s="223"/>
      <c r="K553" s="223"/>
      <c r="L553" s="223"/>
      <c r="M553" s="223"/>
      <c r="N553" s="223"/>
      <c r="O553" s="223"/>
      <c r="P553" s="223"/>
      <c r="Q553" s="223"/>
      <c r="R553" s="223"/>
      <c r="S553" s="223"/>
      <c r="T553" s="223"/>
      <c r="U553" s="223"/>
      <c r="V553" s="223"/>
      <c r="W553" s="223"/>
      <c r="X553" s="223"/>
      <c r="Y553" s="223"/>
      <c r="Z553" s="223"/>
    </row>
    <row r="554" spans="1:26" x14ac:dyDescent="0.25">
      <c r="A554" s="223"/>
      <c r="B554" s="223"/>
      <c r="C554" s="223"/>
      <c r="D554" s="223"/>
      <c r="E554" s="223"/>
      <c r="F554" s="223"/>
      <c r="G554" s="223"/>
      <c r="H554" s="223"/>
      <c r="I554" s="223"/>
      <c r="J554" s="223"/>
      <c r="K554" s="223"/>
      <c r="L554" s="223"/>
      <c r="M554" s="223"/>
      <c r="N554" s="223"/>
      <c r="O554" s="223"/>
      <c r="P554" s="223"/>
      <c r="Q554" s="223"/>
      <c r="R554" s="223"/>
      <c r="S554" s="223"/>
      <c r="T554" s="223"/>
      <c r="U554" s="223"/>
      <c r="V554" s="223"/>
      <c r="W554" s="223"/>
      <c r="X554" s="223"/>
      <c r="Y554" s="223"/>
      <c r="Z554" s="223"/>
    </row>
    <row r="555" spans="1:26" x14ac:dyDescent="0.25">
      <c r="A555" s="223"/>
      <c r="B555" s="223"/>
      <c r="C555" s="223"/>
      <c r="D555" s="223"/>
      <c r="E555" s="223"/>
      <c r="F555" s="223"/>
      <c r="G555" s="223"/>
      <c r="H555" s="223"/>
      <c r="I555" s="223"/>
      <c r="J555" s="223"/>
      <c r="K555" s="223"/>
      <c r="L555" s="223"/>
      <c r="M555" s="223"/>
      <c r="N555" s="223"/>
      <c r="O555" s="223"/>
      <c r="P555" s="223"/>
      <c r="Q555" s="223"/>
      <c r="R555" s="223"/>
      <c r="S555" s="223"/>
      <c r="T555" s="223"/>
      <c r="U555" s="223"/>
      <c r="V555" s="223"/>
      <c r="W555" s="223"/>
      <c r="X555" s="223"/>
      <c r="Y555" s="223"/>
      <c r="Z555" s="223"/>
    </row>
    <row r="556" spans="1:26" x14ac:dyDescent="0.25">
      <c r="A556" s="223"/>
      <c r="B556" s="223"/>
      <c r="C556" s="223"/>
      <c r="D556" s="223"/>
      <c r="E556" s="223"/>
      <c r="F556" s="223"/>
      <c r="G556" s="223"/>
      <c r="H556" s="223"/>
      <c r="I556" s="223"/>
      <c r="J556" s="223"/>
      <c r="K556" s="223"/>
      <c r="L556" s="223"/>
      <c r="M556" s="223"/>
      <c r="N556" s="223"/>
      <c r="O556" s="223"/>
      <c r="P556" s="223"/>
      <c r="Q556" s="223"/>
      <c r="R556" s="223"/>
      <c r="S556" s="223"/>
      <c r="T556" s="223"/>
      <c r="U556" s="223"/>
      <c r="V556" s="223"/>
      <c r="W556" s="223"/>
      <c r="X556" s="223"/>
      <c r="Y556" s="223"/>
      <c r="Z556" s="223"/>
    </row>
    <row r="557" spans="1:26" x14ac:dyDescent="0.25">
      <c r="A557" s="223"/>
      <c r="B557" s="223"/>
      <c r="C557" s="223"/>
      <c r="D557" s="223"/>
      <c r="E557" s="223"/>
      <c r="F557" s="223"/>
      <c r="G557" s="223"/>
      <c r="H557" s="223"/>
      <c r="I557" s="223"/>
      <c r="J557" s="223"/>
      <c r="K557" s="223"/>
      <c r="L557" s="223"/>
      <c r="M557" s="223"/>
      <c r="N557" s="223"/>
      <c r="O557" s="223"/>
      <c r="P557" s="223"/>
      <c r="Q557" s="223"/>
      <c r="R557" s="223"/>
      <c r="S557" s="223"/>
      <c r="T557" s="223"/>
      <c r="U557" s="223"/>
      <c r="V557" s="223"/>
      <c r="W557" s="223"/>
      <c r="X557" s="223"/>
      <c r="Y557" s="223"/>
      <c r="Z557" s="223"/>
    </row>
    <row r="558" spans="1:26" x14ac:dyDescent="0.25">
      <c r="A558" s="223"/>
      <c r="B558" s="223"/>
      <c r="C558" s="223"/>
      <c r="D558" s="223"/>
      <c r="E558" s="223"/>
      <c r="F558" s="223"/>
      <c r="G558" s="223"/>
      <c r="H558" s="223"/>
      <c r="I558" s="223"/>
      <c r="J558" s="223"/>
      <c r="K558" s="223"/>
      <c r="L558" s="223"/>
      <c r="M558" s="223"/>
      <c r="N558" s="223"/>
      <c r="O558" s="223"/>
      <c r="P558" s="223"/>
      <c r="Q558" s="223"/>
      <c r="R558" s="223"/>
      <c r="S558" s="223"/>
      <c r="T558" s="223"/>
      <c r="U558" s="223"/>
      <c r="V558" s="223"/>
      <c r="W558" s="223"/>
      <c r="X558" s="223"/>
      <c r="Y558" s="223"/>
      <c r="Z558" s="223"/>
    </row>
    <row r="559" spans="1:26" x14ac:dyDescent="0.25">
      <c r="A559" s="223"/>
      <c r="B559" s="223"/>
      <c r="C559" s="223"/>
      <c r="D559" s="223"/>
      <c r="E559" s="223"/>
      <c r="F559" s="223"/>
      <c r="G559" s="223"/>
      <c r="H559" s="223"/>
      <c r="I559" s="223"/>
      <c r="J559" s="223"/>
      <c r="K559" s="223"/>
      <c r="L559" s="223"/>
      <c r="M559" s="223"/>
      <c r="N559" s="223"/>
      <c r="O559" s="223"/>
      <c r="P559" s="223"/>
      <c r="Q559" s="223"/>
      <c r="R559" s="223"/>
      <c r="S559" s="223"/>
      <c r="T559" s="223"/>
      <c r="U559" s="223"/>
      <c r="V559" s="223"/>
      <c r="W559" s="223"/>
      <c r="X559" s="223"/>
      <c r="Y559" s="223"/>
      <c r="Z559" s="223"/>
    </row>
    <row r="560" spans="1:26" x14ac:dyDescent="0.25">
      <c r="A560" s="223"/>
      <c r="B560" s="223"/>
      <c r="C560" s="223"/>
      <c r="D560" s="223"/>
      <c r="E560" s="223"/>
      <c r="F560" s="223"/>
      <c r="G560" s="223"/>
      <c r="H560" s="223"/>
      <c r="I560" s="223"/>
      <c r="J560" s="223"/>
      <c r="K560" s="223"/>
      <c r="L560" s="223"/>
      <c r="M560" s="223"/>
      <c r="N560" s="223"/>
      <c r="O560" s="223"/>
      <c r="P560" s="223"/>
      <c r="Q560" s="223"/>
      <c r="R560" s="223"/>
      <c r="S560" s="223"/>
      <c r="T560" s="223"/>
      <c r="U560" s="223"/>
      <c r="V560" s="223"/>
      <c r="W560" s="223"/>
      <c r="X560" s="223"/>
      <c r="Y560" s="223"/>
      <c r="Z560" s="223"/>
    </row>
    <row r="561" spans="1:26" x14ac:dyDescent="0.25">
      <c r="A561" s="223"/>
      <c r="B561" s="223"/>
      <c r="C561" s="223"/>
      <c r="D561" s="223"/>
      <c r="E561" s="223"/>
      <c r="F561" s="223"/>
      <c r="G561" s="223"/>
      <c r="H561" s="223"/>
      <c r="I561" s="223"/>
      <c r="J561" s="223"/>
      <c r="K561" s="223"/>
      <c r="L561" s="223"/>
      <c r="M561" s="223"/>
      <c r="N561" s="223"/>
      <c r="O561" s="223"/>
      <c r="P561" s="223"/>
      <c r="Q561" s="223"/>
      <c r="R561" s="223"/>
      <c r="S561" s="223"/>
      <c r="T561" s="223"/>
      <c r="U561" s="223"/>
      <c r="V561" s="223"/>
      <c r="W561" s="223"/>
      <c r="X561" s="223"/>
      <c r="Y561" s="223"/>
      <c r="Z561" s="223"/>
    </row>
    <row r="562" spans="1:26" x14ac:dyDescent="0.25">
      <c r="A562" s="223"/>
      <c r="B562" s="223"/>
      <c r="C562" s="223"/>
      <c r="D562" s="223"/>
      <c r="E562" s="223"/>
      <c r="F562" s="223"/>
      <c r="G562" s="223"/>
      <c r="H562" s="223"/>
      <c r="I562" s="223"/>
      <c r="J562" s="223"/>
      <c r="K562" s="223"/>
      <c r="L562" s="223"/>
      <c r="M562" s="223"/>
      <c r="N562" s="223"/>
      <c r="O562" s="223"/>
      <c r="P562" s="223"/>
      <c r="Q562" s="223"/>
      <c r="R562" s="223"/>
      <c r="S562" s="223"/>
      <c r="T562" s="223"/>
      <c r="U562" s="223"/>
      <c r="V562" s="223"/>
      <c r="W562" s="223"/>
      <c r="X562" s="223"/>
      <c r="Y562" s="223"/>
      <c r="Z562" s="223"/>
    </row>
    <row r="563" spans="1:26" x14ac:dyDescent="0.25">
      <c r="A563" s="223"/>
      <c r="B563" s="223"/>
      <c r="C563" s="223"/>
      <c r="D563" s="223"/>
      <c r="E563" s="223"/>
      <c r="F563" s="223"/>
      <c r="G563" s="223"/>
      <c r="H563" s="223"/>
      <c r="I563" s="223"/>
      <c r="J563" s="223"/>
      <c r="K563" s="223"/>
      <c r="L563" s="223"/>
      <c r="M563" s="223"/>
      <c r="N563" s="223"/>
      <c r="O563" s="223"/>
      <c r="P563" s="223"/>
      <c r="Q563" s="223"/>
      <c r="R563" s="223"/>
      <c r="S563" s="223"/>
      <c r="T563" s="223"/>
      <c r="U563" s="223"/>
      <c r="V563" s="223"/>
      <c r="W563" s="223"/>
      <c r="X563" s="223"/>
      <c r="Y563" s="223"/>
      <c r="Z563" s="223"/>
    </row>
    <row r="564" spans="1:26" x14ac:dyDescent="0.25">
      <c r="A564" s="223"/>
      <c r="B564" s="223"/>
      <c r="C564" s="223"/>
      <c r="D564" s="223"/>
      <c r="E564" s="223"/>
      <c r="F564" s="223"/>
      <c r="G564" s="223"/>
      <c r="H564" s="223"/>
      <c r="I564" s="223"/>
      <c r="J564" s="223"/>
      <c r="K564" s="223"/>
      <c r="L564" s="223"/>
      <c r="M564" s="223"/>
      <c r="N564" s="223"/>
      <c r="O564" s="223"/>
      <c r="P564" s="223"/>
      <c r="Q564" s="223"/>
      <c r="R564" s="223"/>
      <c r="S564" s="223"/>
      <c r="T564" s="223"/>
      <c r="U564" s="223"/>
      <c r="V564" s="223"/>
      <c r="W564" s="223"/>
      <c r="X564" s="223"/>
      <c r="Y564" s="223"/>
      <c r="Z564" s="223"/>
    </row>
    <row r="565" spans="1:26" x14ac:dyDescent="0.25">
      <c r="A565" s="223"/>
      <c r="B565" s="223"/>
      <c r="C565" s="223"/>
      <c r="D565" s="223"/>
      <c r="E565" s="223"/>
      <c r="F565" s="223"/>
      <c r="G565" s="223"/>
      <c r="H565" s="223"/>
      <c r="I565" s="223"/>
      <c r="J565" s="223"/>
      <c r="K565" s="223"/>
      <c r="L565" s="223"/>
      <c r="M565" s="223"/>
      <c r="N565" s="223"/>
      <c r="O565" s="223"/>
      <c r="P565" s="223"/>
      <c r="Q565" s="223"/>
      <c r="R565" s="223"/>
      <c r="S565" s="223"/>
      <c r="T565" s="223"/>
      <c r="U565" s="223"/>
      <c r="V565" s="223"/>
      <c r="W565" s="223"/>
      <c r="X565" s="223"/>
      <c r="Y565" s="223"/>
      <c r="Z565" s="223"/>
    </row>
    <row r="566" spans="1:26" x14ac:dyDescent="0.25">
      <c r="A566" s="223"/>
      <c r="B566" s="223"/>
      <c r="C566" s="223"/>
      <c r="D566" s="223"/>
      <c r="E566" s="223"/>
      <c r="F566" s="223"/>
      <c r="G566" s="223"/>
      <c r="H566" s="223"/>
      <c r="I566" s="223"/>
      <c r="J566" s="223"/>
      <c r="K566" s="223"/>
      <c r="L566" s="223"/>
      <c r="M566" s="223"/>
      <c r="N566" s="223"/>
      <c r="O566" s="223"/>
      <c r="P566" s="223"/>
      <c r="Q566" s="223"/>
      <c r="R566" s="223"/>
      <c r="S566" s="223"/>
      <c r="T566" s="223"/>
      <c r="U566" s="223"/>
      <c r="V566" s="223"/>
      <c r="W566" s="223"/>
      <c r="X566" s="223"/>
      <c r="Y566" s="223"/>
      <c r="Z566" s="223"/>
    </row>
    <row r="567" spans="1:26" x14ac:dyDescent="0.25">
      <c r="A567" s="223"/>
      <c r="B567" s="223"/>
      <c r="C567" s="223"/>
      <c r="D567" s="223"/>
      <c r="E567" s="223"/>
      <c r="F567" s="223"/>
      <c r="G567" s="223"/>
      <c r="H567" s="223"/>
      <c r="I567" s="223"/>
      <c r="J567" s="223"/>
      <c r="K567" s="223"/>
      <c r="L567" s="223"/>
      <c r="M567" s="223"/>
      <c r="N567" s="223"/>
      <c r="O567" s="223"/>
      <c r="P567" s="223"/>
      <c r="Q567" s="223"/>
      <c r="R567" s="223"/>
      <c r="S567" s="223"/>
      <c r="T567" s="223"/>
      <c r="U567" s="223"/>
      <c r="V567" s="223"/>
      <c r="W567" s="223"/>
      <c r="X567" s="223"/>
      <c r="Y567" s="223"/>
      <c r="Z567" s="223"/>
    </row>
    <row r="568" spans="1:26" x14ac:dyDescent="0.25">
      <c r="A568" s="223"/>
      <c r="B568" s="223"/>
      <c r="C568" s="223"/>
      <c r="D568" s="223"/>
      <c r="E568" s="223"/>
      <c r="F568" s="223"/>
      <c r="G568" s="223"/>
      <c r="H568" s="223"/>
      <c r="I568" s="223"/>
      <c r="J568" s="223"/>
      <c r="K568" s="223"/>
      <c r="L568" s="223"/>
      <c r="M568" s="223"/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</row>
    <row r="569" spans="1:26" x14ac:dyDescent="0.25">
      <c r="A569" s="223"/>
      <c r="B569" s="223"/>
      <c r="C569" s="223"/>
      <c r="D569" s="223"/>
      <c r="E569" s="223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23"/>
      <c r="Q569" s="223"/>
      <c r="R569" s="223"/>
      <c r="S569" s="223"/>
      <c r="T569" s="223"/>
      <c r="U569" s="223"/>
      <c r="V569" s="223"/>
      <c r="W569" s="223"/>
      <c r="X569" s="223"/>
      <c r="Y569" s="223"/>
      <c r="Z569" s="223"/>
    </row>
    <row r="570" spans="1:26" x14ac:dyDescent="0.25">
      <c r="A570" s="223"/>
      <c r="B570" s="223"/>
      <c r="C570" s="223"/>
      <c r="D570" s="223"/>
      <c r="E570" s="223"/>
      <c r="F570" s="223"/>
      <c r="G570" s="223"/>
      <c r="H570" s="223"/>
      <c r="I570" s="223"/>
      <c r="J570" s="223"/>
      <c r="K570" s="223"/>
      <c r="L570" s="223"/>
      <c r="M570" s="223"/>
      <c r="N570" s="223"/>
      <c r="O570" s="223"/>
      <c r="P570" s="223"/>
      <c r="Q570" s="223"/>
      <c r="R570" s="223"/>
      <c r="S570" s="223"/>
      <c r="T570" s="223"/>
      <c r="U570" s="223"/>
      <c r="V570" s="223"/>
      <c r="W570" s="223"/>
      <c r="X570" s="223"/>
      <c r="Y570" s="223"/>
      <c r="Z570" s="223"/>
    </row>
    <row r="571" spans="1:26" x14ac:dyDescent="0.25">
      <c r="A571" s="223"/>
      <c r="B571" s="223"/>
      <c r="C571" s="223"/>
      <c r="D571" s="223"/>
      <c r="E571" s="223"/>
      <c r="F571" s="223"/>
      <c r="G571" s="223"/>
      <c r="H571" s="223"/>
      <c r="I571" s="223"/>
      <c r="J571" s="223"/>
      <c r="K571" s="223"/>
      <c r="L571" s="223"/>
      <c r="M571" s="223"/>
      <c r="N571" s="223"/>
      <c r="O571" s="223"/>
      <c r="P571" s="223"/>
      <c r="Q571" s="223"/>
      <c r="R571" s="223"/>
      <c r="S571" s="223"/>
      <c r="T571" s="223"/>
      <c r="U571" s="223"/>
      <c r="V571" s="223"/>
      <c r="W571" s="223"/>
      <c r="X571" s="223"/>
      <c r="Y571" s="223"/>
      <c r="Z571" s="223"/>
    </row>
    <row r="572" spans="1:26" x14ac:dyDescent="0.25">
      <c r="A572" s="223"/>
      <c r="B572" s="223"/>
      <c r="C572" s="223"/>
      <c r="D572" s="223"/>
      <c r="E572" s="223"/>
      <c r="F572" s="223"/>
      <c r="G572" s="223"/>
      <c r="H572" s="223"/>
      <c r="I572" s="223"/>
      <c r="J572" s="223"/>
      <c r="K572" s="223"/>
      <c r="L572" s="223"/>
      <c r="M572" s="223"/>
      <c r="N572" s="223"/>
      <c r="O572" s="223"/>
      <c r="P572" s="223"/>
      <c r="Q572" s="223"/>
      <c r="R572" s="223"/>
      <c r="S572" s="223"/>
      <c r="T572" s="223"/>
      <c r="U572" s="223"/>
      <c r="V572" s="223"/>
      <c r="W572" s="223"/>
      <c r="X572" s="223"/>
      <c r="Y572" s="223"/>
      <c r="Z572" s="223"/>
    </row>
    <row r="573" spans="1:26" x14ac:dyDescent="0.25">
      <c r="A573" s="223"/>
      <c r="B573" s="223"/>
      <c r="C573" s="223"/>
      <c r="D573" s="223"/>
      <c r="E573" s="223"/>
      <c r="F573" s="223"/>
      <c r="G573" s="223"/>
      <c r="H573" s="223"/>
      <c r="I573" s="223"/>
      <c r="J573" s="223"/>
      <c r="K573" s="223"/>
      <c r="L573" s="223"/>
      <c r="M573" s="223"/>
      <c r="N573" s="223"/>
      <c r="O573" s="223"/>
      <c r="P573" s="223"/>
      <c r="Q573" s="223"/>
      <c r="R573" s="223"/>
      <c r="S573" s="223"/>
      <c r="T573" s="223"/>
      <c r="U573" s="223"/>
      <c r="V573" s="223"/>
      <c r="W573" s="223"/>
      <c r="X573" s="223"/>
      <c r="Y573" s="223"/>
      <c r="Z573" s="223"/>
    </row>
    <row r="574" spans="1:26" x14ac:dyDescent="0.25">
      <c r="A574" s="223"/>
      <c r="B574" s="223"/>
      <c r="C574" s="223"/>
      <c r="D574" s="223"/>
      <c r="E574" s="223"/>
      <c r="F574" s="223"/>
      <c r="G574" s="223"/>
      <c r="H574" s="223"/>
      <c r="I574" s="223"/>
      <c r="J574" s="223"/>
      <c r="K574" s="223"/>
      <c r="L574" s="223"/>
      <c r="M574" s="223"/>
      <c r="N574" s="223"/>
      <c r="O574" s="223"/>
      <c r="P574" s="223"/>
      <c r="Q574" s="223"/>
      <c r="R574" s="223"/>
      <c r="S574" s="223"/>
      <c r="T574" s="223"/>
      <c r="U574" s="223"/>
      <c r="V574" s="223"/>
      <c r="W574" s="223"/>
      <c r="X574" s="223"/>
      <c r="Y574" s="223"/>
      <c r="Z574" s="223"/>
    </row>
    <row r="575" spans="1:26" x14ac:dyDescent="0.25">
      <c r="A575" s="223"/>
      <c r="B575" s="223"/>
      <c r="C575" s="223"/>
      <c r="D575" s="223"/>
      <c r="E575" s="223"/>
      <c r="F575" s="223"/>
      <c r="G575" s="223"/>
      <c r="H575" s="223"/>
      <c r="I575" s="223"/>
      <c r="J575" s="223"/>
      <c r="K575" s="223"/>
      <c r="L575" s="223"/>
      <c r="M575" s="223"/>
      <c r="N575" s="223"/>
      <c r="O575" s="223"/>
      <c r="P575" s="223"/>
      <c r="Q575" s="223"/>
      <c r="R575" s="223"/>
      <c r="S575" s="223"/>
      <c r="T575" s="223"/>
      <c r="U575" s="223"/>
      <c r="V575" s="223"/>
      <c r="W575" s="223"/>
      <c r="X575" s="223"/>
      <c r="Y575" s="223"/>
      <c r="Z575" s="223"/>
    </row>
    <row r="576" spans="1:26" x14ac:dyDescent="0.25">
      <c r="A576" s="223"/>
      <c r="B576" s="223"/>
      <c r="C576" s="223"/>
      <c r="D576" s="223"/>
      <c r="E576" s="223"/>
      <c r="F576" s="223"/>
      <c r="G576" s="223"/>
      <c r="H576" s="223"/>
      <c r="I576" s="223"/>
      <c r="J576" s="223"/>
      <c r="K576" s="223"/>
      <c r="L576" s="223"/>
      <c r="M576" s="223"/>
      <c r="N576" s="223"/>
      <c r="O576" s="223"/>
      <c r="P576" s="223"/>
      <c r="Q576" s="223"/>
      <c r="R576" s="223"/>
      <c r="S576" s="223"/>
      <c r="T576" s="223"/>
      <c r="U576" s="223"/>
      <c r="V576" s="223"/>
      <c r="W576" s="223"/>
      <c r="X576" s="223"/>
      <c r="Y576" s="223"/>
      <c r="Z576" s="223"/>
    </row>
    <row r="577" spans="1:26" x14ac:dyDescent="0.25">
      <c r="A577" s="223"/>
      <c r="B577" s="223"/>
      <c r="C577" s="223"/>
      <c r="D577" s="223"/>
      <c r="E577" s="223"/>
      <c r="F577" s="223"/>
      <c r="G577" s="223"/>
      <c r="H577" s="223"/>
      <c r="I577" s="223"/>
      <c r="J577" s="223"/>
      <c r="K577" s="223"/>
      <c r="L577" s="223"/>
      <c r="M577" s="223"/>
      <c r="N577" s="223"/>
      <c r="O577" s="223"/>
      <c r="P577" s="223"/>
      <c r="Q577" s="223"/>
      <c r="R577" s="223"/>
      <c r="S577" s="223"/>
      <c r="T577" s="223"/>
      <c r="U577" s="223"/>
      <c r="V577" s="223"/>
      <c r="W577" s="223"/>
      <c r="X577" s="223"/>
      <c r="Y577" s="223"/>
      <c r="Z577" s="223"/>
    </row>
    <row r="578" spans="1:26" x14ac:dyDescent="0.25">
      <c r="A578" s="223"/>
      <c r="B578" s="223"/>
      <c r="C578" s="223"/>
      <c r="D578" s="223"/>
      <c r="E578" s="223"/>
      <c r="F578" s="223"/>
      <c r="G578" s="223"/>
      <c r="H578" s="223"/>
      <c r="I578" s="223"/>
      <c r="J578" s="223"/>
      <c r="K578" s="223"/>
      <c r="L578" s="223"/>
      <c r="M578" s="223"/>
      <c r="N578" s="223"/>
      <c r="O578" s="223"/>
      <c r="P578" s="223"/>
      <c r="Q578" s="223"/>
      <c r="R578" s="223"/>
      <c r="S578" s="223"/>
      <c r="T578" s="223"/>
      <c r="U578" s="223"/>
      <c r="V578" s="223"/>
      <c r="W578" s="223"/>
      <c r="X578" s="223"/>
      <c r="Y578" s="223"/>
      <c r="Z578" s="223"/>
    </row>
    <row r="579" spans="1:26" x14ac:dyDescent="0.25">
      <c r="A579" s="223"/>
      <c r="B579" s="223"/>
      <c r="C579" s="223"/>
      <c r="D579" s="223"/>
      <c r="E579" s="223"/>
      <c r="F579" s="223"/>
      <c r="G579" s="223"/>
      <c r="H579" s="223"/>
      <c r="I579" s="223"/>
      <c r="J579" s="223"/>
      <c r="K579" s="223"/>
      <c r="L579" s="223"/>
      <c r="M579" s="223"/>
      <c r="N579" s="223"/>
      <c r="O579" s="223"/>
      <c r="P579" s="223"/>
      <c r="Q579" s="223"/>
      <c r="R579" s="223"/>
      <c r="S579" s="223"/>
      <c r="T579" s="223"/>
      <c r="U579" s="223"/>
      <c r="V579" s="223"/>
      <c r="W579" s="223"/>
      <c r="X579" s="223"/>
      <c r="Y579" s="223"/>
      <c r="Z579" s="223"/>
    </row>
    <row r="580" spans="1:26" x14ac:dyDescent="0.25">
      <c r="A580" s="223"/>
      <c r="B580" s="223"/>
      <c r="C580" s="223"/>
      <c r="D580" s="223"/>
      <c r="E580" s="223"/>
      <c r="F580" s="223"/>
      <c r="G580" s="223"/>
      <c r="H580" s="223"/>
      <c r="I580" s="223"/>
      <c r="J580" s="223"/>
      <c r="K580" s="223"/>
      <c r="L580" s="223"/>
      <c r="M580" s="223"/>
      <c r="N580" s="223"/>
      <c r="O580" s="223"/>
      <c r="P580" s="223"/>
      <c r="Q580" s="223"/>
      <c r="R580" s="223"/>
      <c r="S580" s="223"/>
      <c r="T580" s="223"/>
      <c r="U580" s="223"/>
      <c r="V580" s="223"/>
      <c r="W580" s="223"/>
      <c r="X580" s="223"/>
      <c r="Y580" s="223"/>
      <c r="Z580" s="223"/>
    </row>
    <row r="581" spans="1:26" x14ac:dyDescent="0.25">
      <c r="A581" s="223"/>
      <c r="B581" s="223"/>
      <c r="C581" s="223"/>
      <c r="D581" s="223"/>
      <c r="E581" s="223"/>
      <c r="F581" s="223"/>
      <c r="G581" s="223"/>
      <c r="H581" s="223"/>
      <c r="I581" s="223"/>
      <c r="J581" s="223"/>
      <c r="K581" s="223"/>
      <c r="L581" s="223"/>
      <c r="M581" s="223"/>
      <c r="N581" s="223"/>
      <c r="O581" s="223"/>
      <c r="P581" s="223"/>
      <c r="Q581" s="223"/>
      <c r="R581" s="223"/>
      <c r="S581" s="223"/>
      <c r="T581" s="223"/>
      <c r="U581" s="223"/>
      <c r="V581" s="223"/>
      <c r="W581" s="223"/>
      <c r="X581" s="223"/>
      <c r="Y581" s="223"/>
      <c r="Z581" s="223"/>
    </row>
    <row r="582" spans="1:26" x14ac:dyDescent="0.25">
      <c r="A582" s="223"/>
      <c r="B582" s="223"/>
      <c r="C582" s="223"/>
      <c r="D582" s="223"/>
      <c r="E582" s="223"/>
      <c r="F582" s="223"/>
      <c r="G582" s="223"/>
      <c r="H582" s="223"/>
      <c r="I582" s="223"/>
      <c r="J582" s="223"/>
      <c r="K582" s="223"/>
      <c r="L582" s="223"/>
      <c r="M582" s="223"/>
      <c r="N582" s="223"/>
      <c r="O582" s="223"/>
      <c r="P582" s="223"/>
      <c r="Q582" s="223"/>
      <c r="R582" s="223"/>
      <c r="S582" s="223"/>
      <c r="T582" s="223"/>
      <c r="U582" s="223"/>
      <c r="V582" s="223"/>
      <c r="W582" s="223"/>
      <c r="X582" s="223"/>
      <c r="Y582" s="223"/>
      <c r="Z582" s="223"/>
    </row>
    <row r="583" spans="1:26" x14ac:dyDescent="0.25">
      <c r="A583" s="223"/>
      <c r="B583" s="223"/>
      <c r="C583" s="223"/>
      <c r="D583" s="223"/>
      <c r="E583" s="223"/>
      <c r="F583" s="223"/>
      <c r="G583" s="223"/>
      <c r="H583" s="223"/>
      <c r="I583" s="223"/>
      <c r="J583" s="223"/>
      <c r="K583" s="223"/>
      <c r="L583" s="223"/>
      <c r="M583" s="223"/>
      <c r="N583" s="223"/>
      <c r="O583" s="223"/>
      <c r="P583" s="223"/>
      <c r="Q583" s="223"/>
      <c r="R583" s="223"/>
      <c r="S583" s="223"/>
      <c r="T583" s="223"/>
      <c r="U583" s="223"/>
      <c r="V583" s="223"/>
      <c r="W583" s="223"/>
      <c r="X583" s="223"/>
      <c r="Y583" s="223"/>
      <c r="Z583" s="223"/>
    </row>
    <row r="584" spans="1:26" x14ac:dyDescent="0.25">
      <c r="A584" s="223"/>
      <c r="B584" s="223"/>
      <c r="C584" s="223"/>
      <c r="D584" s="223"/>
      <c r="E584" s="223"/>
      <c r="F584" s="223"/>
      <c r="G584" s="223"/>
      <c r="H584" s="223"/>
      <c r="I584" s="223"/>
      <c r="J584" s="223"/>
      <c r="K584" s="223"/>
      <c r="L584" s="223"/>
      <c r="M584" s="223"/>
      <c r="N584" s="223"/>
      <c r="O584" s="223"/>
      <c r="P584" s="223"/>
      <c r="Q584" s="223"/>
      <c r="R584" s="223"/>
      <c r="S584" s="223"/>
      <c r="T584" s="223"/>
      <c r="U584" s="223"/>
      <c r="V584" s="223"/>
      <c r="W584" s="223"/>
      <c r="X584" s="223"/>
      <c r="Y584" s="223"/>
      <c r="Z584" s="223"/>
    </row>
    <row r="585" spans="1:26" x14ac:dyDescent="0.25">
      <c r="A585" s="223"/>
      <c r="B585" s="223"/>
      <c r="C585" s="223"/>
      <c r="D585" s="223"/>
      <c r="E585" s="223"/>
      <c r="F585" s="223"/>
      <c r="G585" s="223"/>
      <c r="H585" s="223"/>
      <c r="I585" s="223"/>
      <c r="J585" s="223"/>
      <c r="K585" s="223"/>
      <c r="L585" s="223"/>
      <c r="M585" s="223"/>
      <c r="N585" s="223"/>
      <c r="O585" s="223"/>
      <c r="P585" s="223"/>
      <c r="Q585" s="223"/>
      <c r="R585" s="223"/>
      <c r="S585" s="223"/>
      <c r="T585" s="223"/>
      <c r="U585" s="223"/>
      <c r="V585" s="223"/>
      <c r="W585" s="223"/>
      <c r="X585" s="223"/>
      <c r="Y585" s="223"/>
      <c r="Z585" s="223"/>
    </row>
    <row r="586" spans="1:26" x14ac:dyDescent="0.25">
      <c r="A586" s="223"/>
      <c r="B586" s="223"/>
      <c r="C586" s="223"/>
      <c r="D586" s="223"/>
      <c r="E586" s="223"/>
      <c r="F586" s="223"/>
      <c r="G586" s="223"/>
      <c r="H586" s="223"/>
      <c r="I586" s="223"/>
      <c r="J586" s="223"/>
      <c r="K586" s="223"/>
      <c r="L586" s="223"/>
      <c r="M586" s="223"/>
      <c r="N586" s="223"/>
      <c r="O586" s="223"/>
      <c r="P586" s="223"/>
      <c r="Q586" s="223"/>
      <c r="R586" s="223"/>
      <c r="S586" s="223"/>
      <c r="T586" s="223"/>
      <c r="U586" s="223"/>
      <c r="V586" s="223"/>
      <c r="W586" s="223"/>
      <c r="X586" s="223"/>
      <c r="Y586" s="223"/>
      <c r="Z586" s="223"/>
    </row>
    <row r="587" spans="1:26" x14ac:dyDescent="0.25">
      <c r="A587" s="223"/>
      <c r="B587" s="223"/>
      <c r="C587" s="223"/>
      <c r="D587" s="223"/>
      <c r="E587" s="223"/>
      <c r="F587" s="223"/>
      <c r="G587" s="223"/>
      <c r="H587" s="223"/>
      <c r="I587" s="223"/>
      <c r="J587" s="223"/>
      <c r="K587" s="223"/>
      <c r="L587" s="223"/>
      <c r="M587" s="223"/>
      <c r="N587" s="223"/>
      <c r="O587" s="223"/>
      <c r="P587" s="223"/>
      <c r="Q587" s="223"/>
      <c r="R587" s="223"/>
      <c r="S587" s="223"/>
      <c r="T587" s="223"/>
      <c r="U587" s="223"/>
      <c r="V587" s="223"/>
      <c r="W587" s="223"/>
      <c r="X587" s="223"/>
      <c r="Y587" s="223"/>
      <c r="Z587" s="223"/>
    </row>
    <row r="588" spans="1:26" x14ac:dyDescent="0.25">
      <c r="A588" s="223"/>
      <c r="B588" s="223"/>
      <c r="C588" s="223"/>
      <c r="D588" s="223"/>
      <c r="E588" s="223"/>
      <c r="F588" s="223"/>
      <c r="G588" s="223"/>
      <c r="H588" s="223"/>
      <c r="I588" s="223"/>
      <c r="J588" s="223"/>
      <c r="K588" s="223"/>
      <c r="L588" s="223"/>
      <c r="M588" s="223"/>
      <c r="N588" s="223"/>
      <c r="O588" s="223"/>
      <c r="P588" s="223"/>
      <c r="Q588" s="223"/>
      <c r="R588" s="223"/>
      <c r="S588" s="223"/>
      <c r="T588" s="223"/>
      <c r="U588" s="223"/>
      <c r="V588" s="223"/>
      <c r="W588" s="223"/>
      <c r="X588" s="223"/>
      <c r="Y588" s="223"/>
      <c r="Z588" s="223"/>
    </row>
    <row r="589" spans="1:26" x14ac:dyDescent="0.25">
      <c r="A589" s="223"/>
      <c r="B589" s="223"/>
      <c r="C589" s="223"/>
      <c r="D589" s="223"/>
      <c r="E589" s="223"/>
      <c r="F589" s="223"/>
      <c r="G589" s="223"/>
      <c r="H589" s="223"/>
      <c r="I589" s="223"/>
      <c r="J589" s="223"/>
      <c r="K589" s="223"/>
      <c r="L589" s="223"/>
      <c r="M589" s="223"/>
      <c r="N589" s="223"/>
      <c r="O589" s="223"/>
      <c r="P589" s="223"/>
      <c r="Q589" s="223"/>
      <c r="R589" s="223"/>
      <c r="S589" s="223"/>
      <c r="T589" s="223"/>
      <c r="U589" s="223"/>
      <c r="V589" s="223"/>
      <c r="W589" s="223"/>
      <c r="X589" s="223"/>
      <c r="Y589" s="223"/>
      <c r="Z589" s="223"/>
    </row>
    <row r="590" spans="1:26" x14ac:dyDescent="0.25">
      <c r="A590" s="223"/>
      <c r="B590" s="223"/>
      <c r="C590" s="223"/>
      <c r="D590" s="223"/>
      <c r="E590" s="223"/>
      <c r="F590" s="223"/>
      <c r="G590" s="223"/>
      <c r="H590" s="223"/>
      <c r="I590" s="223"/>
      <c r="J590" s="223"/>
      <c r="K590" s="223"/>
      <c r="L590" s="223"/>
      <c r="M590" s="223"/>
      <c r="N590" s="223"/>
      <c r="O590" s="223"/>
      <c r="P590" s="223"/>
      <c r="Q590" s="223"/>
      <c r="R590" s="223"/>
      <c r="S590" s="223"/>
      <c r="T590" s="223"/>
      <c r="U590" s="223"/>
      <c r="V590" s="223"/>
      <c r="W590" s="223"/>
      <c r="X590" s="223"/>
      <c r="Y590" s="223"/>
      <c r="Z590" s="223"/>
    </row>
    <row r="591" spans="1:26" x14ac:dyDescent="0.25">
      <c r="A591" s="223"/>
      <c r="B591" s="223"/>
      <c r="C591" s="223"/>
      <c r="D591" s="223"/>
      <c r="E591" s="223"/>
      <c r="F591" s="223"/>
      <c r="G591" s="223"/>
      <c r="H591" s="223"/>
      <c r="I591" s="223"/>
      <c r="J591" s="223"/>
      <c r="K591" s="223"/>
      <c r="L591" s="223"/>
      <c r="M591" s="223"/>
      <c r="N591" s="223"/>
      <c r="O591" s="223"/>
      <c r="P591" s="223"/>
      <c r="Q591" s="223"/>
      <c r="R591" s="223"/>
      <c r="S591" s="223"/>
      <c r="T591" s="223"/>
      <c r="U591" s="223"/>
      <c r="V591" s="223"/>
      <c r="W591" s="223"/>
      <c r="X591" s="223"/>
      <c r="Y591" s="223"/>
      <c r="Z591" s="223"/>
    </row>
    <row r="592" spans="1:26" x14ac:dyDescent="0.25">
      <c r="A592" s="223"/>
      <c r="B592" s="223"/>
      <c r="C592" s="223"/>
      <c r="D592" s="223"/>
      <c r="E592" s="223"/>
      <c r="F592" s="223"/>
      <c r="G592" s="223"/>
      <c r="H592" s="223"/>
      <c r="I592" s="223"/>
      <c r="J592" s="223"/>
      <c r="K592" s="223"/>
      <c r="L592" s="223"/>
      <c r="M592" s="223"/>
      <c r="N592" s="223"/>
      <c r="O592" s="223"/>
      <c r="P592" s="223"/>
      <c r="Q592" s="223"/>
      <c r="R592" s="223"/>
      <c r="S592" s="223"/>
      <c r="T592" s="223"/>
      <c r="U592" s="223"/>
      <c r="V592" s="223"/>
      <c r="W592" s="223"/>
      <c r="X592" s="223"/>
      <c r="Y592" s="223"/>
      <c r="Z592" s="223"/>
    </row>
    <row r="593" spans="1:26" x14ac:dyDescent="0.25">
      <c r="A593" s="223"/>
      <c r="B593" s="223"/>
      <c r="C593" s="223"/>
      <c r="D593" s="223"/>
      <c r="E593" s="223"/>
      <c r="F593" s="223"/>
      <c r="G593" s="223"/>
      <c r="H593" s="223"/>
      <c r="I593" s="223"/>
      <c r="J593" s="223"/>
      <c r="K593" s="223"/>
      <c r="L593" s="223"/>
      <c r="M593" s="223"/>
      <c r="N593" s="223"/>
      <c r="O593" s="223"/>
      <c r="P593" s="223"/>
      <c r="Q593" s="223"/>
      <c r="R593" s="223"/>
      <c r="S593" s="223"/>
      <c r="T593" s="223"/>
      <c r="U593" s="223"/>
      <c r="V593" s="223"/>
      <c r="W593" s="223"/>
      <c r="X593" s="223"/>
      <c r="Y593" s="223"/>
      <c r="Z593" s="223"/>
    </row>
    <row r="594" spans="1:26" x14ac:dyDescent="0.25">
      <c r="A594" s="223"/>
      <c r="B594" s="223"/>
      <c r="C594" s="223"/>
      <c r="D594" s="223"/>
      <c r="E594" s="223"/>
      <c r="F594" s="223"/>
      <c r="G594" s="223"/>
      <c r="H594" s="223"/>
      <c r="I594" s="223"/>
      <c r="J594" s="223"/>
      <c r="K594" s="223"/>
      <c r="L594" s="223"/>
      <c r="M594" s="223"/>
      <c r="N594" s="223"/>
      <c r="O594" s="223"/>
      <c r="P594" s="223"/>
      <c r="Q594" s="223"/>
      <c r="R594" s="223"/>
      <c r="S594" s="223"/>
      <c r="T594" s="223"/>
      <c r="U594" s="223"/>
      <c r="V594" s="223"/>
      <c r="W594" s="223"/>
      <c r="X594" s="223"/>
      <c r="Y594" s="223"/>
      <c r="Z594" s="223"/>
    </row>
    <row r="595" spans="1:26" x14ac:dyDescent="0.25">
      <c r="A595" s="223"/>
      <c r="B595" s="223"/>
      <c r="C595" s="223"/>
      <c r="D595" s="223"/>
      <c r="E595" s="223"/>
      <c r="F595" s="223"/>
      <c r="G595" s="223"/>
      <c r="H595" s="223"/>
      <c r="I595" s="223"/>
      <c r="J595" s="223"/>
      <c r="K595" s="223"/>
      <c r="L595" s="223"/>
      <c r="M595" s="223"/>
      <c r="N595" s="223"/>
      <c r="O595" s="223"/>
      <c r="P595" s="223"/>
      <c r="Q595" s="223"/>
      <c r="R595" s="223"/>
      <c r="S595" s="223"/>
      <c r="T595" s="223"/>
      <c r="U595" s="223"/>
      <c r="V595" s="223"/>
      <c r="W595" s="223"/>
      <c r="X595" s="223"/>
      <c r="Y595" s="223"/>
      <c r="Z595" s="223"/>
    </row>
    <row r="596" spans="1:26" x14ac:dyDescent="0.25">
      <c r="A596" s="223"/>
      <c r="B596" s="223"/>
      <c r="C596" s="223"/>
      <c r="D596" s="223"/>
      <c r="E596" s="223"/>
      <c r="F596" s="223"/>
      <c r="G596" s="223"/>
      <c r="H596" s="223"/>
      <c r="I596" s="223"/>
      <c r="J596" s="223"/>
      <c r="K596" s="223"/>
      <c r="L596" s="223"/>
      <c r="M596" s="223"/>
      <c r="N596" s="223"/>
      <c r="O596" s="223"/>
      <c r="P596" s="223"/>
      <c r="Q596" s="223"/>
      <c r="R596" s="223"/>
      <c r="S596" s="223"/>
      <c r="T596" s="223"/>
      <c r="U596" s="223"/>
      <c r="V596" s="223"/>
      <c r="W596" s="223"/>
      <c r="X596" s="223"/>
      <c r="Y596" s="223"/>
      <c r="Z596" s="223"/>
    </row>
    <row r="597" spans="1:26" x14ac:dyDescent="0.25">
      <c r="A597" s="223"/>
      <c r="B597" s="223"/>
      <c r="C597" s="223"/>
      <c r="D597" s="223"/>
      <c r="E597" s="223"/>
      <c r="F597" s="223"/>
      <c r="G597" s="223"/>
      <c r="H597" s="223"/>
      <c r="I597" s="223"/>
      <c r="J597" s="223"/>
      <c r="K597" s="223"/>
      <c r="L597" s="223"/>
      <c r="M597" s="223"/>
      <c r="N597" s="223"/>
      <c r="O597" s="223"/>
      <c r="P597" s="223"/>
      <c r="Q597" s="223"/>
      <c r="R597" s="223"/>
      <c r="S597" s="223"/>
      <c r="T597" s="223"/>
      <c r="U597" s="223"/>
      <c r="V597" s="223"/>
      <c r="W597" s="223"/>
      <c r="X597" s="223"/>
      <c r="Y597" s="223"/>
      <c r="Z597" s="223"/>
    </row>
    <row r="598" spans="1:26" x14ac:dyDescent="0.25">
      <c r="A598" s="223"/>
      <c r="B598" s="223"/>
      <c r="C598" s="223"/>
      <c r="D598" s="223"/>
      <c r="E598" s="223"/>
      <c r="F598" s="223"/>
      <c r="G598" s="223"/>
      <c r="H598" s="223"/>
      <c r="I598" s="223"/>
      <c r="J598" s="223"/>
      <c r="K598" s="223"/>
      <c r="L598" s="223"/>
      <c r="M598" s="223"/>
      <c r="N598" s="223"/>
      <c r="O598" s="223"/>
      <c r="P598" s="223"/>
      <c r="Q598" s="223"/>
      <c r="R598" s="223"/>
      <c r="S598" s="223"/>
      <c r="T598" s="223"/>
      <c r="U598" s="223"/>
      <c r="V598" s="223"/>
      <c r="W598" s="223"/>
      <c r="X598" s="223"/>
      <c r="Y598" s="223"/>
      <c r="Z598" s="223"/>
    </row>
    <row r="599" spans="1:26" x14ac:dyDescent="0.25">
      <c r="A599" s="223"/>
      <c r="B599" s="223"/>
      <c r="C599" s="223"/>
      <c r="D599" s="223"/>
      <c r="E599" s="223"/>
      <c r="F599" s="223"/>
      <c r="G599" s="223"/>
      <c r="H599" s="223"/>
      <c r="I599" s="223"/>
      <c r="J599" s="223"/>
      <c r="K599" s="223"/>
      <c r="L599" s="223"/>
      <c r="M599" s="223"/>
      <c r="N599" s="223"/>
      <c r="O599" s="223"/>
      <c r="P599" s="223"/>
      <c r="Q599" s="223"/>
      <c r="R599" s="223"/>
      <c r="S599" s="223"/>
      <c r="T599" s="223"/>
      <c r="U599" s="223"/>
      <c r="V599" s="223"/>
      <c r="W599" s="223"/>
      <c r="X599" s="223"/>
      <c r="Y599" s="223"/>
      <c r="Z599" s="223"/>
    </row>
    <row r="600" spans="1:26" x14ac:dyDescent="0.25">
      <c r="A600" s="223"/>
      <c r="B600" s="223"/>
      <c r="C600" s="223"/>
      <c r="D600" s="223"/>
      <c r="E600" s="223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</row>
    <row r="601" spans="1:26" x14ac:dyDescent="0.25">
      <c r="A601" s="223"/>
      <c r="B601" s="223"/>
      <c r="C601" s="223"/>
      <c r="D601" s="223"/>
      <c r="E601" s="223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</row>
    <row r="602" spans="1:26" x14ac:dyDescent="0.25">
      <c r="A602" s="223"/>
      <c r="B602" s="223"/>
      <c r="C602" s="223"/>
      <c r="D602" s="223"/>
      <c r="E602" s="223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</row>
    <row r="603" spans="1:26" x14ac:dyDescent="0.25">
      <c r="A603" s="223"/>
      <c r="B603" s="223"/>
      <c r="C603" s="223"/>
      <c r="D603" s="223"/>
      <c r="E603" s="223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</row>
    <row r="604" spans="1:26" x14ac:dyDescent="0.25">
      <c r="A604" s="223"/>
      <c r="B604" s="223"/>
      <c r="C604" s="223"/>
      <c r="D604" s="223"/>
      <c r="E604" s="223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</row>
    <row r="605" spans="1:26" x14ac:dyDescent="0.25">
      <c r="A605" s="223"/>
      <c r="B605" s="223"/>
      <c r="C605" s="223"/>
      <c r="D605" s="223"/>
      <c r="E605" s="223"/>
      <c r="F605" s="223"/>
      <c r="G605" s="223"/>
      <c r="H605" s="223"/>
      <c r="I605" s="223"/>
      <c r="J605" s="223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</row>
    <row r="606" spans="1:26" x14ac:dyDescent="0.25">
      <c r="A606" s="223"/>
      <c r="B606" s="223"/>
      <c r="C606" s="223"/>
      <c r="D606" s="223"/>
      <c r="E606" s="223"/>
      <c r="F606" s="223"/>
      <c r="G606" s="223"/>
      <c r="H606" s="223"/>
      <c r="I606" s="223"/>
      <c r="J606" s="223"/>
      <c r="K606" s="223"/>
      <c r="L606" s="223"/>
      <c r="M606" s="223"/>
      <c r="N606" s="223"/>
      <c r="O606" s="223"/>
      <c r="P606" s="223"/>
      <c r="Q606" s="223"/>
      <c r="R606" s="223"/>
      <c r="S606" s="223"/>
      <c r="T606" s="223"/>
      <c r="U606" s="223"/>
      <c r="V606" s="223"/>
      <c r="W606" s="223"/>
      <c r="X606" s="223"/>
      <c r="Y606" s="223"/>
      <c r="Z606" s="223"/>
    </row>
    <row r="607" spans="1:26" x14ac:dyDescent="0.25">
      <c r="A607" s="223"/>
      <c r="B607" s="223"/>
      <c r="C607" s="223"/>
      <c r="D607" s="223"/>
      <c r="E607" s="223"/>
      <c r="F607" s="223"/>
      <c r="G607" s="223"/>
      <c r="H607" s="223"/>
      <c r="I607" s="223"/>
      <c r="J607" s="223"/>
      <c r="K607" s="223"/>
      <c r="L607" s="223"/>
      <c r="M607" s="223"/>
      <c r="N607" s="223"/>
      <c r="O607" s="223"/>
      <c r="P607" s="223"/>
      <c r="Q607" s="223"/>
      <c r="R607" s="223"/>
      <c r="S607" s="223"/>
      <c r="T607" s="223"/>
      <c r="U607" s="223"/>
      <c r="V607" s="223"/>
      <c r="W607" s="223"/>
      <c r="X607" s="223"/>
      <c r="Y607" s="223"/>
      <c r="Z607" s="223"/>
    </row>
    <row r="608" spans="1:26" x14ac:dyDescent="0.25">
      <c r="A608" s="223"/>
      <c r="B608" s="223"/>
      <c r="C608" s="223"/>
      <c r="D608" s="223"/>
      <c r="E608" s="223"/>
      <c r="F608" s="223"/>
      <c r="G608" s="223"/>
      <c r="H608" s="223"/>
      <c r="I608" s="223"/>
      <c r="J608" s="223"/>
      <c r="K608" s="223"/>
      <c r="L608" s="223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</row>
    <row r="609" spans="1:26" x14ac:dyDescent="0.25">
      <c r="A609" s="223"/>
      <c r="B609" s="223"/>
      <c r="C609" s="223"/>
      <c r="D609" s="223"/>
      <c r="E609" s="223"/>
      <c r="F609" s="223"/>
      <c r="G609" s="223"/>
      <c r="H609" s="223"/>
      <c r="I609" s="223"/>
      <c r="J609" s="223"/>
      <c r="K609" s="223"/>
      <c r="L609" s="223"/>
      <c r="M609" s="223"/>
      <c r="N609" s="223"/>
      <c r="O609" s="223"/>
      <c r="P609" s="223"/>
      <c r="Q609" s="223"/>
      <c r="R609" s="223"/>
      <c r="S609" s="223"/>
      <c r="T609" s="223"/>
      <c r="U609" s="223"/>
      <c r="V609" s="223"/>
      <c r="W609" s="223"/>
      <c r="X609" s="223"/>
      <c r="Y609" s="223"/>
      <c r="Z609" s="223"/>
    </row>
    <row r="610" spans="1:26" x14ac:dyDescent="0.25">
      <c r="A610" s="223"/>
      <c r="B610" s="223"/>
      <c r="C610" s="223"/>
      <c r="D610" s="223"/>
      <c r="E610" s="223"/>
      <c r="F610" s="223"/>
      <c r="G610" s="223"/>
      <c r="H610" s="223"/>
      <c r="I610" s="223"/>
      <c r="J610" s="223"/>
      <c r="K610" s="223"/>
      <c r="L610" s="223"/>
      <c r="M610" s="223"/>
      <c r="N610" s="223"/>
      <c r="O610" s="223"/>
      <c r="P610" s="223"/>
      <c r="Q610" s="223"/>
      <c r="R610" s="223"/>
      <c r="S610" s="223"/>
      <c r="T610" s="223"/>
      <c r="U610" s="223"/>
      <c r="V610" s="223"/>
      <c r="W610" s="223"/>
      <c r="X610" s="223"/>
      <c r="Y610" s="223"/>
      <c r="Z610" s="223"/>
    </row>
    <row r="611" spans="1:26" x14ac:dyDescent="0.25">
      <c r="A611" s="223"/>
      <c r="B611" s="223"/>
      <c r="C611" s="223"/>
      <c r="D611" s="223"/>
      <c r="E611" s="223"/>
      <c r="F611" s="223"/>
      <c r="G611" s="223"/>
      <c r="H611" s="223"/>
      <c r="I611" s="223"/>
      <c r="J611" s="223"/>
      <c r="K611" s="223"/>
      <c r="L611" s="223"/>
      <c r="M611" s="223"/>
      <c r="N611" s="223"/>
      <c r="O611" s="223"/>
      <c r="P611" s="223"/>
      <c r="Q611" s="223"/>
      <c r="R611" s="223"/>
      <c r="S611" s="223"/>
      <c r="T611" s="223"/>
      <c r="U611" s="223"/>
      <c r="V611" s="223"/>
      <c r="W611" s="223"/>
      <c r="X611" s="223"/>
      <c r="Y611" s="223"/>
      <c r="Z611" s="223"/>
    </row>
    <row r="612" spans="1:26" x14ac:dyDescent="0.25">
      <c r="A612" s="223"/>
      <c r="B612" s="223"/>
      <c r="C612" s="223"/>
      <c r="D612" s="223"/>
      <c r="E612" s="223"/>
      <c r="F612" s="223"/>
      <c r="G612" s="223"/>
      <c r="H612" s="223"/>
      <c r="I612" s="223"/>
      <c r="J612" s="223"/>
      <c r="K612" s="223"/>
      <c r="L612" s="223"/>
      <c r="M612" s="223"/>
      <c r="N612" s="223"/>
      <c r="O612" s="223"/>
      <c r="P612" s="223"/>
      <c r="Q612" s="223"/>
      <c r="R612" s="223"/>
      <c r="S612" s="223"/>
      <c r="T612" s="223"/>
      <c r="U612" s="223"/>
      <c r="V612" s="223"/>
      <c r="W612" s="223"/>
      <c r="X612" s="223"/>
      <c r="Y612" s="223"/>
      <c r="Z612" s="223"/>
    </row>
    <row r="613" spans="1:26" x14ac:dyDescent="0.25">
      <c r="A613" s="223"/>
      <c r="B613" s="223"/>
      <c r="C613" s="223"/>
      <c r="D613" s="223"/>
      <c r="E613" s="223"/>
      <c r="F613" s="223"/>
      <c r="G613" s="223"/>
      <c r="H613" s="223"/>
      <c r="I613" s="223"/>
      <c r="J613" s="223"/>
      <c r="K613" s="223"/>
      <c r="L613" s="223"/>
      <c r="M613" s="223"/>
      <c r="N613" s="223"/>
      <c r="O613" s="223"/>
      <c r="P613" s="223"/>
      <c r="Q613" s="223"/>
      <c r="R613" s="223"/>
      <c r="S613" s="223"/>
      <c r="T613" s="223"/>
      <c r="U613" s="223"/>
      <c r="V613" s="223"/>
      <c r="W613" s="223"/>
      <c r="X613" s="223"/>
      <c r="Y613" s="223"/>
      <c r="Z613" s="223"/>
    </row>
    <row r="614" spans="1:26" x14ac:dyDescent="0.25">
      <c r="A614" s="223"/>
      <c r="B614" s="223"/>
      <c r="C614" s="223"/>
      <c r="D614" s="223"/>
      <c r="E614" s="223"/>
      <c r="F614" s="223"/>
      <c r="G614" s="223"/>
      <c r="H614" s="223"/>
      <c r="I614" s="223"/>
      <c r="J614" s="223"/>
      <c r="K614" s="223"/>
      <c r="L614" s="223"/>
      <c r="M614" s="223"/>
      <c r="N614" s="223"/>
      <c r="O614" s="223"/>
      <c r="P614" s="223"/>
      <c r="Q614" s="223"/>
      <c r="R614" s="223"/>
      <c r="S614" s="223"/>
      <c r="T614" s="223"/>
      <c r="U614" s="223"/>
      <c r="V614" s="223"/>
      <c r="W614" s="223"/>
      <c r="X614" s="223"/>
      <c r="Y614" s="223"/>
      <c r="Z614" s="223"/>
    </row>
    <row r="615" spans="1:26" x14ac:dyDescent="0.25">
      <c r="A615" s="223"/>
      <c r="B615" s="223"/>
      <c r="C615" s="223"/>
      <c r="D615" s="223"/>
      <c r="E615" s="223"/>
      <c r="F615" s="223"/>
      <c r="G615" s="223"/>
      <c r="H615" s="223"/>
      <c r="I615" s="223"/>
      <c r="J615" s="223"/>
      <c r="K615" s="223"/>
      <c r="L615" s="223"/>
      <c r="M615" s="223"/>
      <c r="N615" s="223"/>
      <c r="O615" s="223"/>
      <c r="P615" s="223"/>
      <c r="Q615" s="223"/>
      <c r="R615" s="223"/>
      <c r="S615" s="223"/>
      <c r="T615" s="223"/>
      <c r="U615" s="223"/>
      <c r="V615" s="223"/>
      <c r="W615" s="223"/>
      <c r="X615" s="223"/>
      <c r="Y615" s="223"/>
      <c r="Z615" s="223"/>
    </row>
    <row r="616" spans="1:26" x14ac:dyDescent="0.25">
      <c r="A616" s="223"/>
      <c r="B616" s="223"/>
      <c r="C616" s="223"/>
      <c r="D616" s="223"/>
      <c r="E616" s="223"/>
      <c r="F616" s="223"/>
      <c r="G616" s="223"/>
      <c r="H616" s="223"/>
      <c r="I616" s="223"/>
      <c r="J616" s="223"/>
      <c r="K616" s="223"/>
      <c r="L616" s="223"/>
      <c r="M616" s="223"/>
      <c r="N616" s="223"/>
      <c r="O616" s="223"/>
      <c r="P616" s="223"/>
      <c r="Q616" s="223"/>
      <c r="R616" s="223"/>
      <c r="S616" s="223"/>
      <c r="T616" s="223"/>
      <c r="U616" s="223"/>
      <c r="V616" s="223"/>
      <c r="W616" s="223"/>
      <c r="X616" s="223"/>
      <c r="Y616" s="223"/>
      <c r="Z616" s="223"/>
    </row>
    <row r="617" spans="1:26" x14ac:dyDescent="0.25">
      <c r="A617" s="223"/>
      <c r="B617" s="223"/>
      <c r="C617" s="223"/>
      <c r="D617" s="223"/>
      <c r="E617" s="223"/>
      <c r="F617" s="223"/>
      <c r="G617" s="223"/>
      <c r="H617" s="223"/>
      <c r="I617" s="223"/>
      <c r="J617" s="223"/>
      <c r="K617" s="223"/>
      <c r="L617" s="223"/>
      <c r="M617" s="223"/>
      <c r="N617" s="223"/>
      <c r="O617" s="223"/>
      <c r="P617" s="223"/>
      <c r="Q617" s="223"/>
      <c r="R617" s="223"/>
      <c r="S617" s="223"/>
      <c r="T617" s="223"/>
      <c r="U617" s="223"/>
      <c r="V617" s="223"/>
      <c r="W617" s="223"/>
      <c r="X617" s="223"/>
      <c r="Y617" s="223"/>
      <c r="Z617" s="223"/>
    </row>
    <row r="618" spans="1:26" x14ac:dyDescent="0.25">
      <c r="A618" s="223"/>
      <c r="B618" s="223"/>
      <c r="C618" s="223"/>
      <c r="D618" s="223"/>
      <c r="E618" s="223"/>
      <c r="F618" s="223"/>
      <c r="G618" s="223"/>
      <c r="H618" s="223"/>
      <c r="I618" s="223"/>
      <c r="J618" s="223"/>
      <c r="K618" s="223"/>
      <c r="L618" s="223"/>
      <c r="M618" s="223"/>
      <c r="N618" s="223"/>
      <c r="O618" s="223"/>
      <c r="P618" s="223"/>
      <c r="Q618" s="223"/>
      <c r="R618" s="223"/>
      <c r="S618" s="223"/>
      <c r="T618" s="223"/>
      <c r="U618" s="223"/>
      <c r="V618" s="223"/>
      <c r="W618" s="223"/>
      <c r="X618" s="223"/>
      <c r="Y618" s="223"/>
      <c r="Z618" s="223"/>
    </row>
    <row r="619" spans="1:26" x14ac:dyDescent="0.25">
      <c r="A619" s="223"/>
      <c r="B619" s="223"/>
      <c r="C619" s="223"/>
      <c r="D619" s="223"/>
      <c r="E619" s="223"/>
      <c r="F619" s="223"/>
      <c r="G619" s="223"/>
      <c r="H619" s="223"/>
      <c r="I619" s="223"/>
      <c r="J619" s="223"/>
      <c r="K619" s="223"/>
      <c r="L619" s="223"/>
      <c r="M619" s="223"/>
      <c r="N619" s="223"/>
      <c r="O619" s="223"/>
      <c r="P619" s="223"/>
      <c r="Q619" s="223"/>
      <c r="R619" s="223"/>
      <c r="S619" s="223"/>
      <c r="T619" s="223"/>
      <c r="U619" s="223"/>
      <c r="V619" s="223"/>
      <c r="W619" s="223"/>
      <c r="X619" s="223"/>
      <c r="Y619" s="223"/>
      <c r="Z619" s="223"/>
    </row>
    <row r="620" spans="1:26" x14ac:dyDescent="0.25">
      <c r="A620" s="223"/>
      <c r="B620" s="223"/>
      <c r="C620" s="223"/>
      <c r="D620" s="223"/>
      <c r="E620" s="223"/>
      <c r="F620" s="223"/>
      <c r="G620" s="223"/>
      <c r="H620" s="223"/>
      <c r="I620" s="223"/>
      <c r="J620" s="223"/>
      <c r="K620" s="223"/>
      <c r="L620" s="223"/>
      <c r="M620" s="223"/>
      <c r="N620" s="223"/>
      <c r="O620" s="223"/>
      <c r="P620" s="223"/>
      <c r="Q620" s="223"/>
      <c r="R620" s="223"/>
      <c r="S620" s="223"/>
      <c r="T620" s="223"/>
      <c r="U620" s="223"/>
      <c r="V620" s="223"/>
      <c r="W620" s="223"/>
      <c r="X620" s="223"/>
      <c r="Y620" s="223"/>
      <c r="Z620" s="223"/>
    </row>
    <row r="621" spans="1:26" x14ac:dyDescent="0.25">
      <c r="A621" s="223"/>
      <c r="B621" s="223"/>
      <c r="C621" s="223"/>
      <c r="D621" s="223"/>
      <c r="E621" s="223"/>
      <c r="F621" s="223"/>
      <c r="G621" s="223"/>
      <c r="H621" s="223"/>
      <c r="I621" s="223"/>
      <c r="J621" s="223"/>
      <c r="K621" s="223"/>
      <c r="L621" s="223"/>
      <c r="M621" s="223"/>
      <c r="N621" s="223"/>
      <c r="O621" s="223"/>
      <c r="P621" s="223"/>
      <c r="Q621" s="223"/>
      <c r="R621" s="223"/>
      <c r="S621" s="223"/>
      <c r="T621" s="223"/>
      <c r="U621" s="223"/>
      <c r="V621" s="223"/>
      <c r="W621" s="223"/>
      <c r="X621" s="223"/>
      <c r="Y621" s="223"/>
      <c r="Z621" s="223"/>
    </row>
    <row r="622" spans="1:26" x14ac:dyDescent="0.25">
      <c r="A622" s="223"/>
      <c r="B622" s="223"/>
      <c r="C622" s="223"/>
      <c r="D622" s="223"/>
      <c r="E622" s="223"/>
      <c r="F622" s="223"/>
      <c r="G622" s="223"/>
      <c r="H622" s="223"/>
      <c r="I622" s="223"/>
      <c r="J622" s="223"/>
      <c r="K622" s="223"/>
      <c r="L622" s="223"/>
      <c r="M622" s="223"/>
      <c r="N622" s="223"/>
      <c r="O622" s="223"/>
      <c r="P622" s="223"/>
      <c r="Q622" s="223"/>
      <c r="R622" s="223"/>
      <c r="S622" s="223"/>
      <c r="T622" s="223"/>
      <c r="U622" s="223"/>
      <c r="V622" s="223"/>
      <c r="W622" s="223"/>
      <c r="X622" s="223"/>
      <c r="Y622" s="223"/>
      <c r="Z622" s="223"/>
    </row>
    <row r="623" spans="1:26" x14ac:dyDescent="0.25">
      <c r="A623" s="223"/>
      <c r="B623" s="223"/>
      <c r="C623" s="223"/>
      <c r="D623" s="223"/>
      <c r="E623" s="223"/>
      <c r="F623" s="223"/>
      <c r="G623" s="223"/>
      <c r="H623" s="223"/>
      <c r="I623" s="223"/>
      <c r="J623" s="223"/>
      <c r="K623" s="223"/>
      <c r="L623" s="223"/>
      <c r="M623" s="223"/>
      <c r="N623" s="223"/>
      <c r="O623" s="223"/>
      <c r="P623" s="223"/>
      <c r="Q623" s="223"/>
      <c r="R623" s="223"/>
      <c r="S623" s="223"/>
      <c r="T623" s="223"/>
      <c r="U623" s="223"/>
      <c r="V623" s="223"/>
      <c r="W623" s="223"/>
      <c r="X623" s="223"/>
      <c r="Y623" s="223"/>
      <c r="Z623" s="223"/>
    </row>
    <row r="624" spans="1:26" x14ac:dyDescent="0.25">
      <c r="A624" s="223"/>
      <c r="B624" s="223"/>
      <c r="C624" s="223"/>
      <c r="D624" s="223"/>
      <c r="E624" s="223"/>
      <c r="F624" s="223"/>
      <c r="G624" s="223"/>
      <c r="H624" s="223"/>
      <c r="I624" s="223"/>
      <c r="J624" s="223"/>
      <c r="K624" s="223"/>
      <c r="L624" s="223"/>
      <c r="M624" s="223"/>
      <c r="N624" s="223"/>
      <c r="O624" s="223"/>
      <c r="P624" s="223"/>
      <c r="Q624" s="223"/>
      <c r="R624" s="223"/>
      <c r="S624" s="223"/>
      <c r="T624" s="223"/>
      <c r="U624" s="223"/>
      <c r="V624" s="223"/>
      <c r="W624" s="223"/>
      <c r="X624" s="223"/>
      <c r="Y624" s="223"/>
      <c r="Z624" s="223"/>
    </row>
    <row r="625" spans="1:26" x14ac:dyDescent="0.25">
      <c r="A625" s="223"/>
      <c r="B625" s="223"/>
      <c r="C625" s="223"/>
      <c r="D625" s="223"/>
      <c r="E625" s="223"/>
      <c r="F625" s="223"/>
      <c r="G625" s="223"/>
      <c r="H625" s="223"/>
      <c r="I625" s="223"/>
      <c r="J625" s="223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</row>
    <row r="626" spans="1:26" x14ac:dyDescent="0.25">
      <c r="A626" s="223"/>
      <c r="B626" s="223"/>
      <c r="C626" s="223"/>
      <c r="D626" s="223"/>
      <c r="E626" s="223"/>
      <c r="F626" s="223"/>
      <c r="G626" s="223"/>
      <c r="H626" s="223"/>
      <c r="I626" s="223"/>
      <c r="J626" s="223"/>
      <c r="K626" s="223"/>
      <c r="L626" s="223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</row>
    <row r="627" spans="1:26" x14ac:dyDescent="0.25">
      <c r="A627" s="223"/>
      <c r="B627" s="223"/>
      <c r="C627" s="223"/>
      <c r="D627" s="223"/>
      <c r="E627" s="223"/>
      <c r="F627" s="223"/>
      <c r="G627" s="223"/>
      <c r="H627" s="223"/>
      <c r="I627" s="223"/>
      <c r="J627" s="223"/>
      <c r="K627" s="223"/>
      <c r="L627" s="223"/>
      <c r="M627" s="223"/>
      <c r="N627" s="223"/>
      <c r="O627" s="223"/>
      <c r="P627" s="223"/>
      <c r="Q627" s="223"/>
      <c r="R627" s="223"/>
      <c r="S627" s="223"/>
      <c r="T627" s="223"/>
      <c r="U627" s="223"/>
      <c r="V627" s="223"/>
      <c r="W627" s="223"/>
      <c r="X627" s="223"/>
      <c r="Y627" s="223"/>
      <c r="Z627" s="223"/>
    </row>
    <row r="628" spans="1:26" x14ac:dyDescent="0.25">
      <c r="A628" s="223"/>
      <c r="B628" s="223"/>
      <c r="C628" s="223"/>
      <c r="D628" s="223"/>
      <c r="E628" s="223"/>
      <c r="F628" s="223"/>
      <c r="G628" s="223"/>
      <c r="H628" s="223"/>
      <c r="I628" s="223"/>
      <c r="J628" s="223"/>
      <c r="K628" s="223"/>
      <c r="L628" s="223"/>
      <c r="M628" s="223"/>
      <c r="N628" s="223"/>
      <c r="O628" s="223"/>
      <c r="P628" s="223"/>
      <c r="Q628" s="223"/>
      <c r="R628" s="223"/>
      <c r="S628" s="223"/>
      <c r="T628" s="223"/>
      <c r="U628" s="223"/>
      <c r="V628" s="223"/>
      <c r="W628" s="223"/>
      <c r="X628" s="223"/>
      <c r="Y628" s="223"/>
      <c r="Z628" s="223"/>
    </row>
    <row r="629" spans="1:26" x14ac:dyDescent="0.25">
      <c r="A629" s="223"/>
      <c r="B629" s="223"/>
      <c r="C629" s="223"/>
      <c r="D629" s="223"/>
      <c r="E629" s="223"/>
      <c r="F629" s="223"/>
      <c r="G629" s="223"/>
      <c r="H629" s="223"/>
      <c r="I629" s="223"/>
      <c r="J629" s="223"/>
      <c r="K629" s="223"/>
      <c r="L629" s="223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</row>
    <row r="630" spans="1:26" x14ac:dyDescent="0.25">
      <c r="A630" s="223"/>
      <c r="B630" s="223"/>
      <c r="C630" s="223"/>
      <c r="D630" s="223"/>
      <c r="E630" s="223"/>
      <c r="F630" s="223"/>
      <c r="G630" s="223"/>
      <c r="H630" s="223"/>
      <c r="I630" s="223"/>
      <c r="J630" s="223"/>
      <c r="K630" s="223"/>
      <c r="L630" s="223"/>
      <c r="M630" s="223"/>
      <c r="N630" s="223"/>
      <c r="O630" s="223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</row>
    <row r="631" spans="1:26" x14ac:dyDescent="0.25">
      <c r="A631" s="223"/>
      <c r="B631" s="223"/>
      <c r="C631" s="223"/>
      <c r="D631" s="223"/>
      <c r="E631" s="223"/>
      <c r="F631" s="223"/>
      <c r="G631" s="223"/>
      <c r="H631" s="223"/>
      <c r="I631" s="223"/>
      <c r="J631" s="223"/>
      <c r="K631" s="223"/>
      <c r="L631" s="223"/>
      <c r="M631" s="223"/>
      <c r="N631" s="223"/>
      <c r="O631" s="223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</row>
    <row r="632" spans="1:26" x14ac:dyDescent="0.25">
      <c r="A632" s="223"/>
      <c r="B632" s="223"/>
      <c r="C632" s="223"/>
      <c r="D632" s="223"/>
      <c r="E632" s="223"/>
      <c r="F632" s="223"/>
      <c r="G632" s="223"/>
      <c r="H632" s="223"/>
      <c r="I632" s="223"/>
      <c r="J632" s="223"/>
      <c r="K632" s="223"/>
      <c r="L632" s="223"/>
      <c r="M632" s="223"/>
      <c r="N632" s="223"/>
      <c r="O632" s="223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</row>
    <row r="633" spans="1:26" x14ac:dyDescent="0.25">
      <c r="A633" s="223"/>
      <c r="B633" s="223"/>
      <c r="C633" s="223"/>
      <c r="D633" s="223"/>
      <c r="E633" s="223"/>
      <c r="F633" s="223"/>
      <c r="G633" s="223"/>
      <c r="H633" s="223"/>
      <c r="I633" s="223"/>
      <c r="J633" s="223"/>
      <c r="K633" s="223"/>
      <c r="L633" s="223"/>
      <c r="M633" s="223"/>
      <c r="N633" s="223"/>
      <c r="O633" s="223"/>
      <c r="P633" s="223"/>
      <c r="Q633" s="223"/>
      <c r="R633" s="223"/>
      <c r="S633" s="223"/>
      <c r="T633" s="223"/>
      <c r="U633" s="223"/>
      <c r="V633" s="223"/>
      <c r="W633" s="223"/>
      <c r="X633" s="223"/>
      <c r="Y633" s="223"/>
      <c r="Z633" s="223"/>
    </row>
    <row r="634" spans="1:26" x14ac:dyDescent="0.25">
      <c r="A634" s="223"/>
      <c r="B634" s="223"/>
      <c r="C634" s="223"/>
      <c r="D634" s="223"/>
      <c r="E634" s="223"/>
      <c r="F634" s="223"/>
      <c r="G634" s="223"/>
      <c r="H634" s="223"/>
      <c r="I634" s="223"/>
      <c r="J634" s="223"/>
      <c r="K634" s="223"/>
      <c r="L634" s="223"/>
      <c r="M634" s="223"/>
      <c r="N634" s="223"/>
      <c r="O634" s="223"/>
      <c r="P634" s="223"/>
      <c r="Q634" s="223"/>
      <c r="R634" s="223"/>
      <c r="S634" s="223"/>
      <c r="T634" s="223"/>
      <c r="U634" s="223"/>
      <c r="V634" s="223"/>
      <c r="W634" s="223"/>
      <c r="X634" s="223"/>
      <c r="Y634" s="223"/>
      <c r="Z634" s="223"/>
    </row>
    <row r="635" spans="1:26" x14ac:dyDescent="0.25">
      <c r="A635" s="223"/>
      <c r="B635" s="223"/>
      <c r="C635" s="223"/>
      <c r="D635" s="223"/>
      <c r="E635" s="223"/>
      <c r="F635" s="223"/>
      <c r="G635" s="223"/>
      <c r="H635" s="223"/>
      <c r="I635" s="223"/>
      <c r="J635" s="223"/>
      <c r="K635" s="223"/>
      <c r="L635" s="223"/>
      <c r="M635" s="223"/>
      <c r="N635" s="223"/>
      <c r="O635" s="223"/>
      <c r="P635" s="223"/>
      <c r="Q635" s="223"/>
      <c r="R635" s="223"/>
      <c r="S635" s="223"/>
      <c r="T635" s="223"/>
      <c r="U635" s="223"/>
      <c r="V635" s="223"/>
      <c r="W635" s="223"/>
      <c r="X635" s="223"/>
      <c r="Y635" s="223"/>
      <c r="Z635" s="223"/>
    </row>
    <row r="636" spans="1:26" x14ac:dyDescent="0.25">
      <c r="A636" s="223"/>
      <c r="B636" s="223"/>
      <c r="C636" s="223"/>
      <c r="D636" s="223"/>
      <c r="E636" s="223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</row>
    <row r="637" spans="1:26" x14ac:dyDescent="0.25">
      <c r="A637" s="223"/>
      <c r="B637" s="223"/>
      <c r="C637" s="223"/>
      <c r="D637" s="223"/>
      <c r="E637" s="223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</row>
    <row r="638" spans="1:26" x14ac:dyDescent="0.25">
      <c r="A638" s="223"/>
      <c r="B638" s="223"/>
      <c r="C638" s="223"/>
      <c r="D638" s="223"/>
      <c r="E638" s="223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</row>
    <row r="639" spans="1:26" x14ac:dyDescent="0.25">
      <c r="A639" s="223"/>
      <c r="B639" s="223"/>
      <c r="C639" s="223"/>
      <c r="D639" s="223"/>
      <c r="E639" s="223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</row>
    <row r="640" spans="1:26" x14ac:dyDescent="0.25">
      <c r="A640" s="223"/>
      <c r="B640" s="223"/>
      <c r="C640" s="223"/>
      <c r="D640" s="223"/>
      <c r="E640" s="223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</row>
    <row r="641" spans="1:26" x14ac:dyDescent="0.25">
      <c r="A641" s="223"/>
      <c r="B641" s="223"/>
      <c r="C641" s="223"/>
      <c r="D641" s="223"/>
      <c r="E641" s="223"/>
      <c r="F641" s="223"/>
      <c r="G641" s="223"/>
      <c r="H641" s="223"/>
      <c r="I641" s="223"/>
      <c r="J641" s="223"/>
      <c r="K641" s="223"/>
      <c r="L641" s="223"/>
      <c r="M641" s="223"/>
      <c r="N641" s="223"/>
      <c r="O641" s="223"/>
      <c r="P641" s="223"/>
      <c r="Q641" s="223"/>
      <c r="R641" s="223"/>
      <c r="S641" s="223"/>
      <c r="T641" s="223"/>
      <c r="U641" s="223"/>
      <c r="V641" s="223"/>
      <c r="W641" s="223"/>
      <c r="X641" s="223"/>
      <c r="Y641" s="223"/>
      <c r="Z641" s="223"/>
    </row>
    <row r="642" spans="1:26" x14ac:dyDescent="0.25">
      <c r="A642" s="223"/>
      <c r="B642" s="223"/>
      <c r="C642" s="223"/>
      <c r="D642" s="223"/>
      <c r="E642" s="223"/>
      <c r="F642" s="223"/>
      <c r="G642" s="223"/>
      <c r="H642" s="223"/>
      <c r="I642" s="223"/>
      <c r="J642" s="223"/>
      <c r="K642" s="223"/>
      <c r="L642" s="223"/>
      <c r="M642" s="223"/>
      <c r="N642" s="223"/>
      <c r="O642" s="223"/>
      <c r="P642" s="223"/>
      <c r="Q642" s="223"/>
      <c r="R642" s="223"/>
      <c r="S642" s="223"/>
      <c r="T642" s="223"/>
      <c r="U642" s="223"/>
      <c r="V642" s="223"/>
      <c r="W642" s="223"/>
      <c r="X642" s="223"/>
      <c r="Y642" s="223"/>
      <c r="Z642" s="223"/>
    </row>
    <row r="643" spans="1:26" x14ac:dyDescent="0.25">
      <c r="A643" s="223"/>
      <c r="B643" s="223"/>
      <c r="C643" s="223"/>
      <c r="D643" s="223"/>
      <c r="E643" s="223"/>
      <c r="F643" s="223"/>
      <c r="G643" s="223"/>
      <c r="H643" s="223"/>
      <c r="I643" s="223"/>
      <c r="J643" s="223"/>
      <c r="K643" s="223"/>
      <c r="L643" s="223"/>
      <c r="M643" s="223"/>
      <c r="N643" s="223"/>
      <c r="O643" s="223"/>
      <c r="P643" s="223"/>
      <c r="Q643" s="223"/>
      <c r="R643" s="223"/>
      <c r="S643" s="223"/>
      <c r="T643" s="223"/>
      <c r="U643" s="223"/>
      <c r="V643" s="223"/>
      <c r="W643" s="223"/>
      <c r="X643" s="223"/>
      <c r="Y643" s="223"/>
      <c r="Z643" s="223"/>
    </row>
    <row r="644" spans="1:26" x14ac:dyDescent="0.25">
      <c r="A644" s="223"/>
      <c r="B644" s="223"/>
      <c r="C644" s="223"/>
      <c r="D644" s="223"/>
      <c r="E644" s="223"/>
      <c r="F644" s="223"/>
      <c r="G644" s="223"/>
      <c r="H644" s="223"/>
      <c r="I644" s="223"/>
      <c r="J644" s="223"/>
      <c r="K644" s="223"/>
      <c r="L644" s="223"/>
      <c r="M644" s="223"/>
      <c r="N644" s="223"/>
      <c r="O644" s="223"/>
      <c r="P644" s="223"/>
      <c r="Q644" s="223"/>
      <c r="R644" s="223"/>
      <c r="S644" s="223"/>
      <c r="T644" s="223"/>
      <c r="U644" s="223"/>
      <c r="V644" s="223"/>
      <c r="W644" s="223"/>
      <c r="X644" s="223"/>
      <c r="Y644" s="223"/>
      <c r="Z644" s="223"/>
    </row>
    <row r="645" spans="1:26" x14ac:dyDescent="0.25">
      <c r="A645" s="223"/>
      <c r="B645" s="223"/>
      <c r="C645" s="223"/>
      <c r="D645" s="223"/>
      <c r="E645" s="223"/>
      <c r="F645" s="223"/>
      <c r="G645" s="223"/>
      <c r="H645" s="223"/>
      <c r="I645" s="223"/>
      <c r="J645" s="223"/>
      <c r="K645" s="223"/>
      <c r="L645" s="223"/>
      <c r="M645" s="223"/>
      <c r="N645" s="223"/>
      <c r="O645" s="223"/>
      <c r="P645" s="223"/>
      <c r="Q645" s="223"/>
      <c r="R645" s="223"/>
      <c r="S645" s="223"/>
      <c r="T645" s="223"/>
      <c r="U645" s="223"/>
      <c r="V645" s="223"/>
      <c r="W645" s="223"/>
      <c r="X645" s="223"/>
      <c r="Y645" s="223"/>
      <c r="Z645" s="223"/>
    </row>
    <row r="646" spans="1:26" x14ac:dyDescent="0.25">
      <c r="A646" s="223"/>
      <c r="B646" s="223"/>
      <c r="C646" s="223"/>
      <c r="D646" s="223"/>
      <c r="E646" s="223"/>
      <c r="F646" s="223"/>
      <c r="G646" s="223"/>
      <c r="H646" s="223"/>
      <c r="I646" s="223"/>
      <c r="J646" s="223"/>
      <c r="K646" s="223"/>
      <c r="L646" s="223"/>
      <c r="M646" s="223"/>
      <c r="N646" s="223"/>
      <c r="O646" s="223"/>
      <c r="P646" s="223"/>
      <c r="Q646" s="223"/>
      <c r="R646" s="223"/>
      <c r="S646" s="223"/>
      <c r="T646" s="223"/>
      <c r="U646" s="223"/>
      <c r="V646" s="223"/>
      <c r="W646" s="223"/>
      <c r="X646" s="223"/>
      <c r="Y646" s="223"/>
      <c r="Z646" s="223"/>
    </row>
    <row r="647" spans="1:26" x14ac:dyDescent="0.25">
      <c r="A647" s="223"/>
      <c r="B647" s="223"/>
      <c r="C647" s="223"/>
      <c r="D647" s="223"/>
      <c r="E647" s="223"/>
      <c r="F647" s="223"/>
      <c r="G647" s="223"/>
      <c r="H647" s="223"/>
      <c r="I647" s="223"/>
      <c r="J647" s="223"/>
      <c r="K647" s="223"/>
      <c r="L647" s="223"/>
      <c r="M647" s="223"/>
      <c r="N647" s="223"/>
      <c r="O647" s="223"/>
      <c r="P647" s="223"/>
      <c r="Q647" s="223"/>
      <c r="R647" s="223"/>
      <c r="S647" s="223"/>
      <c r="T647" s="223"/>
      <c r="U647" s="223"/>
      <c r="V647" s="223"/>
      <c r="W647" s="223"/>
      <c r="X647" s="223"/>
      <c r="Y647" s="223"/>
      <c r="Z647" s="223"/>
    </row>
    <row r="648" spans="1:26" x14ac:dyDescent="0.25">
      <c r="A648" s="223"/>
      <c r="B648" s="223"/>
      <c r="C648" s="223"/>
      <c r="D648" s="223"/>
      <c r="E648" s="223"/>
      <c r="F648" s="223"/>
      <c r="G648" s="223"/>
      <c r="H648" s="223"/>
      <c r="I648" s="223"/>
      <c r="J648" s="223"/>
      <c r="K648" s="223"/>
      <c r="L648" s="223"/>
      <c r="M648" s="223"/>
      <c r="N648" s="223"/>
      <c r="O648" s="223"/>
      <c r="P648" s="223"/>
      <c r="Q648" s="223"/>
      <c r="R648" s="223"/>
      <c r="S648" s="223"/>
      <c r="T648" s="223"/>
      <c r="U648" s="223"/>
      <c r="V648" s="223"/>
      <c r="W648" s="223"/>
      <c r="X648" s="223"/>
      <c r="Y648" s="223"/>
      <c r="Z648" s="223"/>
    </row>
    <row r="649" spans="1:26" x14ac:dyDescent="0.25">
      <c r="A649" s="223"/>
      <c r="B649" s="223"/>
      <c r="C649" s="223"/>
      <c r="D649" s="223"/>
      <c r="E649" s="223"/>
      <c r="F649" s="223"/>
      <c r="G649" s="223"/>
      <c r="H649" s="223"/>
      <c r="I649" s="223"/>
      <c r="J649" s="223"/>
      <c r="K649" s="223"/>
      <c r="L649" s="223"/>
      <c r="M649" s="223"/>
      <c r="N649" s="223"/>
      <c r="O649" s="223"/>
      <c r="P649" s="223"/>
      <c r="Q649" s="223"/>
      <c r="R649" s="223"/>
      <c r="S649" s="223"/>
      <c r="T649" s="223"/>
      <c r="U649" s="223"/>
      <c r="V649" s="223"/>
      <c r="W649" s="223"/>
      <c r="X649" s="223"/>
      <c r="Y649" s="223"/>
      <c r="Z649" s="223"/>
    </row>
    <row r="650" spans="1:26" x14ac:dyDescent="0.25">
      <c r="A650" s="223"/>
      <c r="B650" s="223"/>
      <c r="C650" s="223"/>
      <c r="D650" s="223"/>
      <c r="E650" s="223"/>
      <c r="F650" s="223"/>
      <c r="G650" s="223"/>
      <c r="H650" s="223"/>
      <c r="I650" s="223"/>
      <c r="J650" s="223"/>
      <c r="K650" s="223"/>
      <c r="L650" s="223"/>
      <c r="M650" s="223"/>
      <c r="N650" s="223"/>
      <c r="O650" s="223"/>
      <c r="P650" s="223"/>
      <c r="Q650" s="223"/>
      <c r="R650" s="223"/>
      <c r="S650" s="223"/>
      <c r="T650" s="223"/>
      <c r="U650" s="223"/>
      <c r="V650" s="223"/>
      <c r="W650" s="223"/>
      <c r="X650" s="223"/>
      <c r="Y650" s="223"/>
      <c r="Z650" s="223"/>
    </row>
    <row r="651" spans="1:26" x14ac:dyDescent="0.25">
      <c r="A651" s="223"/>
      <c r="B651" s="223"/>
      <c r="C651" s="223"/>
      <c r="D651" s="223"/>
      <c r="E651" s="223"/>
      <c r="F651" s="223"/>
      <c r="G651" s="223"/>
      <c r="H651" s="223"/>
      <c r="I651" s="223"/>
      <c r="J651" s="223"/>
      <c r="K651" s="223"/>
      <c r="L651" s="223"/>
      <c r="M651" s="223"/>
      <c r="N651" s="223"/>
      <c r="O651" s="223"/>
      <c r="P651" s="223"/>
      <c r="Q651" s="223"/>
      <c r="R651" s="223"/>
      <c r="S651" s="223"/>
      <c r="T651" s="223"/>
      <c r="U651" s="223"/>
      <c r="V651" s="223"/>
      <c r="W651" s="223"/>
      <c r="X651" s="223"/>
      <c r="Y651" s="223"/>
      <c r="Z651" s="223"/>
    </row>
    <row r="652" spans="1:26" x14ac:dyDescent="0.25">
      <c r="A652" s="223"/>
      <c r="B652" s="223"/>
      <c r="C652" s="223"/>
      <c r="D652" s="223"/>
      <c r="E652" s="223"/>
      <c r="F652" s="223"/>
      <c r="G652" s="223"/>
      <c r="H652" s="223"/>
      <c r="I652" s="223"/>
      <c r="J652" s="223"/>
      <c r="K652" s="223"/>
      <c r="L652" s="223"/>
      <c r="M652" s="223"/>
      <c r="N652" s="223"/>
      <c r="O652" s="223"/>
      <c r="P652" s="223"/>
      <c r="Q652" s="223"/>
      <c r="R652" s="223"/>
      <c r="S652" s="223"/>
      <c r="T652" s="223"/>
      <c r="U652" s="223"/>
      <c r="V652" s="223"/>
      <c r="W652" s="223"/>
      <c r="X652" s="223"/>
      <c r="Y652" s="223"/>
      <c r="Z652" s="223"/>
    </row>
    <row r="653" spans="1:26" x14ac:dyDescent="0.25">
      <c r="A653" s="223"/>
      <c r="B653" s="223"/>
      <c r="C653" s="223"/>
      <c r="D653" s="223"/>
      <c r="E653" s="223"/>
      <c r="F653" s="223"/>
      <c r="G653" s="223"/>
      <c r="H653" s="223"/>
      <c r="I653" s="223"/>
      <c r="J653" s="223"/>
      <c r="K653" s="223"/>
      <c r="L653" s="223"/>
      <c r="M653" s="223"/>
      <c r="N653" s="223"/>
      <c r="O653" s="223"/>
      <c r="P653" s="223"/>
      <c r="Q653" s="223"/>
      <c r="R653" s="223"/>
      <c r="S653" s="223"/>
      <c r="T653" s="223"/>
      <c r="U653" s="223"/>
      <c r="V653" s="223"/>
      <c r="W653" s="223"/>
      <c r="X653" s="223"/>
      <c r="Y653" s="223"/>
      <c r="Z653" s="223"/>
    </row>
    <row r="654" spans="1:26" x14ac:dyDescent="0.25">
      <c r="A654" s="223"/>
      <c r="B654" s="223"/>
      <c r="C654" s="223"/>
      <c r="D654" s="223"/>
      <c r="E654" s="223"/>
      <c r="F654" s="223"/>
      <c r="G654" s="223"/>
      <c r="H654" s="223"/>
      <c r="I654" s="223"/>
      <c r="J654" s="223"/>
      <c r="K654" s="223"/>
      <c r="L654" s="223"/>
      <c r="M654" s="223"/>
      <c r="N654" s="223"/>
      <c r="O654" s="223"/>
      <c r="P654" s="223"/>
      <c r="Q654" s="223"/>
      <c r="R654" s="223"/>
      <c r="S654" s="223"/>
      <c r="T654" s="223"/>
      <c r="U654" s="223"/>
      <c r="V654" s="223"/>
      <c r="W654" s="223"/>
      <c r="X654" s="223"/>
      <c r="Y654" s="223"/>
      <c r="Z654" s="223"/>
    </row>
    <row r="655" spans="1:26" x14ac:dyDescent="0.25">
      <c r="A655" s="223"/>
      <c r="B655" s="223"/>
      <c r="C655" s="223"/>
      <c r="D655" s="223"/>
      <c r="E655" s="223"/>
      <c r="F655" s="223"/>
      <c r="G655" s="223"/>
      <c r="H655" s="223"/>
      <c r="I655" s="223"/>
      <c r="J655" s="223"/>
      <c r="K655" s="223"/>
      <c r="L655" s="223"/>
      <c r="M655" s="223"/>
      <c r="N655" s="223"/>
      <c r="O655" s="223"/>
      <c r="P655" s="223"/>
      <c r="Q655" s="223"/>
      <c r="R655" s="223"/>
      <c r="S655" s="223"/>
      <c r="T655" s="223"/>
      <c r="U655" s="223"/>
      <c r="V655" s="223"/>
      <c r="W655" s="223"/>
      <c r="X655" s="223"/>
      <c r="Y655" s="223"/>
      <c r="Z655" s="223"/>
    </row>
    <row r="656" spans="1:26" x14ac:dyDescent="0.25">
      <c r="A656" s="223"/>
      <c r="B656" s="223"/>
      <c r="C656" s="223"/>
      <c r="D656" s="223"/>
      <c r="E656" s="223"/>
      <c r="F656" s="223"/>
      <c r="G656" s="223"/>
      <c r="H656" s="223"/>
      <c r="I656" s="223"/>
      <c r="J656" s="223"/>
      <c r="K656" s="223"/>
      <c r="L656" s="223"/>
      <c r="M656" s="223"/>
      <c r="N656" s="223"/>
      <c r="O656" s="223"/>
      <c r="P656" s="223"/>
      <c r="Q656" s="223"/>
      <c r="R656" s="223"/>
      <c r="S656" s="223"/>
      <c r="T656" s="223"/>
      <c r="U656" s="223"/>
      <c r="V656" s="223"/>
      <c r="W656" s="223"/>
      <c r="X656" s="223"/>
      <c r="Y656" s="223"/>
      <c r="Z656" s="223"/>
    </row>
    <row r="657" spans="1:26" x14ac:dyDescent="0.25">
      <c r="A657" s="223"/>
      <c r="B657" s="223"/>
      <c r="C657" s="223"/>
      <c r="D657" s="223"/>
      <c r="E657" s="223"/>
      <c r="F657" s="223"/>
      <c r="G657" s="223"/>
      <c r="H657" s="223"/>
      <c r="I657" s="223"/>
      <c r="J657" s="223"/>
      <c r="K657" s="223"/>
      <c r="L657" s="223"/>
      <c r="M657" s="223"/>
      <c r="N657" s="223"/>
      <c r="O657" s="223"/>
      <c r="P657" s="223"/>
      <c r="Q657" s="223"/>
      <c r="R657" s="223"/>
      <c r="S657" s="223"/>
      <c r="T657" s="223"/>
      <c r="U657" s="223"/>
      <c r="V657" s="223"/>
      <c r="W657" s="223"/>
      <c r="X657" s="223"/>
      <c r="Y657" s="223"/>
      <c r="Z657" s="223"/>
    </row>
    <row r="658" spans="1:26" x14ac:dyDescent="0.25">
      <c r="A658" s="223"/>
      <c r="B658" s="223"/>
      <c r="C658" s="223"/>
      <c r="D658" s="223"/>
      <c r="E658" s="223"/>
      <c r="F658" s="223"/>
      <c r="G658" s="223"/>
      <c r="H658" s="223"/>
      <c r="I658" s="223"/>
      <c r="J658" s="223"/>
      <c r="K658" s="223"/>
      <c r="L658" s="223"/>
      <c r="M658" s="223"/>
      <c r="N658" s="223"/>
      <c r="O658" s="223"/>
      <c r="P658" s="223"/>
      <c r="Q658" s="223"/>
      <c r="R658" s="223"/>
      <c r="S658" s="223"/>
      <c r="T658" s="223"/>
      <c r="U658" s="223"/>
      <c r="V658" s="223"/>
      <c r="W658" s="223"/>
      <c r="X658" s="223"/>
      <c r="Y658" s="223"/>
      <c r="Z658" s="223"/>
    </row>
    <row r="659" spans="1:26" x14ac:dyDescent="0.25">
      <c r="A659" s="223"/>
      <c r="B659" s="223"/>
      <c r="C659" s="223"/>
      <c r="D659" s="223"/>
      <c r="E659" s="223"/>
      <c r="F659" s="223"/>
      <c r="G659" s="223"/>
      <c r="H659" s="223"/>
      <c r="I659" s="223"/>
      <c r="J659" s="223"/>
      <c r="K659" s="223"/>
      <c r="L659" s="223"/>
      <c r="M659" s="223"/>
      <c r="N659" s="223"/>
      <c r="O659" s="223"/>
      <c r="P659" s="223"/>
      <c r="Q659" s="223"/>
      <c r="R659" s="223"/>
      <c r="S659" s="223"/>
      <c r="T659" s="223"/>
      <c r="U659" s="223"/>
      <c r="V659" s="223"/>
      <c r="W659" s="223"/>
      <c r="X659" s="223"/>
      <c r="Y659" s="223"/>
      <c r="Z659" s="223"/>
    </row>
    <row r="660" spans="1:26" x14ac:dyDescent="0.25">
      <c r="A660" s="223"/>
      <c r="B660" s="223"/>
      <c r="C660" s="223"/>
      <c r="D660" s="223"/>
      <c r="E660" s="223"/>
      <c r="F660" s="223"/>
      <c r="G660" s="223"/>
      <c r="H660" s="223"/>
      <c r="I660" s="223"/>
      <c r="J660" s="223"/>
      <c r="K660" s="223"/>
      <c r="L660" s="223"/>
      <c r="M660" s="223"/>
      <c r="N660" s="223"/>
      <c r="O660" s="223"/>
      <c r="P660" s="223"/>
      <c r="Q660" s="223"/>
      <c r="R660" s="223"/>
      <c r="S660" s="223"/>
      <c r="T660" s="223"/>
      <c r="U660" s="223"/>
      <c r="V660" s="223"/>
      <c r="W660" s="223"/>
      <c r="X660" s="223"/>
      <c r="Y660" s="223"/>
      <c r="Z660" s="223"/>
    </row>
    <row r="661" spans="1:26" x14ac:dyDescent="0.25">
      <c r="A661" s="223"/>
      <c r="B661" s="223"/>
      <c r="C661" s="223"/>
      <c r="D661" s="223"/>
      <c r="E661" s="223"/>
      <c r="F661" s="223"/>
      <c r="G661" s="223"/>
      <c r="H661" s="223"/>
      <c r="I661" s="223"/>
      <c r="J661" s="223"/>
      <c r="K661" s="223"/>
      <c r="L661" s="223"/>
      <c r="M661" s="223"/>
      <c r="N661" s="223"/>
      <c r="O661" s="223"/>
      <c r="P661" s="223"/>
      <c r="Q661" s="223"/>
      <c r="R661" s="223"/>
      <c r="S661" s="223"/>
      <c r="T661" s="223"/>
      <c r="U661" s="223"/>
      <c r="V661" s="223"/>
      <c r="W661" s="223"/>
      <c r="X661" s="223"/>
      <c r="Y661" s="223"/>
      <c r="Z661" s="223"/>
    </row>
    <row r="662" spans="1:26" x14ac:dyDescent="0.25">
      <c r="A662" s="223"/>
      <c r="B662" s="223"/>
      <c r="C662" s="223"/>
      <c r="D662" s="223"/>
      <c r="E662" s="223"/>
      <c r="F662" s="223"/>
      <c r="G662" s="223"/>
      <c r="H662" s="223"/>
      <c r="I662" s="223"/>
      <c r="J662" s="223"/>
      <c r="K662" s="223"/>
      <c r="L662" s="223"/>
      <c r="M662" s="223"/>
      <c r="N662" s="223"/>
      <c r="O662" s="223"/>
      <c r="P662" s="223"/>
      <c r="Q662" s="223"/>
      <c r="R662" s="223"/>
      <c r="S662" s="223"/>
      <c r="T662" s="223"/>
      <c r="U662" s="223"/>
      <c r="V662" s="223"/>
      <c r="W662" s="223"/>
      <c r="X662" s="223"/>
      <c r="Y662" s="223"/>
      <c r="Z662" s="223"/>
    </row>
    <row r="663" spans="1:26" x14ac:dyDescent="0.25">
      <c r="A663" s="223"/>
      <c r="B663" s="223"/>
      <c r="C663" s="223"/>
      <c r="D663" s="223"/>
      <c r="E663" s="223"/>
      <c r="F663" s="223"/>
      <c r="G663" s="223"/>
      <c r="H663" s="223"/>
      <c r="I663" s="223"/>
      <c r="J663" s="223"/>
      <c r="K663" s="223"/>
      <c r="L663" s="223"/>
      <c r="M663" s="223"/>
      <c r="N663" s="223"/>
      <c r="O663" s="223"/>
      <c r="P663" s="223"/>
      <c r="Q663" s="223"/>
      <c r="R663" s="223"/>
      <c r="S663" s="223"/>
      <c r="T663" s="223"/>
      <c r="U663" s="223"/>
      <c r="V663" s="223"/>
      <c r="W663" s="223"/>
      <c r="X663" s="223"/>
      <c r="Y663" s="223"/>
      <c r="Z663" s="223"/>
    </row>
    <row r="664" spans="1:26" x14ac:dyDescent="0.25">
      <c r="A664" s="223"/>
      <c r="B664" s="223"/>
      <c r="C664" s="223"/>
      <c r="D664" s="223"/>
      <c r="E664" s="223"/>
      <c r="F664" s="223"/>
      <c r="G664" s="223"/>
      <c r="H664" s="223"/>
      <c r="I664" s="223"/>
      <c r="J664" s="223"/>
      <c r="K664" s="223"/>
      <c r="L664" s="223"/>
      <c r="M664" s="223"/>
      <c r="N664" s="223"/>
      <c r="O664" s="223"/>
      <c r="P664" s="223"/>
      <c r="Q664" s="223"/>
      <c r="R664" s="223"/>
      <c r="S664" s="223"/>
      <c r="T664" s="223"/>
      <c r="U664" s="223"/>
      <c r="V664" s="223"/>
      <c r="W664" s="223"/>
      <c r="X664" s="223"/>
      <c r="Y664" s="223"/>
      <c r="Z664" s="223"/>
    </row>
    <row r="665" spans="1:26" x14ac:dyDescent="0.25">
      <c r="A665" s="223"/>
      <c r="B665" s="223"/>
      <c r="C665" s="223"/>
      <c r="D665" s="223"/>
      <c r="E665" s="223"/>
      <c r="F665" s="223"/>
      <c r="G665" s="223"/>
      <c r="H665" s="223"/>
      <c r="I665" s="223"/>
      <c r="J665" s="223"/>
      <c r="K665" s="223"/>
      <c r="L665" s="223"/>
      <c r="M665" s="223"/>
      <c r="N665" s="223"/>
      <c r="O665" s="223"/>
      <c r="P665" s="223"/>
      <c r="Q665" s="223"/>
      <c r="R665" s="223"/>
      <c r="S665" s="223"/>
      <c r="T665" s="223"/>
      <c r="U665" s="223"/>
      <c r="V665" s="223"/>
      <c r="W665" s="223"/>
      <c r="X665" s="223"/>
      <c r="Y665" s="223"/>
      <c r="Z665" s="223"/>
    </row>
    <row r="666" spans="1:26" x14ac:dyDescent="0.25">
      <c r="A666" s="223"/>
      <c r="B666" s="223"/>
      <c r="C666" s="223"/>
      <c r="D666" s="223"/>
      <c r="E666" s="223"/>
      <c r="F666" s="223"/>
      <c r="G666" s="223"/>
      <c r="H666" s="223"/>
      <c r="I666" s="223"/>
      <c r="J666" s="223"/>
      <c r="K666" s="223"/>
      <c r="L666" s="223"/>
      <c r="M666" s="223"/>
      <c r="N666" s="223"/>
      <c r="O666" s="223"/>
      <c r="P666" s="223"/>
      <c r="Q666" s="223"/>
      <c r="R666" s="223"/>
      <c r="S666" s="223"/>
      <c r="T666" s="223"/>
      <c r="U666" s="223"/>
      <c r="V666" s="223"/>
      <c r="W666" s="223"/>
      <c r="X666" s="223"/>
      <c r="Y666" s="223"/>
      <c r="Z666" s="223"/>
    </row>
    <row r="667" spans="1:26" x14ac:dyDescent="0.25">
      <c r="A667" s="223"/>
      <c r="B667" s="223"/>
      <c r="C667" s="223"/>
      <c r="D667" s="223"/>
      <c r="E667" s="223"/>
      <c r="F667" s="223"/>
      <c r="G667" s="223"/>
      <c r="H667" s="223"/>
      <c r="I667" s="223"/>
      <c r="J667" s="223"/>
      <c r="K667" s="223"/>
      <c r="L667" s="223"/>
      <c r="M667" s="223"/>
      <c r="N667" s="223"/>
      <c r="O667" s="223"/>
      <c r="P667" s="223"/>
      <c r="Q667" s="223"/>
      <c r="R667" s="223"/>
      <c r="S667" s="223"/>
      <c r="T667" s="223"/>
      <c r="U667" s="223"/>
      <c r="V667" s="223"/>
      <c r="W667" s="223"/>
      <c r="X667" s="223"/>
      <c r="Y667" s="223"/>
      <c r="Z667" s="223"/>
    </row>
    <row r="668" spans="1:26" x14ac:dyDescent="0.25">
      <c r="A668" s="223"/>
      <c r="B668" s="223"/>
      <c r="C668" s="223"/>
      <c r="D668" s="223"/>
      <c r="E668" s="223"/>
      <c r="F668" s="223"/>
      <c r="G668" s="223"/>
      <c r="H668" s="223"/>
      <c r="I668" s="223"/>
      <c r="J668" s="223"/>
      <c r="K668" s="223"/>
      <c r="L668" s="223"/>
      <c r="M668" s="223"/>
      <c r="N668" s="223"/>
      <c r="O668" s="223"/>
      <c r="P668" s="223"/>
      <c r="Q668" s="223"/>
      <c r="R668" s="223"/>
      <c r="S668" s="223"/>
      <c r="T668" s="223"/>
      <c r="U668" s="223"/>
      <c r="V668" s="223"/>
      <c r="W668" s="223"/>
      <c r="X668" s="223"/>
      <c r="Y668" s="223"/>
      <c r="Z668" s="223"/>
    </row>
    <row r="669" spans="1:26" x14ac:dyDescent="0.25">
      <c r="A669" s="223"/>
      <c r="B669" s="223"/>
      <c r="C669" s="223"/>
      <c r="D669" s="223"/>
      <c r="E669" s="223"/>
      <c r="F669" s="223"/>
      <c r="G669" s="223"/>
      <c r="H669" s="223"/>
      <c r="I669" s="223"/>
      <c r="J669" s="223"/>
      <c r="K669" s="223"/>
      <c r="L669" s="223"/>
      <c r="M669" s="223"/>
      <c r="N669" s="223"/>
      <c r="O669" s="223"/>
      <c r="P669" s="223"/>
      <c r="Q669" s="223"/>
      <c r="R669" s="223"/>
      <c r="S669" s="223"/>
      <c r="T669" s="223"/>
      <c r="U669" s="223"/>
      <c r="V669" s="223"/>
      <c r="W669" s="223"/>
      <c r="X669" s="223"/>
      <c r="Y669" s="223"/>
      <c r="Z669" s="223"/>
    </row>
    <row r="670" spans="1:26" x14ac:dyDescent="0.25">
      <c r="A670" s="223"/>
      <c r="B670" s="223"/>
      <c r="C670" s="223"/>
      <c r="D670" s="223"/>
      <c r="E670" s="223"/>
      <c r="F670" s="223"/>
      <c r="G670" s="223"/>
      <c r="H670" s="223"/>
      <c r="I670" s="223"/>
      <c r="J670" s="223"/>
      <c r="K670" s="223"/>
      <c r="L670" s="223"/>
      <c r="M670" s="223"/>
      <c r="N670" s="223"/>
      <c r="O670" s="223"/>
      <c r="P670" s="223"/>
      <c r="Q670" s="223"/>
      <c r="R670" s="223"/>
      <c r="S670" s="223"/>
      <c r="T670" s="223"/>
      <c r="U670" s="223"/>
      <c r="V670" s="223"/>
      <c r="W670" s="223"/>
      <c r="X670" s="223"/>
      <c r="Y670" s="223"/>
      <c r="Z670" s="223"/>
    </row>
    <row r="671" spans="1:26" x14ac:dyDescent="0.25">
      <c r="A671" s="223"/>
      <c r="B671" s="223"/>
      <c r="C671" s="223"/>
      <c r="D671" s="223"/>
      <c r="E671" s="223"/>
      <c r="F671" s="223"/>
      <c r="G671" s="223"/>
      <c r="H671" s="223"/>
      <c r="I671" s="223"/>
      <c r="J671" s="223"/>
      <c r="K671" s="223"/>
      <c r="L671" s="223"/>
      <c r="M671" s="223"/>
      <c r="N671" s="223"/>
      <c r="O671" s="223"/>
      <c r="P671" s="223"/>
      <c r="Q671" s="223"/>
      <c r="R671" s="223"/>
      <c r="S671" s="223"/>
      <c r="T671" s="223"/>
      <c r="U671" s="223"/>
      <c r="V671" s="223"/>
      <c r="W671" s="223"/>
      <c r="X671" s="223"/>
      <c r="Y671" s="223"/>
      <c r="Z671" s="223"/>
    </row>
    <row r="672" spans="1:26" x14ac:dyDescent="0.25">
      <c r="A672" s="223"/>
      <c r="B672" s="223"/>
      <c r="C672" s="223"/>
      <c r="D672" s="223"/>
      <c r="E672" s="223"/>
      <c r="F672" s="223"/>
      <c r="G672" s="223"/>
      <c r="H672" s="223"/>
      <c r="I672" s="223"/>
      <c r="J672" s="223"/>
      <c r="K672" s="223"/>
      <c r="L672" s="223"/>
      <c r="M672" s="223"/>
      <c r="N672" s="223"/>
      <c r="O672" s="223"/>
      <c r="P672" s="223"/>
      <c r="Q672" s="223"/>
      <c r="R672" s="223"/>
      <c r="S672" s="223"/>
      <c r="T672" s="223"/>
      <c r="U672" s="223"/>
      <c r="V672" s="223"/>
      <c r="W672" s="223"/>
      <c r="X672" s="223"/>
      <c r="Y672" s="223"/>
      <c r="Z672" s="223"/>
    </row>
    <row r="673" spans="1:26" x14ac:dyDescent="0.25">
      <c r="A673" s="223"/>
      <c r="B673" s="223"/>
      <c r="C673" s="223"/>
      <c r="D673" s="223"/>
      <c r="E673" s="223"/>
      <c r="F673" s="223"/>
      <c r="G673" s="223"/>
      <c r="H673" s="223"/>
      <c r="I673" s="223"/>
      <c r="J673" s="223"/>
      <c r="K673" s="223"/>
      <c r="L673" s="223"/>
      <c r="M673" s="223"/>
      <c r="N673" s="223"/>
      <c r="O673" s="223"/>
      <c r="P673" s="223"/>
      <c r="Q673" s="223"/>
      <c r="R673" s="223"/>
      <c r="S673" s="223"/>
      <c r="T673" s="223"/>
      <c r="U673" s="223"/>
      <c r="V673" s="223"/>
      <c r="W673" s="223"/>
      <c r="X673" s="223"/>
      <c r="Y673" s="223"/>
      <c r="Z673" s="223"/>
    </row>
    <row r="674" spans="1:26" x14ac:dyDescent="0.25">
      <c r="A674" s="223"/>
      <c r="B674" s="223"/>
      <c r="C674" s="223"/>
      <c r="D674" s="223"/>
      <c r="E674" s="223"/>
      <c r="F674" s="223"/>
      <c r="G674" s="223"/>
      <c r="H674" s="223"/>
      <c r="I674" s="223"/>
      <c r="J674" s="223"/>
      <c r="K674" s="223"/>
      <c r="L674" s="223"/>
      <c r="M674" s="223"/>
      <c r="N674" s="223"/>
      <c r="O674" s="223"/>
      <c r="P674" s="223"/>
      <c r="Q674" s="223"/>
      <c r="R674" s="223"/>
      <c r="S674" s="223"/>
      <c r="T674" s="223"/>
      <c r="U674" s="223"/>
      <c r="V674" s="223"/>
      <c r="W674" s="223"/>
      <c r="X674" s="223"/>
      <c r="Y674" s="223"/>
      <c r="Z674" s="223"/>
    </row>
    <row r="675" spans="1:26" x14ac:dyDescent="0.25">
      <c r="A675" s="223"/>
      <c r="B675" s="223"/>
      <c r="C675" s="223"/>
      <c r="D675" s="223"/>
      <c r="E675" s="223"/>
      <c r="F675" s="223"/>
      <c r="G675" s="223"/>
      <c r="H675" s="223"/>
      <c r="I675" s="223"/>
      <c r="J675" s="223"/>
      <c r="K675" s="223"/>
      <c r="L675" s="223"/>
      <c r="M675" s="223"/>
      <c r="N675" s="223"/>
      <c r="O675" s="223"/>
      <c r="P675" s="223"/>
      <c r="Q675" s="223"/>
      <c r="R675" s="223"/>
      <c r="S675" s="223"/>
      <c r="T675" s="223"/>
      <c r="U675" s="223"/>
      <c r="V675" s="223"/>
      <c r="W675" s="223"/>
      <c r="X675" s="223"/>
      <c r="Y675" s="223"/>
      <c r="Z675" s="223"/>
    </row>
    <row r="676" spans="1:26" x14ac:dyDescent="0.25">
      <c r="A676" s="223"/>
      <c r="B676" s="223"/>
      <c r="C676" s="223"/>
      <c r="D676" s="223"/>
      <c r="E676" s="223"/>
      <c r="F676" s="223"/>
      <c r="G676" s="223"/>
      <c r="H676" s="223"/>
      <c r="I676" s="223"/>
      <c r="J676" s="223"/>
      <c r="K676" s="223"/>
      <c r="L676" s="223"/>
      <c r="M676" s="223"/>
      <c r="N676" s="223"/>
      <c r="O676" s="223"/>
      <c r="P676" s="223"/>
      <c r="Q676" s="223"/>
      <c r="R676" s="223"/>
      <c r="S676" s="223"/>
      <c r="T676" s="223"/>
      <c r="U676" s="223"/>
      <c r="V676" s="223"/>
      <c r="W676" s="223"/>
      <c r="X676" s="223"/>
      <c r="Y676" s="223"/>
      <c r="Z676" s="223"/>
    </row>
    <row r="677" spans="1:26" x14ac:dyDescent="0.25">
      <c r="A677" s="223"/>
      <c r="B677" s="223"/>
      <c r="C677" s="223"/>
      <c r="D677" s="223"/>
      <c r="E677" s="223"/>
      <c r="F677" s="223"/>
      <c r="G677" s="223"/>
      <c r="H677" s="223"/>
      <c r="I677" s="223"/>
      <c r="J677" s="223"/>
      <c r="K677" s="223"/>
      <c r="L677" s="223"/>
      <c r="M677" s="223"/>
      <c r="N677" s="223"/>
      <c r="O677" s="223"/>
      <c r="P677" s="223"/>
      <c r="Q677" s="223"/>
      <c r="R677" s="223"/>
      <c r="S677" s="223"/>
      <c r="T677" s="223"/>
      <c r="U677" s="223"/>
      <c r="V677" s="223"/>
      <c r="W677" s="223"/>
      <c r="X677" s="223"/>
      <c r="Y677" s="223"/>
      <c r="Z677" s="223"/>
    </row>
    <row r="678" spans="1:26" x14ac:dyDescent="0.25">
      <c r="A678" s="223"/>
      <c r="B678" s="223"/>
      <c r="C678" s="223"/>
      <c r="D678" s="223"/>
      <c r="E678" s="223"/>
      <c r="F678" s="223"/>
      <c r="G678" s="223"/>
      <c r="H678" s="223"/>
      <c r="I678" s="223"/>
      <c r="J678" s="223"/>
      <c r="K678" s="223"/>
      <c r="L678" s="223"/>
      <c r="M678" s="223"/>
      <c r="N678" s="223"/>
      <c r="O678" s="223"/>
      <c r="P678" s="223"/>
      <c r="Q678" s="223"/>
      <c r="R678" s="223"/>
      <c r="S678" s="223"/>
      <c r="T678" s="223"/>
      <c r="U678" s="223"/>
      <c r="V678" s="223"/>
      <c r="W678" s="223"/>
      <c r="X678" s="223"/>
      <c r="Y678" s="223"/>
      <c r="Z678" s="223"/>
    </row>
    <row r="679" spans="1:26" x14ac:dyDescent="0.25">
      <c r="A679" s="223"/>
      <c r="B679" s="223"/>
      <c r="C679" s="223"/>
      <c r="D679" s="223"/>
      <c r="E679" s="223"/>
      <c r="F679" s="223"/>
      <c r="G679" s="223"/>
      <c r="H679" s="223"/>
      <c r="I679" s="223"/>
      <c r="J679" s="223"/>
      <c r="K679" s="223"/>
      <c r="L679" s="223"/>
      <c r="M679" s="223"/>
      <c r="N679" s="223"/>
      <c r="O679" s="223"/>
      <c r="P679" s="223"/>
      <c r="Q679" s="223"/>
      <c r="R679" s="223"/>
      <c r="S679" s="223"/>
      <c r="T679" s="223"/>
      <c r="U679" s="223"/>
      <c r="V679" s="223"/>
      <c r="W679" s="223"/>
      <c r="X679" s="223"/>
      <c r="Y679" s="223"/>
      <c r="Z679" s="223"/>
    </row>
    <row r="680" spans="1:26" x14ac:dyDescent="0.25">
      <c r="A680" s="223"/>
      <c r="B680" s="223"/>
      <c r="C680" s="223"/>
      <c r="D680" s="223"/>
      <c r="E680" s="223"/>
      <c r="F680" s="223"/>
      <c r="G680" s="223"/>
      <c r="H680" s="223"/>
      <c r="I680" s="223"/>
      <c r="J680" s="223"/>
      <c r="K680" s="223"/>
      <c r="L680" s="223"/>
      <c r="M680" s="223"/>
      <c r="N680" s="223"/>
      <c r="O680" s="223"/>
      <c r="P680" s="223"/>
      <c r="Q680" s="223"/>
      <c r="R680" s="223"/>
      <c r="S680" s="223"/>
      <c r="T680" s="223"/>
      <c r="U680" s="223"/>
      <c r="V680" s="223"/>
      <c r="W680" s="223"/>
      <c r="X680" s="223"/>
      <c r="Y680" s="223"/>
      <c r="Z680" s="223"/>
    </row>
    <row r="681" spans="1:26" x14ac:dyDescent="0.25">
      <c r="A681" s="223"/>
      <c r="B681" s="223"/>
      <c r="C681" s="223"/>
      <c r="D681" s="223"/>
      <c r="E681" s="223"/>
      <c r="F681" s="223"/>
      <c r="G681" s="223"/>
      <c r="H681" s="223"/>
      <c r="I681" s="223"/>
      <c r="J681" s="223"/>
      <c r="K681" s="223"/>
      <c r="L681" s="223"/>
      <c r="M681" s="223"/>
      <c r="N681" s="223"/>
      <c r="O681" s="223"/>
      <c r="P681" s="223"/>
      <c r="Q681" s="223"/>
      <c r="R681" s="223"/>
      <c r="S681" s="223"/>
      <c r="T681" s="223"/>
      <c r="U681" s="223"/>
      <c r="V681" s="223"/>
      <c r="W681" s="223"/>
      <c r="X681" s="223"/>
      <c r="Y681" s="223"/>
      <c r="Z681" s="223"/>
    </row>
    <row r="682" spans="1:26" x14ac:dyDescent="0.25">
      <c r="A682" s="223"/>
      <c r="B682" s="223"/>
      <c r="C682" s="223"/>
      <c r="D682" s="223"/>
      <c r="E682" s="223"/>
      <c r="F682" s="223"/>
      <c r="G682" s="223"/>
      <c r="H682" s="223"/>
      <c r="I682" s="223"/>
      <c r="J682" s="223"/>
      <c r="K682" s="223"/>
      <c r="L682" s="223"/>
      <c r="M682" s="223"/>
      <c r="N682" s="223"/>
      <c r="O682" s="223"/>
      <c r="P682" s="223"/>
      <c r="Q682" s="223"/>
      <c r="R682" s="223"/>
      <c r="S682" s="223"/>
      <c r="T682" s="223"/>
      <c r="U682" s="223"/>
      <c r="V682" s="223"/>
      <c r="W682" s="223"/>
      <c r="X682" s="223"/>
      <c r="Y682" s="223"/>
      <c r="Z682" s="223"/>
    </row>
    <row r="683" spans="1:26" x14ac:dyDescent="0.25">
      <c r="A683" s="223"/>
      <c r="B683" s="223"/>
      <c r="C683" s="223"/>
      <c r="D683" s="223"/>
      <c r="E683" s="223"/>
      <c r="F683" s="223"/>
      <c r="G683" s="223"/>
      <c r="H683" s="223"/>
      <c r="I683" s="223"/>
      <c r="J683" s="223"/>
      <c r="K683" s="223"/>
      <c r="L683" s="223"/>
      <c r="M683" s="223"/>
      <c r="N683" s="223"/>
      <c r="O683" s="223"/>
      <c r="P683" s="223"/>
      <c r="Q683" s="223"/>
      <c r="R683" s="223"/>
      <c r="S683" s="223"/>
      <c r="T683" s="223"/>
      <c r="U683" s="223"/>
      <c r="V683" s="223"/>
      <c r="W683" s="223"/>
      <c r="X683" s="223"/>
      <c r="Y683" s="223"/>
      <c r="Z683" s="223"/>
    </row>
    <row r="684" spans="1:26" x14ac:dyDescent="0.25">
      <c r="A684" s="223"/>
      <c r="B684" s="223"/>
      <c r="C684" s="223"/>
      <c r="D684" s="223"/>
      <c r="E684" s="223"/>
      <c r="F684" s="223"/>
      <c r="G684" s="223"/>
      <c r="H684" s="223"/>
      <c r="I684" s="223"/>
      <c r="J684" s="223"/>
      <c r="K684" s="223"/>
      <c r="L684" s="223"/>
      <c r="M684" s="223"/>
      <c r="N684" s="223"/>
      <c r="O684" s="223"/>
      <c r="P684" s="223"/>
      <c r="Q684" s="223"/>
      <c r="R684" s="223"/>
      <c r="S684" s="223"/>
      <c r="T684" s="223"/>
      <c r="U684" s="223"/>
      <c r="V684" s="223"/>
      <c r="W684" s="223"/>
      <c r="X684" s="223"/>
      <c r="Y684" s="223"/>
      <c r="Z684" s="223"/>
    </row>
    <row r="685" spans="1:26" x14ac:dyDescent="0.25">
      <c r="A685" s="223"/>
      <c r="B685" s="223"/>
      <c r="C685" s="223"/>
      <c r="D685" s="223"/>
      <c r="E685" s="223"/>
      <c r="F685" s="223"/>
      <c r="G685" s="223"/>
      <c r="H685" s="223"/>
      <c r="I685" s="223"/>
      <c r="J685" s="223"/>
      <c r="K685" s="223"/>
      <c r="L685" s="223"/>
      <c r="M685" s="223"/>
      <c r="N685" s="223"/>
      <c r="O685" s="223"/>
      <c r="P685" s="223"/>
      <c r="Q685" s="223"/>
      <c r="R685" s="223"/>
      <c r="S685" s="223"/>
      <c r="T685" s="223"/>
      <c r="U685" s="223"/>
      <c r="V685" s="223"/>
      <c r="W685" s="223"/>
      <c r="X685" s="223"/>
      <c r="Y685" s="223"/>
      <c r="Z685" s="223"/>
    </row>
    <row r="686" spans="1:26" x14ac:dyDescent="0.25">
      <c r="A686" s="223"/>
      <c r="B686" s="223"/>
      <c r="C686" s="223"/>
      <c r="D686" s="223"/>
      <c r="E686" s="223"/>
      <c r="F686" s="223"/>
      <c r="G686" s="223"/>
      <c r="H686" s="223"/>
      <c r="I686" s="223"/>
      <c r="J686" s="223"/>
      <c r="K686" s="223"/>
      <c r="L686" s="223"/>
      <c r="M686" s="223"/>
      <c r="N686" s="223"/>
      <c r="O686" s="223"/>
      <c r="P686" s="223"/>
      <c r="Q686" s="223"/>
      <c r="R686" s="223"/>
      <c r="S686" s="223"/>
      <c r="T686" s="223"/>
      <c r="U686" s="223"/>
      <c r="V686" s="223"/>
      <c r="W686" s="223"/>
      <c r="X686" s="223"/>
      <c r="Y686" s="223"/>
      <c r="Z686" s="223"/>
    </row>
    <row r="687" spans="1:26" x14ac:dyDescent="0.25">
      <c r="A687" s="223"/>
      <c r="B687" s="223"/>
      <c r="C687" s="223"/>
      <c r="D687" s="223"/>
      <c r="E687" s="223"/>
      <c r="F687" s="223"/>
      <c r="G687" s="223"/>
      <c r="H687" s="223"/>
      <c r="I687" s="223"/>
      <c r="J687" s="223"/>
      <c r="K687" s="223"/>
      <c r="L687" s="223"/>
      <c r="M687" s="223"/>
      <c r="N687" s="223"/>
      <c r="O687" s="223"/>
      <c r="P687" s="223"/>
      <c r="Q687" s="223"/>
      <c r="R687" s="223"/>
      <c r="S687" s="223"/>
      <c r="T687" s="223"/>
      <c r="U687" s="223"/>
      <c r="V687" s="223"/>
      <c r="W687" s="223"/>
      <c r="X687" s="223"/>
      <c r="Y687" s="223"/>
      <c r="Z687" s="223"/>
    </row>
    <row r="688" spans="1:26" x14ac:dyDescent="0.25">
      <c r="A688" s="223"/>
      <c r="B688" s="223"/>
      <c r="C688" s="223"/>
      <c r="D688" s="223"/>
      <c r="E688" s="223"/>
      <c r="F688" s="223"/>
      <c r="G688" s="223"/>
      <c r="H688" s="223"/>
      <c r="I688" s="223"/>
      <c r="J688" s="223"/>
      <c r="K688" s="223"/>
      <c r="L688" s="223"/>
      <c r="M688" s="223"/>
      <c r="N688" s="223"/>
      <c r="O688" s="223"/>
      <c r="P688" s="223"/>
      <c r="Q688" s="223"/>
      <c r="R688" s="223"/>
      <c r="S688" s="223"/>
      <c r="T688" s="223"/>
      <c r="U688" s="223"/>
      <c r="V688" s="223"/>
      <c r="W688" s="223"/>
      <c r="X688" s="223"/>
      <c r="Y688" s="223"/>
      <c r="Z688" s="223"/>
    </row>
    <row r="689" spans="1:26" x14ac:dyDescent="0.25">
      <c r="A689" s="223"/>
      <c r="B689" s="223"/>
      <c r="C689" s="223"/>
      <c r="D689" s="223"/>
      <c r="E689" s="223"/>
      <c r="F689" s="223"/>
      <c r="G689" s="223"/>
      <c r="H689" s="223"/>
      <c r="I689" s="223"/>
      <c r="J689" s="223"/>
      <c r="K689" s="223"/>
      <c r="L689" s="223"/>
      <c r="M689" s="223"/>
      <c r="N689" s="223"/>
      <c r="O689" s="223"/>
      <c r="P689" s="223"/>
      <c r="Q689" s="223"/>
      <c r="R689" s="223"/>
      <c r="S689" s="223"/>
      <c r="T689" s="223"/>
      <c r="U689" s="223"/>
      <c r="V689" s="223"/>
      <c r="W689" s="223"/>
      <c r="X689" s="223"/>
      <c r="Y689" s="223"/>
      <c r="Z689" s="223"/>
    </row>
    <row r="690" spans="1:26" x14ac:dyDescent="0.25">
      <c r="A690" s="223"/>
      <c r="B690" s="223"/>
      <c r="C690" s="223"/>
      <c r="D690" s="223"/>
      <c r="E690" s="223"/>
      <c r="F690" s="223"/>
      <c r="G690" s="223"/>
      <c r="H690" s="223"/>
      <c r="I690" s="223"/>
      <c r="J690" s="223"/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</row>
    <row r="691" spans="1:26" x14ac:dyDescent="0.25">
      <c r="A691" s="223"/>
      <c r="B691" s="223"/>
      <c r="C691" s="223"/>
      <c r="D691" s="223"/>
      <c r="E691" s="223"/>
      <c r="F691" s="223"/>
      <c r="G691" s="223"/>
      <c r="H691" s="223"/>
      <c r="I691" s="223"/>
      <c r="J691" s="223"/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</row>
    <row r="692" spans="1:26" x14ac:dyDescent="0.25">
      <c r="A692" s="223"/>
      <c r="B692" s="223"/>
      <c r="C692" s="223"/>
      <c r="D692" s="223"/>
      <c r="E692" s="223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</row>
    <row r="693" spans="1:26" x14ac:dyDescent="0.25">
      <c r="A693" s="223"/>
      <c r="B693" s="223"/>
      <c r="C693" s="223"/>
      <c r="D693" s="223"/>
      <c r="E693" s="223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</row>
    <row r="694" spans="1:26" x14ac:dyDescent="0.25">
      <c r="A694" s="223"/>
      <c r="B694" s="223"/>
      <c r="C694" s="223"/>
      <c r="D694" s="223"/>
      <c r="E694" s="223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</row>
    <row r="695" spans="1:26" x14ac:dyDescent="0.25">
      <c r="A695" s="223"/>
      <c r="B695" s="223"/>
      <c r="C695" s="223"/>
      <c r="D695" s="223"/>
      <c r="E695" s="223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</row>
    <row r="696" spans="1:26" x14ac:dyDescent="0.25">
      <c r="A696" s="223"/>
      <c r="B696" s="223"/>
      <c r="C696" s="223"/>
      <c r="D696" s="223"/>
      <c r="E696" s="223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</row>
    <row r="697" spans="1:26" x14ac:dyDescent="0.25">
      <c r="A697" s="223"/>
      <c r="B697" s="223"/>
      <c r="C697" s="223"/>
      <c r="D697" s="223"/>
      <c r="E697" s="223"/>
      <c r="F697" s="223"/>
      <c r="G697" s="223"/>
      <c r="H697" s="223"/>
      <c r="I697" s="223"/>
      <c r="J697" s="223"/>
      <c r="K697" s="223"/>
      <c r="L697" s="223"/>
      <c r="M697" s="223"/>
      <c r="N697" s="223"/>
      <c r="O697" s="223"/>
      <c r="P697" s="223"/>
      <c r="Q697" s="223"/>
      <c r="R697" s="223"/>
      <c r="S697" s="223"/>
      <c r="T697" s="223"/>
      <c r="U697" s="223"/>
      <c r="V697" s="223"/>
      <c r="W697" s="223"/>
      <c r="X697" s="223"/>
      <c r="Y697" s="223"/>
      <c r="Z697" s="223"/>
    </row>
    <row r="698" spans="1:26" x14ac:dyDescent="0.25">
      <c r="A698" s="223"/>
      <c r="B698" s="223"/>
      <c r="C698" s="223"/>
      <c r="D698" s="223"/>
      <c r="E698" s="223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/>
      <c r="Z698" s="223"/>
    </row>
    <row r="699" spans="1:26" x14ac:dyDescent="0.25">
      <c r="A699" s="223"/>
      <c r="B699" s="223"/>
      <c r="C699" s="223"/>
      <c r="D699" s="223"/>
      <c r="E699" s="223"/>
      <c r="F699" s="223"/>
      <c r="G699" s="223"/>
      <c r="H699" s="223"/>
      <c r="I699" s="223"/>
      <c r="J699" s="223"/>
      <c r="K699" s="223"/>
      <c r="L699" s="223"/>
      <c r="M699" s="223"/>
      <c r="N699" s="223"/>
      <c r="O699" s="223"/>
      <c r="P699" s="223"/>
      <c r="Q699" s="223"/>
      <c r="R699" s="223"/>
      <c r="S699" s="223"/>
      <c r="T699" s="223"/>
      <c r="U699" s="223"/>
      <c r="V699" s="223"/>
      <c r="W699" s="223"/>
      <c r="X699" s="223"/>
      <c r="Y699" s="223"/>
      <c r="Z699" s="223"/>
    </row>
    <row r="700" spans="1:26" x14ac:dyDescent="0.25">
      <c r="A700" s="223"/>
      <c r="B700" s="223"/>
      <c r="C700" s="223"/>
      <c r="D700" s="223"/>
      <c r="E700" s="223"/>
      <c r="F700" s="223"/>
      <c r="G700" s="223"/>
      <c r="H700" s="223"/>
      <c r="I700" s="223"/>
      <c r="J700" s="223"/>
      <c r="K700" s="223"/>
      <c r="L700" s="223"/>
      <c r="M700" s="223"/>
      <c r="N700" s="223"/>
      <c r="O700" s="223"/>
      <c r="P700" s="223"/>
      <c r="Q700" s="223"/>
      <c r="R700" s="223"/>
      <c r="S700" s="223"/>
      <c r="T700" s="223"/>
      <c r="U700" s="223"/>
      <c r="V700" s="223"/>
      <c r="W700" s="223"/>
      <c r="X700" s="223"/>
      <c r="Y700" s="223"/>
      <c r="Z700" s="223"/>
    </row>
    <row r="701" spans="1:26" x14ac:dyDescent="0.25">
      <c r="A701" s="223"/>
      <c r="B701" s="223"/>
      <c r="C701" s="223"/>
      <c r="D701" s="223"/>
      <c r="E701" s="223"/>
      <c r="F701" s="223"/>
      <c r="G701" s="223"/>
      <c r="H701" s="223"/>
      <c r="I701" s="223"/>
      <c r="J701" s="223"/>
      <c r="K701" s="223"/>
      <c r="L701" s="223"/>
      <c r="M701" s="223"/>
      <c r="N701" s="223"/>
      <c r="O701" s="223"/>
      <c r="P701" s="223"/>
      <c r="Q701" s="223"/>
      <c r="R701" s="223"/>
      <c r="S701" s="223"/>
      <c r="T701" s="223"/>
      <c r="U701" s="223"/>
      <c r="V701" s="223"/>
      <c r="W701" s="223"/>
      <c r="X701" s="223"/>
      <c r="Y701" s="223"/>
      <c r="Z701" s="223"/>
    </row>
    <row r="702" spans="1:26" x14ac:dyDescent="0.25">
      <c r="A702" s="223"/>
      <c r="B702" s="223"/>
      <c r="C702" s="223"/>
      <c r="D702" s="223"/>
      <c r="E702" s="223"/>
      <c r="F702" s="223"/>
      <c r="G702" s="223"/>
      <c r="H702" s="223"/>
      <c r="I702" s="223"/>
      <c r="J702" s="223"/>
      <c r="K702" s="223"/>
      <c r="L702" s="223"/>
      <c r="M702" s="223"/>
      <c r="N702" s="223"/>
      <c r="O702" s="223"/>
      <c r="P702" s="223"/>
      <c r="Q702" s="223"/>
      <c r="R702" s="223"/>
      <c r="S702" s="223"/>
      <c r="T702" s="223"/>
      <c r="U702" s="223"/>
      <c r="V702" s="223"/>
      <c r="W702" s="223"/>
      <c r="X702" s="223"/>
      <c r="Y702" s="223"/>
      <c r="Z702" s="223"/>
    </row>
    <row r="703" spans="1:26" x14ac:dyDescent="0.25">
      <c r="A703" s="223"/>
      <c r="B703" s="223"/>
      <c r="C703" s="223"/>
      <c r="D703" s="223"/>
      <c r="E703" s="223"/>
      <c r="F703" s="223"/>
      <c r="G703" s="223"/>
      <c r="H703" s="223"/>
      <c r="I703" s="223"/>
      <c r="J703" s="223"/>
      <c r="K703" s="223"/>
      <c r="L703" s="223"/>
      <c r="M703" s="223"/>
      <c r="N703" s="223"/>
      <c r="O703" s="223"/>
      <c r="P703" s="223"/>
      <c r="Q703" s="223"/>
      <c r="R703" s="223"/>
      <c r="S703" s="223"/>
      <c r="T703" s="223"/>
      <c r="U703" s="223"/>
      <c r="V703" s="223"/>
      <c r="W703" s="223"/>
      <c r="X703" s="223"/>
      <c r="Y703" s="223"/>
      <c r="Z703" s="223"/>
    </row>
    <row r="704" spans="1:26" x14ac:dyDescent="0.25">
      <c r="A704" s="223"/>
      <c r="B704" s="223"/>
      <c r="C704" s="223"/>
      <c r="D704" s="223"/>
      <c r="E704" s="223"/>
      <c r="F704" s="223"/>
      <c r="G704" s="223"/>
      <c r="H704" s="223"/>
      <c r="I704" s="223"/>
      <c r="J704" s="223"/>
      <c r="K704" s="223"/>
      <c r="L704" s="223"/>
      <c r="M704" s="223"/>
      <c r="N704" s="223"/>
      <c r="O704" s="223"/>
      <c r="P704" s="223"/>
      <c r="Q704" s="223"/>
      <c r="R704" s="223"/>
      <c r="S704" s="223"/>
      <c r="T704" s="223"/>
      <c r="U704" s="223"/>
      <c r="V704" s="223"/>
      <c r="W704" s="223"/>
      <c r="X704" s="223"/>
      <c r="Y704" s="223"/>
      <c r="Z704" s="223"/>
    </row>
    <row r="705" spans="1:26" x14ac:dyDescent="0.25">
      <c r="A705" s="223"/>
      <c r="B705" s="223"/>
      <c r="C705" s="223"/>
      <c r="D705" s="223"/>
      <c r="E705" s="223"/>
      <c r="F705" s="223"/>
      <c r="G705" s="223"/>
      <c r="H705" s="223"/>
      <c r="I705" s="223"/>
      <c r="J705" s="223"/>
      <c r="K705" s="223"/>
      <c r="L705" s="223"/>
      <c r="M705" s="223"/>
      <c r="N705" s="223"/>
      <c r="O705" s="223"/>
      <c r="P705" s="223"/>
      <c r="Q705" s="223"/>
      <c r="R705" s="223"/>
      <c r="S705" s="223"/>
      <c r="T705" s="223"/>
      <c r="U705" s="223"/>
      <c r="V705" s="223"/>
      <c r="W705" s="223"/>
      <c r="X705" s="223"/>
      <c r="Y705" s="223"/>
      <c r="Z705" s="223"/>
    </row>
    <row r="706" spans="1:26" x14ac:dyDescent="0.25">
      <c r="A706" s="223"/>
      <c r="B706" s="223"/>
      <c r="C706" s="223"/>
      <c r="D706" s="223"/>
      <c r="E706" s="223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</row>
    <row r="707" spans="1:26" x14ac:dyDescent="0.25">
      <c r="A707" s="223"/>
      <c r="B707" s="223"/>
      <c r="C707" s="223"/>
      <c r="D707" s="223"/>
      <c r="E707" s="223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</row>
    <row r="708" spans="1:26" x14ac:dyDescent="0.25">
      <c r="A708" s="223"/>
      <c r="B708" s="223"/>
      <c r="C708" s="223"/>
      <c r="D708" s="223"/>
      <c r="E708" s="223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</row>
    <row r="709" spans="1:26" x14ac:dyDescent="0.25">
      <c r="A709" s="223"/>
      <c r="B709" s="223"/>
      <c r="C709" s="223"/>
      <c r="D709" s="223"/>
      <c r="E709" s="223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</row>
    <row r="710" spans="1:26" x14ac:dyDescent="0.25">
      <c r="A710" s="223"/>
      <c r="B710" s="223"/>
      <c r="C710" s="223"/>
      <c r="D710" s="223"/>
      <c r="E710" s="223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</row>
    <row r="711" spans="1:26" x14ac:dyDescent="0.25">
      <c r="A711" s="223"/>
      <c r="B711" s="223"/>
      <c r="C711" s="223"/>
      <c r="D711" s="223"/>
      <c r="E711" s="223"/>
      <c r="F711" s="223"/>
      <c r="G711" s="223"/>
      <c r="H711" s="223"/>
      <c r="I711" s="223"/>
      <c r="J711" s="223"/>
      <c r="K711" s="223"/>
      <c r="L711" s="223"/>
      <c r="M711" s="223"/>
      <c r="N711" s="223"/>
      <c r="O711" s="223"/>
      <c r="P711" s="223"/>
      <c r="Q711" s="223"/>
      <c r="R711" s="223"/>
      <c r="S711" s="223"/>
      <c r="T711" s="223"/>
      <c r="U711" s="223"/>
      <c r="V711" s="223"/>
      <c r="W711" s="223"/>
      <c r="X711" s="223"/>
      <c r="Y711" s="223"/>
      <c r="Z711" s="223"/>
    </row>
    <row r="712" spans="1:26" x14ac:dyDescent="0.25">
      <c r="A712" s="223"/>
      <c r="B712" s="223"/>
      <c r="C712" s="223"/>
      <c r="D712" s="223"/>
      <c r="E712" s="223"/>
      <c r="F712" s="223"/>
      <c r="G712" s="223"/>
      <c r="H712" s="223"/>
      <c r="I712" s="223"/>
      <c r="J712" s="223"/>
      <c r="K712" s="223"/>
      <c r="L712" s="223"/>
      <c r="M712" s="223"/>
      <c r="N712" s="223"/>
      <c r="O712" s="223"/>
      <c r="P712" s="223"/>
      <c r="Q712" s="223"/>
      <c r="R712" s="223"/>
      <c r="S712" s="223"/>
      <c r="T712" s="223"/>
      <c r="U712" s="223"/>
      <c r="V712" s="223"/>
      <c r="W712" s="223"/>
      <c r="X712" s="223"/>
      <c r="Y712" s="223"/>
      <c r="Z712" s="223"/>
    </row>
    <row r="713" spans="1:26" x14ac:dyDescent="0.25">
      <c r="A713" s="223"/>
      <c r="B713" s="223"/>
      <c r="C713" s="223"/>
      <c r="D713" s="223"/>
      <c r="E713" s="223"/>
      <c r="F713" s="223"/>
      <c r="G713" s="223"/>
      <c r="H713" s="223"/>
      <c r="I713" s="223"/>
      <c r="J713" s="223"/>
      <c r="K713" s="223"/>
      <c r="L713" s="223"/>
      <c r="M713" s="223"/>
      <c r="N713" s="223"/>
      <c r="O713" s="223"/>
      <c r="P713" s="223"/>
      <c r="Q713" s="223"/>
      <c r="R713" s="223"/>
      <c r="S713" s="223"/>
      <c r="T713" s="223"/>
      <c r="U713" s="223"/>
      <c r="V713" s="223"/>
      <c r="W713" s="223"/>
      <c r="X713" s="223"/>
      <c r="Y713" s="223"/>
      <c r="Z713" s="223"/>
    </row>
    <row r="714" spans="1:26" x14ac:dyDescent="0.25">
      <c r="A714" s="223"/>
      <c r="B714" s="223"/>
      <c r="C714" s="223"/>
      <c r="D714" s="223"/>
      <c r="E714" s="223"/>
      <c r="F714" s="223"/>
      <c r="G714" s="223"/>
      <c r="H714" s="223"/>
      <c r="I714" s="223"/>
      <c r="J714" s="223"/>
      <c r="K714" s="223"/>
      <c r="L714" s="223"/>
      <c r="M714" s="223"/>
      <c r="N714" s="223"/>
      <c r="O714" s="223"/>
      <c r="P714" s="223"/>
      <c r="Q714" s="223"/>
      <c r="R714" s="223"/>
      <c r="S714" s="223"/>
      <c r="T714" s="223"/>
      <c r="U714" s="223"/>
      <c r="V714" s="223"/>
      <c r="W714" s="223"/>
      <c r="X714" s="223"/>
      <c r="Y714" s="223"/>
      <c r="Z714" s="223"/>
    </row>
    <row r="715" spans="1:26" x14ac:dyDescent="0.25">
      <c r="A715" s="223"/>
      <c r="B715" s="223"/>
      <c r="C715" s="223"/>
      <c r="D715" s="223"/>
      <c r="E715" s="223"/>
      <c r="F715" s="223"/>
      <c r="G715" s="223"/>
      <c r="H715" s="223"/>
      <c r="I715" s="223"/>
      <c r="J715" s="223"/>
      <c r="K715" s="223"/>
      <c r="L715" s="223"/>
      <c r="M715" s="223"/>
      <c r="N715" s="223"/>
      <c r="O715" s="223"/>
      <c r="P715" s="223"/>
      <c r="Q715" s="223"/>
      <c r="R715" s="223"/>
      <c r="S715" s="223"/>
      <c r="T715" s="223"/>
      <c r="U715" s="223"/>
      <c r="V715" s="223"/>
      <c r="W715" s="223"/>
      <c r="X715" s="223"/>
      <c r="Y715" s="223"/>
      <c r="Z715" s="223"/>
    </row>
    <row r="716" spans="1:26" x14ac:dyDescent="0.25">
      <c r="A716" s="223"/>
      <c r="B716" s="223"/>
      <c r="C716" s="223"/>
      <c r="D716" s="223"/>
      <c r="E716" s="223"/>
      <c r="F716" s="223"/>
      <c r="G716" s="223"/>
      <c r="H716" s="223"/>
      <c r="I716" s="223"/>
      <c r="J716" s="223"/>
      <c r="K716" s="223"/>
      <c r="L716" s="223"/>
      <c r="M716" s="223"/>
      <c r="N716" s="223"/>
      <c r="O716" s="223"/>
      <c r="P716" s="223"/>
      <c r="Q716" s="223"/>
      <c r="R716" s="223"/>
      <c r="S716" s="223"/>
      <c r="T716" s="223"/>
      <c r="U716" s="223"/>
      <c r="V716" s="223"/>
      <c r="W716" s="223"/>
      <c r="X716" s="223"/>
      <c r="Y716" s="223"/>
      <c r="Z716" s="223"/>
    </row>
    <row r="717" spans="1:26" x14ac:dyDescent="0.25">
      <c r="A717" s="223"/>
      <c r="B717" s="223"/>
      <c r="C717" s="223"/>
      <c r="D717" s="223"/>
      <c r="E717" s="223"/>
      <c r="F717" s="223"/>
      <c r="G717" s="223"/>
      <c r="H717" s="223"/>
      <c r="I717" s="223"/>
      <c r="J717" s="223"/>
      <c r="K717" s="223"/>
      <c r="L717" s="223"/>
      <c r="M717" s="223"/>
      <c r="N717" s="223"/>
      <c r="O717" s="223"/>
      <c r="P717" s="223"/>
      <c r="Q717" s="223"/>
      <c r="R717" s="223"/>
      <c r="S717" s="223"/>
      <c r="T717" s="223"/>
      <c r="U717" s="223"/>
      <c r="V717" s="223"/>
      <c r="W717" s="223"/>
      <c r="X717" s="223"/>
      <c r="Y717" s="223"/>
      <c r="Z717" s="223"/>
    </row>
    <row r="718" spans="1:26" x14ac:dyDescent="0.25">
      <c r="A718" s="223"/>
      <c r="B718" s="223"/>
      <c r="C718" s="223"/>
      <c r="D718" s="223"/>
      <c r="E718" s="223"/>
      <c r="F718" s="223"/>
      <c r="G718" s="223"/>
      <c r="H718" s="223"/>
      <c r="I718" s="223"/>
      <c r="J718" s="223"/>
      <c r="K718" s="223"/>
      <c r="L718" s="223"/>
      <c r="M718" s="223"/>
      <c r="N718" s="223"/>
      <c r="O718" s="223"/>
      <c r="P718" s="223"/>
      <c r="Q718" s="223"/>
      <c r="R718" s="223"/>
      <c r="S718" s="223"/>
      <c r="T718" s="223"/>
      <c r="U718" s="223"/>
      <c r="V718" s="223"/>
      <c r="W718" s="223"/>
      <c r="X718" s="223"/>
      <c r="Y718" s="223"/>
      <c r="Z718" s="223"/>
    </row>
    <row r="719" spans="1:26" x14ac:dyDescent="0.25">
      <c r="A719" s="223"/>
      <c r="B719" s="223"/>
      <c r="C719" s="223"/>
      <c r="D719" s="223"/>
      <c r="E719" s="223"/>
      <c r="F719" s="223"/>
      <c r="G719" s="223"/>
      <c r="H719" s="223"/>
      <c r="I719" s="223"/>
      <c r="J719" s="223"/>
      <c r="K719" s="223"/>
      <c r="L719" s="223"/>
      <c r="M719" s="223"/>
      <c r="N719" s="223"/>
      <c r="O719" s="223"/>
      <c r="P719" s="223"/>
      <c r="Q719" s="223"/>
      <c r="R719" s="223"/>
      <c r="S719" s="223"/>
      <c r="T719" s="223"/>
      <c r="U719" s="223"/>
      <c r="V719" s="223"/>
      <c r="W719" s="223"/>
      <c r="X719" s="223"/>
      <c r="Y719" s="223"/>
      <c r="Z719" s="223"/>
    </row>
    <row r="720" spans="1:26" x14ac:dyDescent="0.25">
      <c r="A720" s="223"/>
      <c r="B720" s="223"/>
      <c r="C720" s="223"/>
      <c r="D720" s="223"/>
      <c r="E720" s="223"/>
      <c r="F720" s="223"/>
      <c r="G720" s="223"/>
      <c r="H720" s="223"/>
      <c r="I720" s="223"/>
      <c r="J720" s="223"/>
      <c r="K720" s="223"/>
      <c r="L720" s="223"/>
      <c r="M720" s="223"/>
      <c r="N720" s="223"/>
      <c r="O720" s="223"/>
      <c r="P720" s="223"/>
      <c r="Q720" s="223"/>
      <c r="R720" s="223"/>
      <c r="S720" s="223"/>
      <c r="T720" s="223"/>
      <c r="U720" s="223"/>
      <c r="V720" s="223"/>
      <c r="W720" s="223"/>
      <c r="X720" s="223"/>
      <c r="Y720" s="223"/>
      <c r="Z720" s="223"/>
    </row>
    <row r="721" spans="1:26" x14ac:dyDescent="0.25">
      <c r="A721" s="223"/>
      <c r="B721" s="223"/>
      <c r="C721" s="223"/>
      <c r="D721" s="223"/>
      <c r="E721" s="223"/>
      <c r="F721" s="223"/>
      <c r="G721" s="223"/>
      <c r="H721" s="223"/>
      <c r="I721" s="223"/>
      <c r="J721" s="223"/>
      <c r="K721" s="223"/>
      <c r="L721" s="223"/>
      <c r="M721" s="223"/>
      <c r="N721" s="223"/>
      <c r="O721" s="223"/>
      <c r="P721" s="223"/>
      <c r="Q721" s="223"/>
      <c r="R721" s="223"/>
      <c r="S721" s="223"/>
      <c r="T721" s="223"/>
      <c r="U721" s="223"/>
      <c r="V721" s="223"/>
      <c r="W721" s="223"/>
      <c r="X721" s="223"/>
      <c r="Y721" s="223"/>
      <c r="Z721" s="223"/>
    </row>
    <row r="722" spans="1:26" x14ac:dyDescent="0.25">
      <c r="A722" s="223"/>
      <c r="B722" s="223"/>
      <c r="C722" s="223"/>
      <c r="D722" s="223"/>
      <c r="E722" s="223"/>
      <c r="F722" s="223"/>
      <c r="G722" s="223"/>
      <c r="H722" s="223"/>
      <c r="I722" s="223"/>
      <c r="J722" s="223"/>
      <c r="K722" s="223"/>
      <c r="L722" s="223"/>
      <c r="M722" s="223"/>
      <c r="N722" s="223"/>
      <c r="O722" s="223"/>
      <c r="P722" s="223"/>
      <c r="Q722" s="223"/>
      <c r="R722" s="223"/>
      <c r="S722" s="223"/>
      <c r="T722" s="223"/>
      <c r="U722" s="223"/>
      <c r="V722" s="223"/>
      <c r="W722" s="223"/>
      <c r="X722" s="223"/>
      <c r="Y722" s="223"/>
      <c r="Z722" s="223"/>
    </row>
    <row r="723" spans="1:26" x14ac:dyDescent="0.25">
      <c r="A723" s="223"/>
      <c r="B723" s="223"/>
      <c r="C723" s="223"/>
      <c r="D723" s="223"/>
      <c r="E723" s="223"/>
      <c r="F723" s="223"/>
      <c r="G723" s="223"/>
      <c r="H723" s="223"/>
      <c r="I723" s="223"/>
      <c r="J723" s="223"/>
      <c r="K723" s="223"/>
      <c r="L723" s="223"/>
      <c r="M723" s="223"/>
      <c r="N723" s="223"/>
      <c r="O723" s="223"/>
      <c r="P723" s="223"/>
      <c r="Q723" s="223"/>
      <c r="R723" s="223"/>
      <c r="S723" s="223"/>
      <c r="T723" s="223"/>
      <c r="U723" s="223"/>
      <c r="V723" s="223"/>
      <c r="W723" s="223"/>
      <c r="X723" s="223"/>
      <c r="Y723" s="223"/>
      <c r="Z723" s="223"/>
    </row>
    <row r="724" spans="1:26" x14ac:dyDescent="0.25">
      <c r="A724" s="223"/>
      <c r="B724" s="223"/>
      <c r="C724" s="223"/>
      <c r="D724" s="223"/>
      <c r="E724" s="223"/>
      <c r="F724" s="223"/>
      <c r="G724" s="223"/>
      <c r="H724" s="223"/>
      <c r="I724" s="223"/>
      <c r="J724" s="223"/>
      <c r="K724" s="223"/>
      <c r="L724" s="223"/>
      <c r="M724" s="223"/>
      <c r="N724" s="223"/>
      <c r="O724" s="223"/>
      <c r="P724" s="223"/>
      <c r="Q724" s="223"/>
      <c r="R724" s="223"/>
      <c r="S724" s="223"/>
      <c r="T724" s="223"/>
      <c r="U724" s="223"/>
      <c r="V724" s="223"/>
      <c r="W724" s="223"/>
      <c r="X724" s="223"/>
      <c r="Y724" s="223"/>
      <c r="Z724" s="223"/>
    </row>
    <row r="725" spans="1:26" x14ac:dyDescent="0.25">
      <c r="A725" s="223"/>
      <c r="B725" s="223"/>
      <c r="C725" s="223"/>
      <c r="D725" s="223"/>
      <c r="E725" s="223"/>
      <c r="F725" s="223"/>
      <c r="G725" s="223"/>
      <c r="H725" s="223"/>
      <c r="I725" s="223"/>
      <c r="J725" s="223"/>
      <c r="K725" s="223"/>
      <c r="L725" s="223"/>
      <c r="M725" s="223"/>
      <c r="N725" s="223"/>
      <c r="O725" s="223"/>
      <c r="P725" s="223"/>
      <c r="Q725" s="223"/>
      <c r="R725" s="223"/>
      <c r="S725" s="223"/>
      <c r="T725" s="223"/>
      <c r="U725" s="223"/>
      <c r="V725" s="223"/>
      <c r="W725" s="223"/>
      <c r="X725" s="223"/>
      <c r="Y725" s="223"/>
      <c r="Z725" s="223"/>
    </row>
    <row r="726" spans="1:26" x14ac:dyDescent="0.25">
      <c r="A726" s="223"/>
      <c r="B726" s="223"/>
      <c r="C726" s="223"/>
      <c r="D726" s="223"/>
      <c r="E726" s="223"/>
      <c r="F726" s="223"/>
      <c r="G726" s="223"/>
      <c r="H726" s="223"/>
      <c r="I726" s="223"/>
      <c r="J726" s="223"/>
      <c r="K726" s="223"/>
      <c r="L726" s="223"/>
      <c r="M726" s="223"/>
      <c r="N726" s="223"/>
      <c r="O726" s="223"/>
      <c r="P726" s="223"/>
      <c r="Q726" s="223"/>
      <c r="R726" s="223"/>
      <c r="S726" s="223"/>
      <c r="T726" s="223"/>
      <c r="U726" s="223"/>
      <c r="V726" s="223"/>
      <c r="W726" s="223"/>
      <c r="X726" s="223"/>
      <c r="Y726" s="223"/>
      <c r="Z726" s="223"/>
    </row>
    <row r="727" spans="1:26" x14ac:dyDescent="0.25">
      <c r="A727" s="223"/>
      <c r="B727" s="223"/>
      <c r="C727" s="223"/>
      <c r="D727" s="223"/>
      <c r="E727" s="223"/>
      <c r="F727" s="223"/>
      <c r="G727" s="223"/>
      <c r="H727" s="223"/>
      <c r="I727" s="223"/>
      <c r="J727" s="223"/>
      <c r="K727" s="223"/>
      <c r="L727" s="223"/>
      <c r="M727" s="223"/>
      <c r="N727" s="223"/>
      <c r="O727" s="223"/>
      <c r="P727" s="223"/>
      <c r="Q727" s="223"/>
      <c r="R727" s="223"/>
      <c r="S727" s="223"/>
      <c r="T727" s="223"/>
      <c r="U727" s="223"/>
      <c r="V727" s="223"/>
      <c r="W727" s="223"/>
      <c r="X727" s="223"/>
      <c r="Y727" s="223"/>
      <c r="Z727" s="223"/>
    </row>
    <row r="728" spans="1:26" x14ac:dyDescent="0.25">
      <c r="A728" s="223"/>
      <c r="B728" s="223"/>
      <c r="C728" s="223"/>
      <c r="D728" s="223"/>
      <c r="E728" s="223"/>
      <c r="F728" s="223"/>
      <c r="G728" s="223"/>
      <c r="H728" s="223"/>
      <c r="I728" s="223"/>
      <c r="J728" s="223"/>
      <c r="K728" s="223"/>
      <c r="L728" s="223"/>
      <c r="M728" s="223"/>
      <c r="N728" s="223"/>
      <c r="O728" s="223"/>
      <c r="P728" s="223"/>
      <c r="Q728" s="223"/>
      <c r="R728" s="223"/>
      <c r="S728" s="223"/>
      <c r="T728" s="223"/>
      <c r="U728" s="223"/>
      <c r="V728" s="223"/>
      <c r="W728" s="223"/>
      <c r="X728" s="223"/>
      <c r="Y728" s="223"/>
      <c r="Z728" s="223"/>
    </row>
    <row r="729" spans="1:26" x14ac:dyDescent="0.25">
      <c r="A729" s="223"/>
      <c r="B729" s="223"/>
      <c r="C729" s="223"/>
      <c r="D729" s="223"/>
      <c r="E729" s="223"/>
      <c r="F729" s="223"/>
      <c r="G729" s="223"/>
      <c r="H729" s="223"/>
      <c r="I729" s="223"/>
      <c r="J729" s="223"/>
      <c r="K729" s="223"/>
      <c r="L729" s="223"/>
      <c r="M729" s="223"/>
      <c r="N729" s="223"/>
      <c r="O729" s="223"/>
      <c r="P729" s="223"/>
      <c r="Q729" s="223"/>
      <c r="R729" s="223"/>
      <c r="S729" s="223"/>
      <c r="T729" s="223"/>
      <c r="U729" s="223"/>
      <c r="V729" s="223"/>
      <c r="W729" s="223"/>
      <c r="X729" s="223"/>
      <c r="Y729" s="223"/>
      <c r="Z729" s="223"/>
    </row>
    <row r="730" spans="1:26" x14ac:dyDescent="0.25">
      <c r="A730" s="223"/>
      <c r="B730" s="223"/>
      <c r="C730" s="223"/>
      <c r="D730" s="223"/>
      <c r="E730" s="223"/>
      <c r="F730" s="223"/>
      <c r="G730" s="223"/>
      <c r="H730" s="223"/>
      <c r="I730" s="223"/>
      <c r="J730" s="223"/>
      <c r="K730" s="223"/>
      <c r="L730" s="223"/>
      <c r="M730" s="223"/>
      <c r="N730" s="223"/>
      <c r="O730" s="223"/>
      <c r="P730" s="223"/>
      <c r="Q730" s="223"/>
      <c r="R730" s="223"/>
      <c r="S730" s="223"/>
      <c r="T730" s="223"/>
      <c r="U730" s="223"/>
      <c r="V730" s="223"/>
      <c r="W730" s="223"/>
      <c r="X730" s="223"/>
      <c r="Y730" s="223"/>
      <c r="Z730" s="223"/>
    </row>
    <row r="731" spans="1:26" x14ac:dyDescent="0.25">
      <c r="A731" s="223"/>
      <c r="B731" s="223"/>
      <c r="C731" s="223"/>
      <c r="D731" s="223"/>
      <c r="E731" s="223"/>
      <c r="F731" s="223"/>
      <c r="G731" s="223"/>
      <c r="H731" s="223"/>
      <c r="I731" s="223"/>
      <c r="J731" s="223"/>
      <c r="K731" s="223"/>
      <c r="L731" s="223"/>
      <c r="M731" s="223"/>
      <c r="N731" s="223"/>
      <c r="O731" s="223"/>
      <c r="P731" s="223"/>
      <c r="Q731" s="223"/>
      <c r="R731" s="223"/>
      <c r="S731" s="223"/>
      <c r="T731" s="223"/>
      <c r="U731" s="223"/>
      <c r="V731" s="223"/>
      <c r="W731" s="223"/>
      <c r="X731" s="223"/>
      <c r="Y731" s="223"/>
      <c r="Z731" s="223"/>
    </row>
    <row r="732" spans="1:26" x14ac:dyDescent="0.25">
      <c r="A732" s="223"/>
      <c r="B732" s="223"/>
      <c r="C732" s="223"/>
      <c r="D732" s="223"/>
      <c r="E732" s="223"/>
      <c r="F732" s="223"/>
      <c r="G732" s="223"/>
      <c r="H732" s="223"/>
      <c r="I732" s="223"/>
      <c r="J732" s="223"/>
      <c r="K732" s="223"/>
      <c r="L732" s="223"/>
      <c r="M732" s="223"/>
      <c r="N732" s="223"/>
      <c r="O732" s="223"/>
      <c r="P732" s="223"/>
      <c r="Q732" s="223"/>
      <c r="R732" s="223"/>
      <c r="S732" s="223"/>
      <c r="T732" s="223"/>
      <c r="U732" s="223"/>
      <c r="V732" s="223"/>
      <c r="W732" s="223"/>
      <c r="X732" s="223"/>
      <c r="Y732" s="223"/>
      <c r="Z732" s="223"/>
    </row>
    <row r="733" spans="1:26" x14ac:dyDescent="0.25">
      <c r="A733" s="223"/>
      <c r="B733" s="223"/>
      <c r="C733" s="223"/>
      <c r="D733" s="223"/>
      <c r="E733" s="223"/>
      <c r="F733" s="223"/>
      <c r="G733" s="223"/>
      <c r="H733" s="223"/>
      <c r="I733" s="223"/>
      <c r="J733" s="223"/>
      <c r="K733" s="223"/>
      <c r="L733" s="223"/>
      <c r="M733" s="223"/>
      <c r="N733" s="223"/>
      <c r="O733" s="223"/>
      <c r="P733" s="223"/>
      <c r="Q733" s="223"/>
      <c r="R733" s="223"/>
      <c r="S733" s="223"/>
      <c r="T733" s="223"/>
      <c r="U733" s="223"/>
      <c r="V733" s="223"/>
      <c r="W733" s="223"/>
      <c r="X733" s="223"/>
      <c r="Y733" s="223"/>
      <c r="Z733" s="223"/>
    </row>
    <row r="734" spans="1:26" x14ac:dyDescent="0.25">
      <c r="A734" s="223"/>
      <c r="B734" s="223"/>
      <c r="C734" s="223"/>
      <c r="D734" s="223"/>
      <c r="E734" s="223"/>
      <c r="F734" s="223"/>
      <c r="G734" s="223"/>
      <c r="H734" s="223"/>
      <c r="I734" s="223"/>
      <c r="J734" s="223"/>
      <c r="K734" s="223"/>
      <c r="L734" s="223"/>
      <c r="M734" s="223"/>
      <c r="N734" s="223"/>
      <c r="O734" s="223"/>
      <c r="P734" s="223"/>
      <c r="Q734" s="223"/>
      <c r="R734" s="223"/>
      <c r="S734" s="223"/>
      <c r="T734" s="223"/>
      <c r="U734" s="223"/>
      <c r="V734" s="223"/>
      <c r="W734" s="223"/>
      <c r="X734" s="223"/>
      <c r="Y734" s="223"/>
      <c r="Z734" s="223"/>
    </row>
    <row r="735" spans="1:26" x14ac:dyDescent="0.25">
      <c r="A735" s="223"/>
      <c r="B735" s="223"/>
      <c r="C735" s="223"/>
      <c r="D735" s="223"/>
      <c r="E735" s="223"/>
      <c r="F735" s="223"/>
      <c r="G735" s="223"/>
      <c r="H735" s="223"/>
      <c r="I735" s="223"/>
      <c r="J735" s="223"/>
      <c r="K735" s="223"/>
      <c r="L735" s="223"/>
      <c r="M735" s="223"/>
      <c r="N735" s="223"/>
      <c r="O735" s="223"/>
      <c r="P735" s="223"/>
      <c r="Q735" s="223"/>
      <c r="R735" s="223"/>
      <c r="S735" s="223"/>
      <c r="T735" s="223"/>
      <c r="U735" s="223"/>
      <c r="V735" s="223"/>
      <c r="W735" s="223"/>
      <c r="X735" s="223"/>
      <c r="Y735" s="223"/>
      <c r="Z735" s="223"/>
    </row>
    <row r="736" spans="1:26" x14ac:dyDescent="0.25">
      <c r="A736" s="223"/>
      <c r="B736" s="223"/>
      <c r="C736" s="223"/>
      <c r="D736" s="223"/>
      <c r="E736" s="223"/>
      <c r="F736" s="223"/>
      <c r="G736" s="223"/>
      <c r="H736" s="223"/>
      <c r="I736" s="223"/>
      <c r="J736" s="223"/>
      <c r="K736" s="223"/>
      <c r="L736" s="223"/>
      <c r="M736" s="223"/>
      <c r="N736" s="223"/>
      <c r="O736" s="223"/>
      <c r="P736" s="223"/>
      <c r="Q736" s="223"/>
      <c r="R736" s="223"/>
      <c r="S736" s="223"/>
      <c r="T736" s="223"/>
      <c r="U736" s="223"/>
      <c r="V736" s="223"/>
      <c r="W736" s="223"/>
      <c r="X736" s="223"/>
      <c r="Y736" s="223"/>
      <c r="Z736" s="223"/>
    </row>
    <row r="737" spans="1:26" x14ac:dyDescent="0.25">
      <c r="A737" s="223"/>
      <c r="B737" s="223"/>
      <c r="C737" s="223"/>
      <c r="D737" s="223"/>
      <c r="E737" s="223"/>
      <c r="F737" s="223"/>
      <c r="G737" s="223"/>
      <c r="H737" s="223"/>
      <c r="I737" s="223"/>
      <c r="J737" s="223"/>
      <c r="K737" s="223"/>
      <c r="L737" s="223"/>
      <c r="M737" s="223"/>
      <c r="N737" s="223"/>
      <c r="O737" s="223"/>
      <c r="P737" s="223"/>
      <c r="Q737" s="223"/>
      <c r="R737" s="223"/>
      <c r="S737" s="223"/>
      <c r="T737" s="223"/>
      <c r="U737" s="223"/>
      <c r="V737" s="223"/>
      <c r="W737" s="223"/>
      <c r="X737" s="223"/>
      <c r="Y737" s="223"/>
      <c r="Z737" s="223"/>
    </row>
    <row r="738" spans="1:26" x14ac:dyDescent="0.25">
      <c r="A738" s="223"/>
      <c r="B738" s="223"/>
      <c r="C738" s="223"/>
      <c r="D738" s="223"/>
      <c r="E738" s="223"/>
      <c r="F738" s="223"/>
      <c r="G738" s="223"/>
      <c r="H738" s="223"/>
      <c r="I738" s="223"/>
      <c r="J738" s="223"/>
      <c r="K738" s="223"/>
      <c r="L738" s="223"/>
      <c r="M738" s="223"/>
      <c r="N738" s="223"/>
      <c r="O738" s="223"/>
      <c r="P738" s="223"/>
      <c r="Q738" s="223"/>
      <c r="R738" s="223"/>
      <c r="S738" s="223"/>
      <c r="T738" s="223"/>
      <c r="U738" s="223"/>
      <c r="V738" s="223"/>
      <c r="W738" s="223"/>
      <c r="X738" s="223"/>
      <c r="Y738" s="223"/>
      <c r="Z738" s="223"/>
    </row>
    <row r="739" spans="1:26" x14ac:dyDescent="0.25">
      <c r="A739" s="223"/>
      <c r="B739" s="223"/>
      <c r="C739" s="223"/>
      <c r="D739" s="223"/>
      <c r="E739" s="223"/>
      <c r="F739" s="223"/>
      <c r="G739" s="223"/>
      <c r="H739" s="223"/>
      <c r="I739" s="223"/>
      <c r="J739" s="223"/>
      <c r="K739" s="223"/>
      <c r="L739" s="223"/>
      <c r="M739" s="223"/>
      <c r="N739" s="223"/>
      <c r="O739" s="223"/>
      <c r="P739" s="223"/>
      <c r="Q739" s="223"/>
      <c r="R739" s="223"/>
      <c r="S739" s="223"/>
      <c r="T739" s="223"/>
      <c r="U739" s="223"/>
      <c r="V739" s="223"/>
      <c r="W739" s="223"/>
      <c r="X739" s="223"/>
      <c r="Y739" s="223"/>
      <c r="Z739" s="223"/>
    </row>
    <row r="740" spans="1:26" x14ac:dyDescent="0.25">
      <c r="A740" s="223"/>
      <c r="B740" s="223"/>
      <c r="C740" s="223"/>
      <c r="D740" s="223"/>
      <c r="E740" s="223"/>
      <c r="F740" s="223"/>
      <c r="G740" s="223"/>
      <c r="H740" s="223"/>
      <c r="I740" s="223"/>
      <c r="J740" s="223"/>
      <c r="K740" s="223"/>
      <c r="L740" s="223"/>
      <c r="M740" s="223"/>
      <c r="N740" s="223"/>
      <c r="O740" s="223"/>
      <c r="P740" s="223"/>
      <c r="Q740" s="223"/>
      <c r="R740" s="223"/>
      <c r="S740" s="223"/>
      <c r="T740" s="223"/>
      <c r="U740" s="223"/>
      <c r="V740" s="223"/>
      <c r="W740" s="223"/>
      <c r="X740" s="223"/>
      <c r="Y740" s="223"/>
      <c r="Z740" s="223"/>
    </row>
    <row r="741" spans="1:26" x14ac:dyDescent="0.25">
      <c r="A741" s="223"/>
      <c r="B741" s="223"/>
      <c r="C741" s="223"/>
      <c r="D741" s="223"/>
      <c r="E741" s="223"/>
      <c r="F741" s="223"/>
      <c r="G741" s="223"/>
      <c r="H741" s="223"/>
      <c r="I741" s="223"/>
      <c r="J741" s="223"/>
      <c r="K741" s="223"/>
      <c r="L741" s="223"/>
      <c r="M741" s="223"/>
      <c r="N741" s="223"/>
      <c r="O741" s="223"/>
      <c r="P741" s="223"/>
      <c r="Q741" s="223"/>
      <c r="R741" s="223"/>
      <c r="S741" s="223"/>
      <c r="T741" s="223"/>
      <c r="U741" s="223"/>
      <c r="V741" s="223"/>
      <c r="W741" s="223"/>
      <c r="X741" s="223"/>
      <c r="Y741" s="223"/>
      <c r="Z741" s="223"/>
    </row>
    <row r="742" spans="1:26" x14ac:dyDescent="0.25">
      <c r="A742" s="223"/>
      <c r="B742" s="223"/>
      <c r="C742" s="223"/>
      <c r="D742" s="223"/>
      <c r="E742" s="223"/>
      <c r="F742" s="223"/>
      <c r="G742" s="223"/>
      <c r="H742" s="223"/>
      <c r="I742" s="223"/>
      <c r="J742" s="223"/>
      <c r="K742" s="223"/>
      <c r="L742" s="223"/>
      <c r="M742" s="223"/>
      <c r="N742" s="223"/>
      <c r="O742" s="223"/>
      <c r="P742" s="223"/>
      <c r="Q742" s="223"/>
      <c r="R742" s="223"/>
      <c r="S742" s="223"/>
      <c r="T742" s="223"/>
      <c r="U742" s="223"/>
      <c r="V742" s="223"/>
      <c r="W742" s="223"/>
      <c r="X742" s="223"/>
      <c r="Y742" s="223"/>
      <c r="Z742" s="223"/>
    </row>
    <row r="743" spans="1:26" x14ac:dyDescent="0.25">
      <c r="A743" s="223"/>
      <c r="B743" s="223"/>
      <c r="C743" s="223"/>
      <c r="D743" s="223"/>
      <c r="E743" s="223"/>
      <c r="F743" s="223"/>
      <c r="G743" s="223"/>
      <c r="H743" s="223"/>
      <c r="I743" s="223"/>
      <c r="J743" s="223"/>
      <c r="K743" s="223"/>
      <c r="L743" s="223"/>
      <c r="M743" s="223"/>
      <c r="N743" s="223"/>
      <c r="O743" s="223"/>
      <c r="P743" s="223"/>
      <c r="Q743" s="223"/>
      <c r="R743" s="223"/>
      <c r="S743" s="223"/>
      <c r="T743" s="223"/>
      <c r="U743" s="223"/>
      <c r="V743" s="223"/>
      <c r="W743" s="223"/>
      <c r="X743" s="223"/>
      <c r="Y743" s="223"/>
      <c r="Z743" s="223"/>
    </row>
    <row r="744" spans="1:26" x14ac:dyDescent="0.25">
      <c r="A744" s="223"/>
      <c r="B744" s="223"/>
      <c r="C744" s="223"/>
      <c r="D744" s="223"/>
      <c r="E744" s="223"/>
      <c r="F744" s="223"/>
      <c r="G744" s="223"/>
      <c r="H744" s="223"/>
      <c r="I744" s="223"/>
      <c r="J744" s="223"/>
      <c r="K744" s="223"/>
      <c r="L744" s="223"/>
      <c r="M744" s="223"/>
      <c r="N744" s="223"/>
      <c r="O744" s="223"/>
      <c r="P744" s="223"/>
      <c r="Q744" s="223"/>
      <c r="R744" s="223"/>
      <c r="S744" s="223"/>
      <c r="T744" s="223"/>
      <c r="U744" s="223"/>
      <c r="V744" s="223"/>
      <c r="W744" s="223"/>
      <c r="X744" s="223"/>
      <c r="Y744" s="223"/>
      <c r="Z744" s="223"/>
    </row>
    <row r="745" spans="1:26" x14ac:dyDescent="0.25">
      <c r="A745" s="223"/>
      <c r="B745" s="223"/>
      <c r="C745" s="223"/>
      <c r="D745" s="223"/>
      <c r="E745" s="223"/>
      <c r="F745" s="223"/>
      <c r="G745" s="223"/>
      <c r="H745" s="223"/>
      <c r="I745" s="223"/>
      <c r="J745" s="223"/>
      <c r="K745" s="223"/>
      <c r="L745" s="223"/>
      <c r="M745" s="223"/>
      <c r="N745" s="223"/>
      <c r="O745" s="223"/>
      <c r="P745" s="223"/>
      <c r="Q745" s="223"/>
      <c r="R745" s="223"/>
      <c r="S745" s="223"/>
      <c r="T745" s="223"/>
      <c r="U745" s="223"/>
      <c r="V745" s="223"/>
      <c r="W745" s="223"/>
      <c r="X745" s="223"/>
      <c r="Y745" s="223"/>
      <c r="Z745" s="223"/>
    </row>
    <row r="746" spans="1:26" x14ac:dyDescent="0.25">
      <c r="A746" s="223"/>
      <c r="B746" s="223"/>
      <c r="C746" s="223"/>
      <c r="D746" s="223"/>
      <c r="E746" s="223"/>
      <c r="F746" s="223"/>
      <c r="G746" s="223"/>
      <c r="H746" s="223"/>
      <c r="I746" s="223"/>
      <c r="J746" s="223"/>
      <c r="K746" s="223"/>
      <c r="L746" s="223"/>
      <c r="M746" s="223"/>
      <c r="N746" s="223"/>
      <c r="O746" s="223"/>
      <c r="P746" s="223"/>
      <c r="Q746" s="223"/>
      <c r="R746" s="223"/>
      <c r="S746" s="223"/>
      <c r="T746" s="223"/>
      <c r="U746" s="223"/>
      <c r="V746" s="223"/>
      <c r="W746" s="223"/>
      <c r="X746" s="223"/>
      <c r="Y746" s="223"/>
      <c r="Z746" s="223"/>
    </row>
    <row r="747" spans="1:26" x14ac:dyDescent="0.25">
      <c r="A747" s="223"/>
      <c r="B747" s="223"/>
      <c r="C747" s="223"/>
      <c r="D747" s="223"/>
      <c r="E747" s="223"/>
      <c r="F747" s="223"/>
      <c r="G747" s="223"/>
      <c r="H747" s="223"/>
      <c r="I747" s="223"/>
      <c r="J747" s="223"/>
      <c r="K747" s="223"/>
      <c r="L747" s="223"/>
      <c r="M747" s="223"/>
      <c r="N747" s="223"/>
      <c r="O747" s="223"/>
      <c r="P747" s="223"/>
      <c r="Q747" s="223"/>
      <c r="R747" s="223"/>
      <c r="S747" s="223"/>
      <c r="T747" s="223"/>
      <c r="U747" s="223"/>
      <c r="V747" s="223"/>
      <c r="W747" s="223"/>
      <c r="X747" s="223"/>
      <c r="Y747" s="223"/>
      <c r="Z747" s="223"/>
    </row>
    <row r="748" spans="1:26" x14ac:dyDescent="0.25">
      <c r="A748" s="223"/>
      <c r="B748" s="223"/>
      <c r="C748" s="223"/>
      <c r="D748" s="223"/>
      <c r="E748" s="223"/>
      <c r="F748" s="223"/>
      <c r="G748" s="223"/>
      <c r="H748" s="223"/>
      <c r="I748" s="223"/>
      <c r="J748" s="223"/>
      <c r="K748" s="223"/>
      <c r="L748" s="223"/>
      <c r="M748" s="223"/>
      <c r="N748" s="223"/>
      <c r="O748" s="223"/>
      <c r="P748" s="223"/>
      <c r="Q748" s="223"/>
      <c r="R748" s="223"/>
      <c r="S748" s="223"/>
      <c r="T748" s="223"/>
      <c r="U748" s="223"/>
      <c r="V748" s="223"/>
      <c r="W748" s="223"/>
      <c r="X748" s="223"/>
      <c r="Y748" s="223"/>
      <c r="Z748" s="223"/>
    </row>
    <row r="749" spans="1:26" x14ac:dyDescent="0.25">
      <c r="A749" s="223"/>
      <c r="B749" s="223"/>
      <c r="C749" s="223"/>
      <c r="D749" s="223"/>
      <c r="E749" s="223"/>
      <c r="F749" s="223"/>
      <c r="G749" s="223"/>
      <c r="H749" s="223"/>
      <c r="I749" s="223"/>
      <c r="J749" s="223"/>
      <c r="K749" s="223"/>
      <c r="L749" s="223"/>
      <c r="M749" s="223"/>
      <c r="N749" s="223"/>
      <c r="O749" s="223"/>
      <c r="P749" s="223"/>
      <c r="Q749" s="223"/>
      <c r="R749" s="223"/>
      <c r="S749" s="223"/>
      <c r="T749" s="223"/>
      <c r="U749" s="223"/>
      <c r="V749" s="223"/>
      <c r="W749" s="223"/>
      <c r="X749" s="223"/>
      <c r="Y749" s="223"/>
      <c r="Z749" s="223"/>
    </row>
    <row r="750" spans="1:26" x14ac:dyDescent="0.25">
      <c r="A750" s="223"/>
      <c r="B750" s="223"/>
      <c r="C750" s="223"/>
      <c r="D750" s="223"/>
      <c r="E750" s="223"/>
      <c r="F750" s="223"/>
      <c r="G750" s="223"/>
      <c r="H750" s="223"/>
      <c r="I750" s="223"/>
      <c r="J750" s="223"/>
      <c r="K750" s="223"/>
      <c r="L750" s="223"/>
      <c r="M750" s="223"/>
      <c r="N750" s="223"/>
      <c r="O750" s="223"/>
      <c r="P750" s="223"/>
      <c r="Q750" s="223"/>
      <c r="R750" s="223"/>
      <c r="S750" s="223"/>
      <c r="T750" s="223"/>
      <c r="U750" s="223"/>
      <c r="V750" s="223"/>
      <c r="W750" s="223"/>
      <c r="X750" s="223"/>
      <c r="Y750" s="223"/>
      <c r="Z750" s="223"/>
    </row>
    <row r="751" spans="1:26" x14ac:dyDescent="0.25">
      <c r="A751" s="223"/>
      <c r="B751" s="223"/>
      <c r="C751" s="223"/>
      <c r="D751" s="223"/>
      <c r="E751" s="223"/>
      <c r="F751" s="223"/>
      <c r="G751" s="223"/>
      <c r="H751" s="223"/>
      <c r="I751" s="223"/>
      <c r="J751" s="223"/>
      <c r="K751" s="223"/>
      <c r="L751" s="223"/>
      <c r="M751" s="223"/>
      <c r="N751" s="223"/>
      <c r="O751" s="223"/>
      <c r="P751" s="223"/>
      <c r="Q751" s="223"/>
      <c r="R751" s="223"/>
      <c r="S751" s="223"/>
      <c r="T751" s="223"/>
      <c r="U751" s="223"/>
      <c r="V751" s="223"/>
      <c r="W751" s="223"/>
      <c r="X751" s="223"/>
      <c r="Y751" s="223"/>
      <c r="Z751" s="223"/>
    </row>
    <row r="752" spans="1:26" x14ac:dyDescent="0.25">
      <c r="A752" s="223"/>
      <c r="B752" s="223"/>
      <c r="C752" s="223"/>
      <c r="D752" s="223"/>
      <c r="E752" s="223"/>
      <c r="F752" s="223"/>
      <c r="G752" s="223"/>
      <c r="H752" s="223"/>
      <c r="I752" s="223"/>
      <c r="J752" s="223"/>
      <c r="K752" s="223"/>
      <c r="L752" s="223"/>
      <c r="M752" s="223"/>
      <c r="N752" s="223"/>
      <c r="O752" s="223"/>
      <c r="P752" s="223"/>
      <c r="Q752" s="223"/>
      <c r="R752" s="223"/>
      <c r="S752" s="223"/>
      <c r="T752" s="223"/>
      <c r="U752" s="223"/>
      <c r="V752" s="223"/>
      <c r="W752" s="223"/>
      <c r="X752" s="223"/>
      <c r="Y752" s="223"/>
      <c r="Z752" s="223"/>
    </row>
    <row r="753" spans="1:26" x14ac:dyDescent="0.25">
      <c r="A753" s="223"/>
      <c r="B753" s="223"/>
      <c r="C753" s="223"/>
      <c r="D753" s="223"/>
      <c r="E753" s="223"/>
      <c r="F753" s="223"/>
      <c r="G753" s="223"/>
      <c r="H753" s="223"/>
      <c r="I753" s="223"/>
      <c r="J753" s="223"/>
      <c r="K753" s="223"/>
      <c r="L753" s="223"/>
      <c r="M753" s="223"/>
      <c r="N753" s="223"/>
      <c r="O753" s="223"/>
      <c r="P753" s="223"/>
      <c r="Q753" s="223"/>
      <c r="R753" s="223"/>
      <c r="S753" s="223"/>
      <c r="T753" s="223"/>
      <c r="U753" s="223"/>
      <c r="V753" s="223"/>
      <c r="W753" s="223"/>
      <c r="X753" s="223"/>
      <c r="Y753" s="223"/>
      <c r="Z753" s="223"/>
    </row>
    <row r="754" spans="1:26" x14ac:dyDescent="0.25">
      <c r="A754" s="223"/>
      <c r="B754" s="223"/>
      <c r="C754" s="223"/>
      <c r="D754" s="223"/>
      <c r="E754" s="223"/>
      <c r="F754" s="223"/>
      <c r="G754" s="223"/>
      <c r="H754" s="223"/>
      <c r="I754" s="223"/>
      <c r="J754" s="223"/>
      <c r="K754" s="223"/>
      <c r="L754" s="223"/>
      <c r="M754" s="223"/>
      <c r="N754" s="223"/>
      <c r="O754" s="223"/>
      <c r="P754" s="223"/>
      <c r="Q754" s="223"/>
      <c r="R754" s="223"/>
      <c r="S754" s="223"/>
      <c r="T754" s="223"/>
      <c r="U754" s="223"/>
      <c r="V754" s="223"/>
      <c r="W754" s="223"/>
      <c r="X754" s="223"/>
      <c r="Y754" s="223"/>
      <c r="Z754" s="223"/>
    </row>
    <row r="755" spans="1:26" x14ac:dyDescent="0.25">
      <c r="A755" s="223"/>
      <c r="B755" s="223"/>
      <c r="C755" s="223"/>
      <c r="D755" s="223"/>
      <c r="E755" s="223"/>
      <c r="F755" s="223"/>
      <c r="G755" s="223"/>
      <c r="H755" s="223"/>
      <c r="I755" s="223"/>
      <c r="J755" s="223"/>
      <c r="K755" s="223"/>
      <c r="L755" s="223"/>
      <c r="M755" s="223"/>
      <c r="N755" s="223"/>
      <c r="O755" s="223"/>
      <c r="P755" s="223"/>
      <c r="Q755" s="223"/>
      <c r="R755" s="223"/>
      <c r="S755" s="223"/>
      <c r="T755" s="223"/>
      <c r="U755" s="223"/>
      <c r="V755" s="223"/>
      <c r="W755" s="223"/>
      <c r="X755" s="223"/>
      <c r="Y755" s="223"/>
      <c r="Z755" s="223"/>
    </row>
    <row r="756" spans="1:26" x14ac:dyDescent="0.25">
      <c r="A756" s="223"/>
      <c r="B756" s="223"/>
      <c r="C756" s="223"/>
      <c r="D756" s="223"/>
      <c r="E756" s="223"/>
      <c r="F756" s="223"/>
      <c r="G756" s="223"/>
      <c r="H756" s="223"/>
      <c r="I756" s="223"/>
      <c r="J756" s="223"/>
      <c r="K756" s="223"/>
      <c r="L756" s="223"/>
      <c r="M756" s="223"/>
      <c r="N756" s="223"/>
      <c r="O756" s="223"/>
      <c r="P756" s="223"/>
      <c r="Q756" s="223"/>
      <c r="R756" s="223"/>
      <c r="S756" s="223"/>
      <c r="T756" s="223"/>
      <c r="U756" s="223"/>
      <c r="V756" s="223"/>
      <c r="W756" s="223"/>
      <c r="X756" s="223"/>
      <c r="Y756" s="223"/>
      <c r="Z756" s="223"/>
    </row>
    <row r="757" spans="1:26" x14ac:dyDescent="0.25">
      <c r="A757" s="223"/>
      <c r="B757" s="223"/>
      <c r="C757" s="223"/>
      <c r="D757" s="223"/>
      <c r="E757" s="223"/>
      <c r="F757" s="223"/>
      <c r="G757" s="223"/>
      <c r="H757" s="223"/>
      <c r="I757" s="223"/>
      <c r="J757" s="223"/>
      <c r="K757" s="223"/>
      <c r="L757" s="223"/>
      <c r="M757" s="223"/>
      <c r="N757" s="223"/>
      <c r="O757" s="223"/>
      <c r="P757" s="223"/>
      <c r="Q757" s="223"/>
      <c r="R757" s="223"/>
      <c r="S757" s="223"/>
      <c r="T757" s="223"/>
      <c r="U757" s="223"/>
      <c r="V757" s="223"/>
      <c r="W757" s="223"/>
      <c r="X757" s="223"/>
      <c r="Y757" s="223"/>
      <c r="Z757" s="223"/>
    </row>
    <row r="758" spans="1:26" x14ac:dyDescent="0.25">
      <c r="A758" s="223"/>
      <c r="B758" s="223"/>
      <c r="C758" s="223"/>
      <c r="D758" s="223"/>
      <c r="E758" s="223"/>
      <c r="F758" s="223"/>
      <c r="G758" s="223"/>
      <c r="H758" s="223"/>
      <c r="I758" s="223"/>
      <c r="J758" s="223"/>
      <c r="K758" s="223"/>
      <c r="L758" s="223"/>
      <c r="M758" s="223"/>
      <c r="N758" s="223"/>
      <c r="O758" s="223"/>
      <c r="P758" s="223"/>
      <c r="Q758" s="223"/>
      <c r="R758" s="223"/>
      <c r="S758" s="223"/>
      <c r="T758" s="223"/>
      <c r="U758" s="223"/>
      <c r="V758" s="223"/>
      <c r="W758" s="223"/>
      <c r="X758" s="223"/>
      <c r="Y758" s="223"/>
      <c r="Z758" s="223"/>
    </row>
    <row r="759" spans="1:26" x14ac:dyDescent="0.25">
      <c r="A759" s="223"/>
      <c r="B759" s="223"/>
      <c r="C759" s="223"/>
      <c r="D759" s="223"/>
      <c r="E759" s="223"/>
      <c r="F759" s="223"/>
      <c r="G759" s="223"/>
      <c r="H759" s="223"/>
      <c r="I759" s="223"/>
      <c r="J759" s="223"/>
      <c r="K759" s="223"/>
      <c r="L759" s="223"/>
      <c r="M759" s="223"/>
      <c r="N759" s="223"/>
      <c r="O759" s="223"/>
      <c r="P759" s="223"/>
      <c r="Q759" s="223"/>
      <c r="R759" s="223"/>
      <c r="S759" s="223"/>
      <c r="T759" s="223"/>
      <c r="U759" s="223"/>
      <c r="V759" s="223"/>
      <c r="W759" s="223"/>
      <c r="X759" s="223"/>
      <c r="Y759" s="223"/>
      <c r="Z759" s="223"/>
    </row>
    <row r="760" spans="1:26" x14ac:dyDescent="0.25">
      <c r="A760" s="223"/>
      <c r="B760" s="223"/>
      <c r="C760" s="223"/>
      <c r="D760" s="223"/>
      <c r="E760" s="223"/>
      <c r="F760" s="223"/>
      <c r="G760" s="223"/>
      <c r="H760" s="223"/>
      <c r="I760" s="223"/>
      <c r="J760" s="223"/>
      <c r="K760" s="223"/>
      <c r="L760" s="223"/>
      <c r="M760" s="223"/>
      <c r="N760" s="223"/>
      <c r="O760" s="223"/>
      <c r="P760" s="223"/>
      <c r="Q760" s="223"/>
      <c r="R760" s="223"/>
      <c r="S760" s="223"/>
      <c r="T760" s="223"/>
      <c r="U760" s="223"/>
      <c r="V760" s="223"/>
      <c r="W760" s="223"/>
      <c r="X760" s="223"/>
      <c r="Y760" s="223"/>
      <c r="Z760" s="223"/>
    </row>
    <row r="761" spans="1:26" x14ac:dyDescent="0.25">
      <c r="A761" s="223"/>
      <c r="B761" s="223"/>
      <c r="C761" s="223"/>
      <c r="D761" s="223"/>
      <c r="E761" s="223"/>
      <c r="F761" s="223"/>
      <c r="G761" s="223"/>
      <c r="H761" s="223"/>
      <c r="I761" s="223"/>
      <c r="J761" s="223"/>
      <c r="K761" s="223"/>
      <c r="L761" s="223"/>
      <c r="M761" s="223"/>
      <c r="N761" s="223"/>
      <c r="O761" s="223"/>
      <c r="P761" s="223"/>
      <c r="Q761" s="223"/>
      <c r="R761" s="223"/>
      <c r="S761" s="223"/>
      <c r="T761" s="223"/>
      <c r="U761" s="223"/>
      <c r="V761" s="223"/>
      <c r="W761" s="223"/>
      <c r="X761" s="223"/>
      <c r="Y761" s="223"/>
      <c r="Z761" s="223"/>
    </row>
    <row r="762" spans="1:26" x14ac:dyDescent="0.25">
      <c r="A762" s="223"/>
      <c r="B762" s="223"/>
      <c r="C762" s="223"/>
      <c r="D762" s="223"/>
      <c r="E762" s="223"/>
      <c r="F762" s="223"/>
      <c r="G762" s="223"/>
      <c r="H762" s="223"/>
      <c r="I762" s="223"/>
      <c r="J762" s="223"/>
      <c r="K762" s="223"/>
      <c r="L762" s="223"/>
      <c r="M762" s="223"/>
      <c r="N762" s="223"/>
      <c r="O762" s="223"/>
      <c r="P762" s="223"/>
      <c r="Q762" s="223"/>
      <c r="R762" s="223"/>
      <c r="S762" s="223"/>
      <c r="T762" s="223"/>
      <c r="U762" s="223"/>
      <c r="V762" s="223"/>
      <c r="W762" s="223"/>
      <c r="X762" s="223"/>
      <c r="Y762" s="223"/>
      <c r="Z762" s="223"/>
    </row>
    <row r="763" spans="1:26" x14ac:dyDescent="0.25">
      <c r="A763" s="223"/>
      <c r="B763" s="223"/>
      <c r="C763" s="223"/>
      <c r="D763" s="223"/>
      <c r="E763" s="223"/>
      <c r="F763" s="223"/>
      <c r="G763" s="223"/>
      <c r="H763" s="223"/>
      <c r="I763" s="223"/>
      <c r="J763" s="223"/>
      <c r="K763" s="223"/>
      <c r="L763" s="223"/>
      <c r="M763" s="223"/>
      <c r="N763" s="223"/>
      <c r="O763" s="223"/>
      <c r="P763" s="223"/>
      <c r="Q763" s="223"/>
      <c r="R763" s="223"/>
      <c r="S763" s="223"/>
      <c r="T763" s="223"/>
      <c r="U763" s="223"/>
      <c r="V763" s="223"/>
      <c r="W763" s="223"/>
      <c r="X763" s="223"/>
      <c r="Y763" s="223"/>
      <c r="Z763" s="223"/>
    </row>
    <row r="764" spans="1:26" x14ac:dyDescent="0.25">
      <c r="A764" s="223"/>
      <c r="B764" s="223"/>
      <c r="C764" s="223"/>
      <c r="D764" s="223"/>
      <c r="E764" s="223"/>
      <c r="F764" s="223"/>
      <c r="G764" s="223"/>
      <c r="H764" s="223"/>
      <c r="I764" s="223"/>
      <c r="J764" s="223"/>
      <c r="K764" s="223"/>
      <c r="L764" s="223"/>
      <c r="M764" s="223"/>
      <c r="N764" s="223"/>
      <c r="O764" s="223"/>
      <c r="P764" s="223"/>
      <c r="Q764" s="223"/>
      <c r="R764" s="223"/>
      <c r="S764" s="223"/>
      <c r="T764" s="223"/>
      <c r="U764" s="223"/>
      <c r="V764" s="223"/>
      <c r="W764" s="223"/>
      <c r="X764" s="223"/>
      <c r="Y764" s="223"/>
      <c r="Z764" s="223"/>
    </row>
    <row r="765" spans="1:26" x14ac:dyDescent="0.25">
      <c r="A765" s="223"/>
      <c r="B765" s="223"/>
      <c r="C765" s="223"/>
      <c r="D765" s="223"/>
      <c r="E765" s="223"/>
      <c r="F765" s="223"/>
      <c r="G765" s="223"/>
      <c r="H765" s="223"/>
      <c r="I765" s="223"/>
      <c r="J765" s="223"/>
      <c r="K765" s="223"/>
      <c r="L765" s="223"/>
      <c r="M765" s="223"/>
      <c r="N765" s="223"/>
      <c r="O765" s="223"/>
      <c r="P765" s="223"/>
      <c r="Q765" s="223"/>
      <c r="R765" s="223"/>
      <c r="S765" s="223"/>
      <c r="T765" s="223"/>
      <c r="U765" s="223"/>
      <c r="V765" s="223"/>
      <c r="W765" s="223"/>
      <c r="X765" s="223"/>
      <c r="Y765" s="223"/>
      <c r="Z765" s="223"/>
    </row>
    <row r="766" spans="1:26" x14ac:dyDescent="0.25">
      <c r="A766" s="223"/>
      <c r="B766" s="223"/>
      <c r="C766" s="223"/>
      <c r="D766" s="223"/>
      <c r="E766" s="223"/>
      <c r="F766" s="223"/>
      <c r="G766" s="223"/>
      <c r="H766" s="223"/>
      <c r="I766" s="223"/>
      <c r="J766" s="223"/>
      <c r="K766" s="223"/>
      <c r="L766" s="223"/>
      <c r="M766" s="223"/>
      <c r="N766" s="223"/>
      <c r="O766" s="223"/>
      <c r="P766" s="223"/>
      <c r="Q766" s="223"/>
      <c r="R766" s="223"/>
      <c r="S766" s="223"/>
      <c r="T766" s="223"/>
      <c r="U766" s="223"/>
      <c r="V766" s="223"/>
      <c r="W766" s="223"/>
      <c r="X766" s="223"/>
      <c r="Y766" s="223"/>
      <c r="Z766" s="223"/>
    </row>
    <row r="767" spans="1:26" x14ac:dyDescent="0.25">
      <c r="A767" s="223"/>
      <c r="B767" s="223"/>
      <c r="C767" s="223"/>
      <c r="D767" s="223"/>
      <c r="E767" s="223"/>
      <c r="F767" s="223"/>
      <c r="G767" s="223"/>
      <c r="H767" s="223"/>
      <c r="I767" s="223"/>
      <c r="J767" s="223"/>
      <c r="K767" s="223"/>
      <c r="L767" s="223"/>
      <c r="M767" s="223"/>
      <c r="N767" s="223"/>
      <c r="O767" s="223"/>
      <c r="P767" s="223"/>
      <c r="Q767" s="223"/>
      <c r="R767" s="223"/>
      <c r="S767" s="223"/>
      <c r="T767" s="223"/>
      <c r="U767" s="223"/>
      <c r="V767" s="223"/>
      <c r="W767" s="223"/>
      <c r="X767" s="223"/>
      <c r="Y767" s="223"/>
      <c r="Z767" s="223"/>
    </row>
    <row r="768" spans="1:26" x14ac:dyDescent="0.25">
      <c r="A768" s="223"/>
      <c r="B768" s="223"/>
      <c r="C768" s="223"/>
      <c r="D768" s="223"/>
      <c r="E768" s="223"/>
      <c r="F768" s="223"/>
      <c r="G768" s="223"/>
      <c r="H768" s="223"/>
      <c r="I768" s="223"/>
      <c r="J768" s="223"/>
      <c r="K768" s="223"/>
      <c r="L768" s="223"/>
      <c r="M768" s="223"/>
      <c r="N768" s="223"/>
      <c r="O768" s="223"/>
      <c r="P768" s="223"/>
      <c r="Q768" s="223"/>
      <c r="R768" s="223"/>
      <c r="S768" s="223"/>
      <c r="T768" s="223"/>
      <c r="U768" s="223"/>
      <c r="V768" s="223"/>
      <c r="W768" s="223"/>
      <c r="X768" s="223"/>
      <c r="Y768" s="223"/>
      <c r="Z768" s="223"/>
    </row>
    <row r="769" spans="1:26" x14ac:dyDescent="0.25">
      <c r="A769" s="223"/>
      <c r="B769" s="223"/>
      <c r="C769" s="223"/>
      <c r="D769" s="223"/>
      <c r="E769" s="223"/>
      <c r="F769" s="223"/>
      <c r="G769" s="223"/>
      <c r="H769" s="223"/>
      <c r="I769" s="223"/>
      <c r="J769" s="223"/>
      <c r="K769" s="223"/>
      <c r="L769" s="223"/>
      <c r="M769" s="223"/>
      <c r="N769" s="223"/>
      <c r="O769" s="223"/>
      <c r="P769" s="223"/>
      <c r="Q769" s="223"/>
      <c r="R769" s="223"/>
      <c r="S769" s="223"/>
      <c r="T769" s="223"/>
      <c r="U769" s="223"/>
      <c r="V769" s="223"/>
      <c r="W769" s="223"/>
      <c r="X769" s="223"/>
      <c r="Y769" s="223"/>
      <c r="Z769" s="223"/>
    </row>
    <row r="770" spans="1:26" x14ac:dyDescent="0.25">
      <c r="A770" s="223"/>
      <c r="B770" s="223"/>
      <c r="C770" s="223"/>
      <c r="D770" s="223"/>
      <c r="E770" s="223"/>
      <c r="F770" s="223"/>
      <c r="G770" s="223"/>
      <c r="H770" s="223"/>
      <c r="I770" s="223"/>
      <c r="J770" s="223"/>
      <c r="K770" s="223"/>
      <c r="L770" s="223"/>
      <c r="M770" s="223"/>
      <c r="N770" s="223"/>
      <c r="O770" s="223"/>
      <c r="P770" s="223"/>
      <c r="Q770" s="223"/>
      <c r="R770" s="223"/>
      <c r="S770" s="223"/>
      <c r="T770" s="223"/>
      <c r="U770" s="223"/>
      <c r="V770" s="223"/>
      <c r="W770" s="223"/>
      <c r="X770" s="223"/>
      <c r="Y770" s="223"/>
      <c r="Z770" s="223"/>
    </row>
    <row r="771" spans="1:26" x14ac:dyDescent="0.25">
      <c r="A771" s="223"/>
      <c r="B771" s="223"/>
      <c r="C771" s="223"/>
      <c r="D771" s="223"/>
      <c r="E771" s="223"/>
      <c r="F771" s="223"/>
      <c r="G771" s="223"/>
      <c r="H771" s="223"/>
      <c r="I771" s="223"/>
      <c r="J771" s="223"/>
      <c r="K771" s="223"/>
      <c r="L771" s="223"/>
      <c r="M771" s="223"/>
      <c r="N771" s="223"/>
      <c r="O771" s="223"/>
      <c r="P771" s="223"/>
      <c r="Q771" s="223"/>
      <c r="R771" s="223"/>
      <c r="S771" s="223"/>
      <c r="T771" s="223"/>
      <c r="U771" s="223"/>
      <c r="V771" s="223"/>
      <c r="W771" s="223"/>
      <c r="X771" s="223"/>
      <c r="Y771" s="223"/>
      <c r="Z771" s="223"/>
    </row>
    <row r="772" spans="1:26" x14ac:dyDescent="0.25">
      <c r="A772" s="223"/>
      <c r="B772" s="223"/>
      <c r="C772" s="223"/>
      <c r="D772" s="223"/>
      <c r="E772" s="223"/>
      <c r="F772" s="223"/>
      <c r="G772" s="223"/>
      <c r="H772" s="223"/>
      <c r="I772" s="223"/>
      <c r="J772" s="223"/>
      <c r="K772" s="223"/>
      <c r="L772" s="223"/>
      <c r="M772" s="223"/>
      <c r="N772" s="223"/>
      <c r="O772" s="223"/>
      <c r="P772" s="223"/>
      <c r="Q772" s="223"/>
      <c r="R772" s="223"/>
      <c r="S772" s="223"/>
      <c r="T772" s="223"/>
      <c r="U772" s="223"/>
      <c r="V772" s="223"/>
      <c r="W772" s="223"/>
      <c r="X772" s="223"/>
      <c r="Y772" s="223"/>
      <c r="Z772" s="223"/>
    </row>
    <row r="773" spans="1:26" x14ac:dyDescent="0.25">
      <c r="A773" s="223"/>
      <c r="B773" s="223"/>
      <c r="C773" s="223"/>
      <c r="D773" s="223"/>
      <c r="E773" s="223"/>
      <c r="F773" s="223"/>
      <c r="G773" s="223"/>
      <c r="H773" s="223"/>
      <c r="I773" s="223"/>
      <c r="J773" s="223"/>
      <c r="K773" s="223"/>
      <c r="L773" s="223"/>
      <c r="M773" s="223"/>
      <c r="N773" s="223"/>
      <c r="O773" s="223"/>
      <c r="P773" s="223"/>
      <c r="Q773" s="223"/>
      <c r="R773" s="223"/>
      <c r="S773" s="223"/>
      <c r="T773" s="223"/>
      <c r="U773" s="223"/>
      <c r="V773" s="223"/>
      <c r="W773" s="223"/>
      <c r="X773" s="223"/>
      <c r="Y773" s="223"/>
      <c r="Z773" s="223"/>
    </row>
    <row r="774" spans="1:26" x14ac:dyDescent="0.25">
      <c r="A774" s="223"/>
      <c r="B774" s="223"/>
      <c r="C774" s="223"/>
      <c r="D774" s="223"/>
      <c r="E774" s="223"/>
      <c r="F774" s="223"/>
      <c r="G774" s="223"/>
      <c r="H774" s="223"/>
      <c r="I774" s="223"/>
      <c r="J774" s="223"/>
      <c r="K774" s="223"/>
      <c r="L774" s="223"/>
      <c r="M774" s="223"/>
      <c r="N774" s="223"/>
      <c r="O774" s="223"/>
      <c r="P774" s="223"/>
      <c r="Q774" s="223"/>
      <c r="R774" s="223"/>
      <c r="S774" s="223"/>
      <c r="T774" s="223"/>
      <c r="U774" s="223"/>
      <c r="V774" s="223"/>
      <c r="W774" s="223"/>
      <c r="X774" s="223"/>
      <c r="Y774" s="223"/>
      <c r="Z774" s="223"/>
    </row>
    <row r="775" spans="1:26" x14ac:dyDescent="0.25">
      <c r="A775" s="223"/>
      <c r="B775" s="223"/>
      <c r="C775" s="223"/>
      <c r="D775" s="223"/>
      <c r="E775" s="223"/>
      <c r="F775" s="223"/>
      <c r="G775" s="223"/>
      <c r="H775" s="223"/>
      <c r="I775" s="223"/>
      <c r="J775" s="223"/>
      <c r="K775" s="223"/>
      <c r="L775" s="223"/>
      <c r="M775" s="223"/>
      <c r="N775" s="223"/>
      <c r="O775" s="223"/>
      <c r="P775" s="223"/>
      <c r="Q775" s="223"/>
      <c r="R775" s="223"/>
      <c r="S775" s="223"/>
      <c r="T775" s="223"/>
      <c r="U775" s="223"/>
      <c r="V775" s="223"/>
      <c r="W775" s="223"/>
      <c r="X775" s="223"/>
      <c r="Y775" s="223"/>
      <c r="Z775" s="223"/>
    </row>
    <row r="776" spans="1:26" x14ac:dyDescent="0.25">
      <c r="A776" s="223"/>
      <c r="B776" s="223"/>
      <c r="C776" s="223"/>
      <c r="D776" s="223"/>
      <c r="E776" s="223"/>
      <c r="F776" s="223"/>
      <c r="G776" s="223"/>
      <c r="H776" s="223"/>
      <c r="I776" s="223"/>
      <c r="J776" s="223"/>
      <c r="K776" s="223"/>
      <c r="L776" s="223"/>
      <c r="M776" s="223"/>
      <c r="N776" s="223"/>
      <c r="O776" s="223"/>
      <c r="P776" s="223"/>
      <c r="Q776" s="223"/>
      <c r="R776" s="223"/>
      <c r="S776" s="223"/>
      <c r="T776" s="223"/>
      <c r="U776" s="223"/>
      <c r="V776" s="223"/>
      <c r="W776" s="223"/>
      <c r="X776" s="223"/>
      <c r="Y776" s="223"/>
      <c r="Z776" s="223"/>
    </row>
    <row r="777" spans="1:26" x14ac:dyDescent="0.25">
      <c r="A777" s="223"/>
      <c r="B777" s="223"/>
      <c r="C777" s="223"/>
      <c r="D777" s="223"/>
      <c r="E777" s="223"/>
      <c r="F777" s="223"/>
      <c r="G777" s="223"/>
      <c r="H777" s="223"/>
      <c r="I777" s="223"/>
      <c r="J777" s="223"/>
      <c r="K777" s="223"/>
      <c r="L777" s="223"/>
      <c r="M777" s="223"/>
      <c r="N777" s="223"/>
      <c r="O777" s="223"/>
      <c r="P777" s="223"/>
      <c r="Q777" s="223"/>
      <c r="R777" s="223"/>
      <c r="S777" s="223"/>
      <c r="T777" s="223"/>
      <c r="U777" s="223"/>
      <c r="V777" s="223"/>
      <c r="W777" s="223"/>
      <c r="X777" s="223"/>
      <c r="Y777" s="223"/>
      <c r="Z777" s="223"/>
    </row>
    <row r="778" spans="1:26" x14ac:dyDescent="0.25">
      <c r="A778" s="223"/>
      <c r="B778" s="223"/>
      <c r="C778" s="223"/>
      <c r="D778" s="223"/>
      <c r="E778" s="223"/>
      <c r="F778" s="223"/>
      <c r="G778" s="223"/>
      <c r="H778" s="223"/>
      <c r="I778" s="223"/>
      <c r="J778" s="223"/>
      <c r="K778" s="223"/>
      <c r="L778" s="223"/>
      <c r="M778" s="223"/>
      <c r="N778" s="223"/>
      <c r="O778" s="223"/>
      <c r="P778" s="223"/>
      <c r="Q778" s="223"/>
      <c r="R778" s="223"/>
      <c r="S778" s="223"/>
      <c r="T778" s="223"/>
      <c r="U778" s="223"/>
      <c r="V778" s="223"/>
      <c r="W778" s="223"/>
      <c r="X778" s="223"/>
      <c r="Y778" s="223"/>
      <c r="Z778" s="223"/>
    </row>
    <row r="779" spans="1:26" x14ac:dyDescent="0.25">
      <c r="A779" s="223"/>
      <c r="B779" s="223"/>
      <c r="C779" s="223"/>
      <c r="D779" s="223"/>
      <c r="E779" s="223"/>
      <c r="F779" s="223"/>
      <c r="G779" s="223"/>
      <c r="H779" s="223"/>
      <c r="I779" s="223"/>
      <c r="J779" s="223"/>
      <c r="K779" s="223"/>
      <c r="L779" s="223"/>
      <c r="M779" s="223"/>
      <c r="N779" s="223"/>
      <c r="O779" s="223"/>
      <c r="P779" s="223"/>
      <c r="Q779" s="223"/>
      <c r="R779" s="223"/>
      <c r="S779" s="223"/>
      <c r="T779" s="223"/>
      <c r="U779" s="223"/>
      <c r="V779" s="223"/>
      <c r="W779" s="223"/>
      <c r="X779" s="223"/>
      <c r="Y779" s="223"/>
      <c r="Z779" s="223"/>
    </row>
    <row r="780" spans="1:26" x14ac:dyDescent="0.25">
      <c r="A780" s="223"/>
      <c r="B780" s="223"/>
      <c r="C780" s="223"/>
      <c r="D780" s="223"/>
      <c r="E780" s="223"/>
      <c r="F780" s="223"/>
      <c r="G780" s="223"/>
      <c r="H780" s="223"/>
      <c r="I780" s="223"/>
      <c r="J780" s="223"/>
      <c r="K780" s="223"/>
      <c r="L780" s="223"/>
      <c r="M780" s="223"/>
      <c r="N780" s="223"/>
      <c r="O780" s="223"/>
      <c r="P780" s="223"/>
      <c r="Q780" s="223"/>
      <c r="R780" s="223"/>
      <c r="S780" s="223"/>
      <c r="T780" s="223"/>
      <c r="U780" s="223"/>
      <c r="V780" s="223"/>
      <c r="W780" s="223"/>
      <c r="X780" s="223"/>
      <c r="Y780" s="223"/>
      <c r="Z780" s="223"/>
    </row>
    <row r="781" spans="1:26" x14ac:dyDescent="0.25">
      <c r="A781" s="223"/>
      <c r="B781" s="223"/>
      <c r="C781" s="223"/>
      <c r="D781" s="223"/>
      <c r="E781" s="223"/>
      <c r="F781" s="223"/>
      <c r="G781" s="223"/>
      <c r="H781" s="223"/>
      <c r="I781" s="223"/>
      <c r="J781" s="223"/>
      <c r="K781" s="223"/>
      <c r="L781" s="223"/>
      <c r="M781" s="223"/>
      <c r="N781" s="223"/>
      <c r="O781" s="223"/>
      <c r="P781" s="223"/>
      <c r="Q781" s="223"/>
      <c r="R781" s="223"/>
      <c r="S781" s="223"/>
      <c r="T781" s="223"/>
      <c r="U781" s="223"/>
      <c r="V781" s="223"/>
      <c r="W781" s="223"/>
      <c r="X781" s="223"/>
      <c r="Y781" s="223"/>
      <c r="Z781" s="223"/>
    </row>
    <row r="782" spans="1:26" x14ac:dyDescent="0.25">
      <c r="A782" s="223"/>
      <c r="B782" s="223"/>
      <c r="C782" s="223"/>
      <c r="D782" s="223"/>
      <c r="E782" s="223"/>
      <c r="F782" s="223"/>
      <c r="G782" s="223"/>
      <c r="H782" s="223"/>
      <c r="I782" s="223"/>
      <c r="J782" s="223"/>
      <c r="K782" s="223"/>
      <c r="L782" s="223"/>
      <c r="M782" s="223"/>
      <c r="N782" s="223"/>
      <c r="O782" s="223"/>
      <c r="P782" s="223"/>
      <c r="Q782" s="223"/>
      <c r="R782" s="223"/>
      <c r="S782" s="223"/>
      <c r="T782" s="223"/>
      <c r="U782" s="223"/>
      <c r="V782" s="223"/>
      <c r="W782" s="223"/>
      <c r="X782" s="223"/>
      <c r="Y782" s="223"/>
      <c r="Z782" s="223"/>
    </row>
    <row r="783" spans="1:26" x14ac:dyDescent="0.25">
      <c r="A783" s="223"/>
      <c r="B783" s="223"/>
      <c r="C783" s="223"/>
      <c r="D783" s="223"/>
      <c r="E783" s="223"/>
      <c r="F783" s="223"/>
      <c r="G783" s="223"/>
      <c r="H783" s="223"/>
      <c r="I783" s="223"/>
      <c r="J783" s="223"/>
      <c r="K783" s="223"/>
      <c r="L783" s="223"/>
      <c r="M783" s="223"/>
      <c r="N783" s="223"/>
      <c r="O783" s="223"/>
      <c r="P783" s="223"/>
      <c r="Q783" s="223"/>
      <c r="R783" s="223"/>
      <c r="S783" s="223"/>
      <c r="T783" s="223"/>
      <c r="U783" s="223"/>
      <c r="V783" s="223"/>
      <c r="W783" s="223"/>
      <c r="X783" s="223"/>
      <c r="Y783" s="223"/>
      <c r="Z783" s="223"/>
    </row>
    <row r="784" spans="1:26" x14ac:dyDescent="0.25">
      <c r="A784" s="223"/>
      <c r="B784" s="223"/>
      <c r="C784" s="223"/>
      <c r="D784" s="223"/>
      <c r="E784" s="223"/>
      <c r="F784" s="223"/>
      <c r="G784" s="223"/>
      <c r="H784" s="223"/>
      <c r="I784" s="223"/>
      <c r="J784" s="223"/>
      <c r="K784" s="223"/>
      <c r="L784" s="223"/>
      <c r="M784" s="223"/>
      <c r="N784" s="223"/>
      <c r="O784" s="223"/>
      <c r="P784" s="223"/>
      <c r="Q784" s="223"/>
      <c r="R784" s="223"/>
      <c r="S784" s="223"/>
      <c r="T784" s="223"/>
      <c r="U784" s="223"/>
      <c r="V784" s="223"/>
      <c r="W784" s="223"/>
      <c r="X784" s="223"/>
      <c r="Y784" s="223"/>
      <c r="Z784" s="223"/>
    </row>
    <row r="785" spans="1:26" x14ac:dyDescent="0.25">
      <c r="A785" s="223"/>
      <c r="B785" s="223"/>
      <c r="C785" s="223"/>
      <c r="D785" s="223"/>
      <c r="E785" s="223"/>
      <c r="F785" s="223"/>
      <c r="G785" s="223"/>
      <c r="H785" s="223"/>
      <c r="I785" s="223"/>
      <c r="J785" s="223"/>
      <c r="K785" s="223"/>
      <c r="L785" s="223"/>
      <c r="M785" s="223"/>
      <c r="N785" s="223"/>
      <c r="O785" s="223"/>
      <c r="P785" s="223"/>
      <c r="Q785" s="223"/>
      <c r="R785" s="223"/>
      <c r="S785" s="223"/>
      <c r="T785" s="223"/>
      <c r="U785" s="223"/>
      <c r="V785" s="223"/>
      <c r="W785" s="223"/>
      <c r="X785" s="223"/>
      <c r="Y785" s="223"/>
      <c r="Z785" s="223"/>
    </row>
    <row r="786" spans="1:26" x14ac:dyDescent="0.25">
      <c r="A786" s="223"/>
      <c r="B786" s="223"/>
      <c r="C786" s="223"/>
      <c r="D786" s="223"/>
      <c r="E786" s="223"/>
      <c r="F786" s="223"/>
      <c r="G786" s="223"/>
      <c r="H786" s="223"/>
      <c r="I786" s="223"/>
      <c r="J786" s="223"/>
      <c r="K786" s="223"/>
      <c r="L786" s="223"/>
      <c r="M786" s="223"/>
      <c r="N786" s="223"/>
      <c r="O786" s="223"/>
      <c r="P786" s="223"/>
      <c r="Q786" s="223"/>
      <c r="R786" s="223"/>
      <c r="S786" s="223"/>
      <c r="T786" s="223"/>
      <c r="U786" s="223"/>
      <c r="V786" s="223"/>
      <c r="W786" s="223"/>
      <c r="X786" s="223"/>
      <c r="Y786" s="223"/>
      <c r="Z786" s="223"/>
    </row>
    <row r="787" spans="1:26" x14ac:dyDescent="0.25">
      <c r="A787" s="223"/>
      <c r="B787" s="223"/>
      <c r="C787" s="223"/>
      <c r="D787" s="223"/>
      <c r="E787" s="223"/>
      <c r="F787" s="223"/>
      <c r="G787" s="223"/>
      <c r="H787" s="223"/>
      <c r="I787" s="223"/>
      <c r="J787" s="223"/>
      <c r="K787" s="223"/>
      <c r="L787" s="223"/>
      <c r="M787" s="223"/>
      <c r="N787" s="223"/>
      <c r="O787" s="223"/>
      <c r="P787" s="223"/>
      <c r="Q787" s="223"/>
      <c r="R787" s="223"/>
      <c r="S787" s="223"/>
      <c r="T787" s="223"/>
      <c r="U787" s="223"/>
      <c r="V787" s="223"/>
      <c r="W787" s="223"/>
      <c r="X787" s="223"/>
      <c r="Y787" s="223"/>
      <c r="Z787" s="223"/>
    </row>
    <row r="788" spans="1:26" x14ac:dyDescent="0.25">
      <c r="A788" s="223"/>
      <c r="B788" s="223"/>
      <c r="C788" s="223"/>
      <c r="D788" s="223"/>
      <c r="E788" s="223"/>
      <c r="F788" s="223"/>
      <c r="G788" s="223"/>
      <c r="H788" s="223"/>
      <c r="I788" s="223"/>
      <c r="J788" s="223"/>
      <c r="K788" s="223"/>
      <c r="L788" s="223"/>
      <c r="M788" s="223"/>
      <c r="N788" s="223"/>
      <c r="O788" s="223"/>
      <c r="P788" s="223"/>
      <c r="Q788" s="223"/>
      <c r="R788" s="223"/>
      <c r="S788" s="223"/>
      <c r="T788" s="223"/>
      <c r="U788" s="223"/>
      <c r="V788" s="223"/>
      <c r="W788" s="223"/>
      <c r="X788" s="223"/>
      <c r="Y788" s="223"/>
      <c r="Z788" s="223"/>
    </row>
    <row r="789" spans="1:26" x14ac:dyDescent="0.25">
      <c r="A789" s="223"/>
      <c r="B789" s="223"/>
      <c r="C789" s="223"/>
      <c r="D789" s="223"/>
      <c r="E789" s="223"/>
      <c r="F789" s="223"/>
      <c r="G789" s="223"/>
      <c r="H789" s="223"/>
      <c r="I789" s="223"/>
      <c r="J789" s="223"/>
      <c r="K789" s="223"/>
      <c r="L789" s="223"/>
      <c r="M789" s="223"/>
      <c r="N789" s="223"/>
      <c r="O789" s="223"/>
      <c r="P789" s="223"/>
      <c r="Q789" s="223"/>
      <c r="R789" s="223"/>
      <c r="S789" s="223"/>
      <c r="T789" s="223"/>
      <c r="U789" s="223"/>
      <c r="V789" s="223"/>
      <c r="W789" s="223"/>
      <c r="X789" s="223"/>
      <c r="Y789" s="223"/>
      <c r="Z789" s="223"/>
    </row>
    <row r="790" spans="1:26" x14ac:dyDescent="0.25">
      <c r="A790" s="223"/>
      <c r="B790" s="223"/>
      <c r="C790" s="223"/>
      <c r="D790" s="223"/>
      <c r="E790" s="223"/>
      <c r="F790" s="223"/>
      <c r="G790" s="223"/>
      <c r="H790" s="223"/>
      <c r="I790" s="223"/>
      <c r="J790" s="223"/>
      <c r="K790" s="223"/>
      <c r="L790" s="223"/>
      <c r="M790" s="223"/>
      <c r="N790" s="223"/>
      <c r="O790" s="223"/>
      <c r="P790" s="223"/>
      <c r="Q790" s="223"/>
      <c r="R790" s="223"/>
      <c r="S790" s="223"/>
      <c r="T790" s="223"/>
      <c r="U790" s="223"/>
      <c r="V790" s="223"/>
      <c r="W790" s="223"/>
      <c r="X790" s="223"/>
      <c r="Y790" s="223"/>
      <c r="Z790" s="223"/>
    </row>
    <row r="791" spans="1:26" x14ac:dyDescent="0.25">
      <c r="A791" s="223"/>
      <c r="B791" s="223"/>
      <c r="C791" s="223"/>
      <c r="D791" s="223"/>
      <c r="E791" s="223"/>
      <c r="F791" s="223"/>
      <c r="G791" s="223"/>
      <c r="H791" s="223"/>
      <c r="I791" s="223"/>
      <c r="J791" s="223"/>
      <c r="K791" s="223"/>
      <c r="L791" s="223"/>
      <c r="M791" s="223"/>
      <c r="N791" s="223"/>
      <c r="O791" s="223"/>
      <c r="P791" s="223"/>
      <c r="Q791" s="223"/>
      <c r="R791" s="223"/>
      <c r="S791" s="223"/>
      <c r="T791" s="223"/>
      <c r="U791" s="223"/>
      <c r="V791" s="223"/>
      <c r="W791" s="223"/>
      <c r="X791" s="223"/>
      <c r="Y791" s="223"/>
      <c r="Z791" s="223"/>
    </row>
    <row r="792" spans="1:26" x14ac:dyDescent="0.25">
      <c r="A792" s="223"/>
      <c r="B792" s="223"/>
      <c r="C792" s="223"/>
      <c r="D792" s="223"/>
      <c r="E792" s="223"/>
      <c r="F792" s="223"/>
      <c r="G792" s="223"/>
      <c r="H792" s="223"/>
      <c r="I792" s="223"/>
      <c r="J792" s="223"/>
      <c r="K792" s="223"/>
      <c r="L792" s="223"/>
      <c r="M792" s="223"/>
      <c r="N792" s="223"/>
      <c r="O792" s="223"/>
      <c r="P792" s="223"/>
      <c r="Q792" s="223"/>
      <c r="R792" s="223"/>
      <c r="S792" s="223"/>
      <c r="T792" s="223"/>
      <c r="U792" s="223"/>
      <c r="V792" s="223"/>
      <c r="W792" s="223"/>
      <c r="X792" s="223"/>
      <c r="Y792" s="223"/>
      <c r="Z792" s="223"/>
    </row>
    <row r="793" spans="1:26" x14ac:dyDescent="0.25">
      <c r="A793" s="223"/>
      <c r="B793" s="223"/>
      <c r="C793" s="223"/>
      <c r="D793" s="223"/>
      <c r="E793" s="223"/>
      <c r="F793" s="223"/>
      <c r="G793" s="223"/>
      <c r="H793" s="223"/>
      <c r="I793" s="223"/>
      <c r="J793" s="223"/>
      <c r="K793" s="223"/>
      <c r="L793" s="223"/>
      <c r="M793" s="223"/>
      <c r="N793" s="223"/>
      <c r="O793" s="223"/>
      <c r="P793" s="223"/>
      <c r="Q793" s="223"/>
      <c r="R793" s="223"/>
      <c r="S793" s="223"/>
      <c r="T793" s="223"/>
      <c r="U793" s="223"/>
      <c r="V793" s="223"/>
      <c r="W793" s="223"/>
      <c r="X793" s="223"/>
      <c r="Y793" s="223"/>
      <c r="Z793" s="223"/>
    </row>
    <row r="794" spans="1:26" x14ac:dyDescent="0.25">
      <c r="A794" s="223"/>
      <c r="B794" s="223"/>
      <c r="C794" s="223"/>
      <c r="D794" s="223"/>
      <c r="E794" s="223"/>
      <c r="F794" s="223"/>
      <c r="G794" s="223"/>
      <c r="H794" s="223"/>
      <c r="I794" s="223"/>
      <c r="J794" s="223"/>
      <c r="K794" s="223"/>
      <c r="L794" s="223"/>
      <c r="M794" s="223"/>
      <c r="N794" s="223"/>
      <c r="O794" s="223"/>
      <c r="P794" s="223"/>
      <c r="Q794" s="223"/>
      <c r="R794" s="223"/>
      <c r="S794" s="223"/>
      <c r="T794" s="223"/>
      <c r="U794" s="223"/>
      <c r="V794" s="223"/>
      <c r="W794" s="223"/>
      <c r="X794" s="223"/>
      <c r="Y794" s="223"/>
      <c r="Z794" s="223"/>
    </row>
    <row r="795" spans="1:26" x14ac:dyDescent="0.25">
      <c r="A795" s="223"/>
      <c r="B795" s="223"/>
      <c r="C795" s="223"/>
      <c r="D795" s="223"/>
      <c r="E795" s="223"/>
      <c r="F795" s="223"/>
      <c r="G795" s="223"/>
      <c r="H795" s="223"/>
      <c r="I795" s="223"/>
      <c r="J795" s="223"/>
      <c r="K795" s="223"/>
      <c r="L795" s="223"/>
      <c r="M795" s="223"/>
      <c r="N795" s="223"/>
      <c r="O795" s="223"/>
      <c r="P795" s="223"/>
      <c r="Q795" s="223"/>
      <c r="R795" s="223"/>
      <c r="S795" s="223"/>
      <c r="T795" s="223"/>
      <c r="U795" s="223"/>
      <c r="V795" s="223"/>
      <c r="W795" s="223"/>
      <c r="X795" s="223"/>
      <c r="Y795" s="223"/>
      <c r="Z795" s="223"/>
    </row>
    <row r="796" spans="1:26" x14ac:dyDescent="0.25">
      <c r="A796" s="223"/>
      <c r="B796" s="223"/>
      <c r="C796" s="223"/>
      <c r="D796" s="223"/>
      <c r="E796" s="223"/>
      <c r="F796" s="223"/>
      <c r="G796" s="223"/>
      <c r="H796" s="223"/>
      <c r="I796" s="223"/>
      <c r="J796" s="223"/>
      <c r="K796" s="223"/>
      <c r="L796" s="223"/>
      <c r="M796" s="223"/>
      <c r="N796" s="223"/>
      <c r="O796" s="223"/>
      <c r="P796" s="223"/>
      <c r="Q796" s="223"/>
      <c r="R796" s="223"/>
      <c r="S796" s="223"/>
      <c r="T796" s="223"/>
      <c r="U796" s="223"/>
      <c r="V796" s="223"/>
      <c r="W796" s="223"/>
      <c r="X796" s="223"/>
      <c r="Y796" s="223"/>
      <c r="Z796" s="223"/>
    </row>
    <row r="797" spans="1:26" x14ac:dyDescent="0.25">
      <c r="A797" s="223"/>
      <c r="B797" s="223"/>
      <c r="C797" s="223"/>
      <c r="D797" s="223"/>
      <c r="E797" s="223"/>
      <c r="F797" s="223"/>
      <c r="G797" s="223"/>
      <c r="H797" s="223"/>
      <c r="I797" s="223"/>
      <c r="J797" s="223"/>
      <c r="K797" s="223"/>
      <c r="L797" s="223"/>
      <c r="M797" s="223"/>
      <c r="N797" s="223"/>
      <c r="O797" s="223"/>
      <c r="P797" s="223"/>
      <c r="Q797" s="223"/>
      <c r="R797" s="223"/>
      <c r="S797" s="223"/>
      <c r="T797" s="223"/>
      <c r="U797" s="223"/>
      <c r="V797" s="223"/>
      <c r="W797" s="223"/>
      <c r="X797" s="223"/>
      <c r="Y797" s="223"/>
      <c r="Z797" s="223"/>
    </row>
    <row r="798" spans="1:26" x14ac:dyDescent="0.25">
      <c r="A798" s="223"/>
      <c r="B798" s="223"/>
      <c r="C798" s="223"/>
      <c r="D798" s="223"/>
      <c r="E798" s="223"/>
      <c r="F798" s="223"/>
      <c r="G798" s="223"/>
      <c r="H798" s="223"/>
      <c r="I798" s="223"/>
      <c r="J798" s="223"/>
      <c r="K798" s="223"/>
      <c r="L798" s="223"/>
      <c r="M798" s="223"/>
      <c r="N798" s="223"/>
      <c r="O798" s="223"/>
      <c r="P798" s="223"/>
      <c r="Q798" s="223"/>
      <c r="R798" s="223"/>
      <c r="S798" s="223"/>
      <c r="T798" s="223"/>
      <c r="U798" s="223"/>
      <c r="V798" s="223"/>
      <c r="W798" s="223"/>
      <c r="X798" s="223"/>
      <c r="Y798" s="223"/>
      <c r="Z798" s="223"/>
    </row>
    <row r="799" spans="1:26" x14ac:dyDescent="0.25">
      <c r="A799" s="223"/>
      <c r="B799" s="223"/>
      <c r="C799" s="223"/>
      <c r="D799" s="223"/>
      <c r="E799" s="223"/>
      <c r="F799" s="223"/>
      <c r="G799" s="223"/>
      <c r="H799" s="223"/>
      <c r="I799" s="223"/>
      <c r="J799" s="223"/>
      <c r="K799" s="223"/>
      <c r="L799" s="223"/>
      <c r="M799" s="223"/>
      <c r="N799" s="223"/>
      <c r="O799" s="223"/>
      <c r="P799" s="223"/>
      <c r="Q799" s="223"/>
      <c r="R799" s="223"/>
      <c r="S799" s="223"/>
      <c r="T799" s="223"/>
      <c r="U799" s="223"/>
      <c r="V799" s="223"/>
      <c r="W799" s="223"/>
      <c r="X799" s="223"/>
      <c r="Y799" s="223"/>
      <c r="Z799" s="223"/>
    </row>
    <row r="800" spans="1:26" x14ac:dyDescent="0.25">
      <c r="A800" s="223"/>
      <c r="B800" s="223"/>
      <c r="C800" s="223"/>
      <c r="D800" s="223"/>
      <c r="E800" s="223"/>
      <c r="F800" s="223"/>
      <c r="G800" s="223"/>
      <c r="H800" s="223"/>
      <c r="I800" s="223"/>
      <c r="J800" s="223"/>
      <c r="K800" s="223"/>
      <c r="L800" s="223"/>
      <c r="M800" s="223"/>
      <c r="N800" s="223"/>
      <c r="O800" s="223"/>
      <c r="P800" s="223"/>
      <c r="Q800" s="223"/>
      <c r="R800" s="223"/>
      <c r="S800" s="223"/>
      <c r="T800" s="223"/>
      <c r="U800" s="223"/>
      <c r="V800" s="223"/>
      <c r="W800" s="223"/>
      <c r="X800" s="223"/>
      <c r="Y800" s="223"/>
      <c r="Z800" s="223"/>
    </row>
    <row r="801" spans="1:26" x14ac:dyDescent="0.25">
      <c r="A801" s="223"/>
      <c r="B801" s="223"/>
      <c r="C801" s="223"/>
      <c r="D801" s="223"/>
      <c r="E801" s="223"/>
      <c r="F801" s="223"/>
      <c r="G801" s="223"/>
      <c r="H801" s="223"/>
      <c r="I801" s="223"/>
      <c r="J801" s="223"/>
      <c r="K801" s="223"/>
      <c r="L801" s="223"/>
      <c r="M801" s="223"/>
      <c r="N801" s="223"/>
      <c r="O801" s="223"/>
      <c r="P801" s="223"/>
      <c r="Q801" s="223"/>
      <c r="R801" s="223"/>
      <c r="S801" s="223"/>
      <c r="T801" s="223"/>
      <c r="U801" s="223"/>
      <c r="V801" s="223"/>
      <c r="W801" s="223"/>
      <c r="X801" s="223"/>
      <c r="Y801" s="223"/>
      <c r="Z801" s="223"/>
    </row>
    <row r="802" spans="1:26" x14ac:dyDescent="0.25">
      <c r="A802" s="223"/>
      <c r="B802" s="223"/>
      <c r="C802" s="223"/>
      <c r="D802" s="223"/>
      <c r="E802" s="223"/>
      <c r="F802" s="223"/>
      <c r="G802" s="223"/>
      <c r="H802" s="223"/>
      <c r="I802" s="223"/>
      <c r="J802" s="223"/>
      <c r="K802" s="223"/>
      <c r="L802" s="223"/>
      <c r="M802" s="223"/>
      <c r="N802" s="223"/>
      <c r="O802" s="223"/>
      <c r="P802" s="223"/>
      <c r="Q802" s="223"/>
      <c r="R802" s="223"/>
      <c r="S802" s="223"/>
      <c r="T802" s="223"/>
      <c r="U802" s="223"/>
      <c r="V802" s="223"/>
      <c r="W802" s="223"/>
      <c r="X802" s="223"/>
      <c r="Y802" s="223"/>
      <c r="Z802" s="223"/>
    </row>
    <row r="803" spans="1:26" x14ac:dyDescent="0.25">
      <c r="A803" s="223"/>
      <c r="B803" s="223"/>
      <c r="C803" s="223"/>
      <c r="D803" s="223"/>
      <c r="E803" s="223"/>
      <c r="F803" s="223"/>
      <c r="G803" s="223"/>
      <c r="H803" s="223"/>
      <c r="I803" s="223"/>
      <c r="J803" s="223"/>
      <c r="K803" s="223"/>
      <c r="L803" s="223"/>
      <c r="M803" s="223"/>
      <c r="N803" s="223"/>
      <c r="O803" s="223"/>
      <c r="P803" s="223"/>
      <c r="Q803" s="223"/>
      <c r="R803" s="223"/>
      <c r="S803" s="223"/>
      <c r="T803" s="223"/>
      <c r="U803" s="223"/>
      <c r="V803" s="223"/>
      <c r="W803" s="223"/>
      <c r="X803" s="223"/>
      <c r="Y803" s="223"/>
      <c r="Z803" s="223"/>
    </row>
    <row r="804" spans="1:26" x14ac:dyDescent="0.25">
      <c r="A804" s="223"/>
      <c r="B804" s="223"/>
      <c r="C804" s="223"/>
      <c r="D804" s="223"/>
      <c r="E804" s="223"/>
      <c r="F804" s="223"/>
      <c r="G804" s="223"/>
      <c r="H804" s="223"/>
      <c r="I804" s="223"/>
      <c r="J804" s="223"/>
      <c r="K804" s="223"/>
      <c r="L804" s="223"/>
      <c r="M804" s="223"/>
      <c r="N804" s="223"/>
      <c r="O804" s="223"/>
      <c r="P804" s="223"/>
      <c r="Q804" s="223"/>
      <c r="R804" s="223"/>
      <c r="S804" s="223"/>
      <c r="T804" s="223"/>
      <c r="U804" s="223"/>
      <c r="V804" s="223"/>
      <c r="W804" s="223"/>
      <c r="X804" s="223"/>
      <c r="Y804" s="223"/>
      <c r="Z804" s="223"/>
    </row>
    <row r="805" spans="1:26" x14ac:dyDescent="0.25">
      <c r="A805" s="223"/>
      <c r="B805" s="223"/>
      <c r="C805" s="223"/>
      <c r="D805" s="223"/>
      <c r="E805" s="223"/>
      <c r="F805" s="223"/>
      <c r="G805" s="223"/>
      <c r="H805" s="223"/>
      <c r="I805" s="223"/>
      <c r="J805" s="223"/>
      <c r="K805" s="223"/>
      <c r="L805" s="223"/>
      <c r="M805" s="223"/>
      <c r="N805" s="223"/>
      <c r="O805" s="223"/>
      <c r="P805" s="223"/>
      <c r="Q805" s="223"/>
      <c r="R805" s="223"/>
      <c r="S805" s="223"/>
      <c r="T805" s="223"/>
      <c r="U805" s="223"/>
      <c r="V805" s="223"/>
      <c r="W805" s="223"/>
      <c r="X805" s="223"/>
      <c r="Y805" s="223"/>
      <c r="Z805" s="223"/>
    </row>
    <row r="806" spans="1:26" x14ac:dyDescent="0.25">
      <c r="A806" s="223"/>
      <c r="B806" s="223"/>
      <c r="C806" s="223"/>
      <c r="D806" s="223"/>
      <c r="E806" s="223"/>
      <c r="F806" s="223"/>
      <c r="G806" s="223"/>
      <c r="H806" s="223"/>
      <c r="I806" s="223"/>
      <c r="J806" s="223"/>
      <c r="K806" s="223"/>
      <c r="L806" s="223"/>
      <c r="M806" s="223"/>
      <c r="N806" s="223"/>
      <c r="O806" s="223"/>
      <c r="P806" s="223"/>
      <c r="Q806" s="223"/>
      <c r="R806" s="223"/>
      <c r="S806" s="223"/>
      <c r="T806" s="223"/>
      <c r="U806" s="223"/>
      <c r="V806" s="223"/>
      <c r="W806" s="223"/>
      <c r="X806" s="223"/>
      <c r="Y806" s="223"/>
      <c r="Z806" s="223"/>
    </row>
    <row r="807" spans="1:26" x14ac:dyDescent="0.25">
      <c r="A807" s="223"/>
      <c r="B807" s="223"/>
      <c r="C807" s="223"/>
      <c r="D807" s="223"/>
      <c r="E807" s="223"/>
      <c r="F807" s="223"/>
      <c r="G807" s="223"/>
      <c r="H807" s="223"/>
      <c r="I807" s="223"/>
      <c r="J807" s="223"/>
      <c r="K807" s="223"/>
      <c r="L807" s="223"/>
      <c r="M807" s="223"/>
      <c r="N807" s="223"/>
      <c r="O807" s="223"/>
      <c r="P807" s="223"/>
      <c r="Q807" s="223"/>
      <c r="R807" s="223"/>
      <c r="S807" s="223"/>
      <c r="T807" s="223"/>
      <c r="U807" s="223"/>
      <c r="V807" s="223"/>
      <c r="W807" s="223"/>
      <c r="X807" s="223"/>
      <c r="Y807" s="223"/>
      <c r="Z807" s="223"/>
    </row>
    <row r="808" spans="1:26" x14ac:dyDescent="0.25">
      <c r="A808" s="223"/>
      <c r="B808" s="223"/>
      <c r="C808" s="223"/>
      <c r="D808" s="223"/>
      <c r="E808" s="223"/>
      <c r="F808" s="223"/>
      <c r="G808" s="223"/>
      <c r="H808" s="223"/>
      <c r="I808" s="223"/>
      <c r="J808" s="223"/>
      <c r="K808" s="223"/>
      <c r="L808" s="223"/>
      <c r="M808" s="223"/>
      <c r="N808" s="223"/>
      <c r="O808" s="223"/>
      <c r="P808" s="223"/>
      <c r="Q808" s="223"/>
      <c r="R808" s="223"/>
      <c r="S808" s="223"/>
      <c r="T808" s="223"/>
      <c r="U808" s="223"/>
      <c r="V808" s="223"/>
      <c r="W808" s="223"/>
      <c r="X808" s="223"/>
      <c r="Y808" s="223"/>
      <c r="Z808" s="223"/>
    </row>
    <row r="809" spans="1:26" x14ac:dyDescent="0.25">
      <c r="A809" s="223"/>
      <c r="B809" s="223"/>
      <c r="C809" s="223"/>
      <c r="D809" s="223"/>
      <c r="E809" s="223"/>
      <c r="F809" s="223"/>
      <c r="G809" s="223"/>
      <c r="H809" s="223"/>
      <c r="I809" s="223"/>
      <c r="J809" s="223"/>
      <c r="K809" s="223"/>
      <c r="L809" s="223"/>
      <c r="M809" s="223"/>
      <c r="N809" s="223"/>
      <c r="O809" s="223"/>
      <c r="P809" s="223"/>
      <c r="Q809" s="223"/>
      <c r="R809" s="223"/>
      <c r="S809" s="223"/>
      <c r="T809" s="223"/>
      <c r="U809" s="223"/>
      <c r="V809" s="223"/>
      <c r="W809" s="223"/>
      <c r="X809" s="223"/>
      <c r="Y809" s="223"/>
      <c r="Z809" s="223"/>
    </row>
    <row r="810" spans="1:26" x14ac:dyDescent="0.25">
      <c r="A810" s="223"/>
      <c r="B810" s="223"/>
      <c r="C810" s="223"/>
      <c r="D810" s="223"/>
      <c r="E810" s="223"/>
      <c r="F810" s="223"/>
      <c r="G810" s="223"/>
      <c r="H810" s="223"/>
      <c r="I810" s="223"/>
      <c r="J810" s="223"/>
      <c r="K810" s="223"/>
      <c r="L810" s="223"/>
      <c r="M810" s="223"/>
      <c r="N810" s="223"/>
      <c r="O810" s="223"/>
      <c r="P810" s="223"/>
      <c r="Q810" s="223"/>
      <c r="R810" s="223"/>
      <c r="S810" s="223"/>
      <c r="T810" s="223"/>
      <c r="U810" s="223"/>
      <c r="V810" s="223"/>
      <c r="W810" s="223"/>
      <c r="X810" s="223"/>
      <c r="Y810" s="223"/>
      <c r="Z810" s="223"/>
    </row>
    <row r="811" spans="1:26" x14ac:dyDescent="0.25">
      <c r="A811" s="223"/>
      <c r="B811" s="223"/>
      <c r="C811" s="223"/>
      <c r="D811" s="223"/>
      <c r="E811" s="223"/>
      <c r="F811" s="223"/>
      <c r="G811" s="223"/>
      <c r="H811" s="223"/>
      <c r="I811" s="223"/>
      <c r="J811" s="223"/>
      <c r="K811" s="223"/>
      <c r="L811" s="223"/>
      <c r="M811" s="223"/>
      <c r="N811" s="223"/>
      <c r="O811" s="223"/>
      <c r="P811" s="223"/>
      <c r="Q811" s="223"/>
      <c r="R811" s="223"/>
      <c r="S811" s="223"/>
      <c r="T811" s="223"/>
      <c r="U811" s="223"/>
      <c r="V811" s="223"/>
      <c r="W811" s="223"/>
      <c r="X811" s="223"/>
      <c r="Y811" s="223"/>
      <c r="Z811" s="223"/>
    </row>
    <row r="812" spans="1:26" x14ac:dyDescent="0.25">
      <c r="A812" s="223"/>
      <c r="B812" s="223"/>
      <c r="C812" s="223"/>
      <c r="D812" s="223"/>
      <c r="E812" s="223"/>
      <c r="F812" s="223"/>
      <c r="G812" s="223"/>
      <c r="H812" s="223"/>
      <c r="I812" s="223"/>
      <c r="J812" s="223"/>
      <c r="K812" s="223"/>
      <c r="L812" s="223"/>
      <c r="M812" s="223"/>
      <c r="N812" s="223"/>
      <c r="O812" s="223"/>
      <c r="P812" s="223"/>
      <c r="Q812" s="223"/>
      <c r="R812" s="223"/>
      <c r="S812" s="223"/>
      <c r="T812" s="223"/>
      <c r="U812" s="223"/>
      <c r="V812" s="223"/>
      <c r="W812" s="223"/>
      <c r="X812" s="223"/>
      <c r="Y812" s="223"/>
      <c r="Z812" s="223"/>
    </row>
    <row r="813" spans="1:26" x14ac:dyDescent="0.25">
      <c r="A813" s="223"/>
      <c r="B813" s="223"/>
      <c r="C813" s="223"/>
      <c r="D813" s="223"/>
      <c r="E813" s="223"/>
      <c r="F813" s="223"/>
      <c r="G813" s="223"/>
      <c r="H813" s="223"/>
      <c r="I813" s="223"/>
      <c r="J813" s="223"/>
      <c r="K813" s="223"/>
      <c r="L813" s="223"/>
      <c r="M813" s="223"/>
      <c r="N813" s="223"/>
      <c r="O813" s="223"/>
      <c r="P813" s="223"/>
      <c r="Q813" s="223"/>
      <c r="R813" s="223"/>
      <c r="S813" s="223"/>
      <c r="T813" s="223"/>
      <c r="U813" s="223"/>
      <c r="V813" s="223"/>
      <c r="W813" s="223"/>
      <c r="X813" s="223"/>
      <c r="Y813" s="223"/>
      <c r="Z813" s="223"/>
    </row>
    <row r="814" spans="1:26" x14ac:dyDescent="0.25">
      <c r="A814" s="223"/>
      <c r="B814" s="223"/>
      <c r="C814" s="223"/>
      <c r="D814" s="223"/>
      <c r="E814" s="223"/>
      <c r="F814" s="223"/>
      <c r="G814" s="223"/>
      <c r="H814" s="223"/>
      <c r="I814" s="223"/>
      <c r="J814" s="223"/>
      <c r="K814" s="223"/>
      <c r="L814" s="223"/>
      <c r="M814" s="223"/>
      <c r="N814" s="223"/>
      <c r="O814" s="223"/>
      <c r="P814" s="223"/>
      <c r="Q814" s="223"/>
      <c r="R814" s="223"/>
      <c r="S814" s="223"/>
      <c r="T814" s="223"/>
      <c r="U814" s="223"/>
      <c r="V814" s="223"/>
      <c r="W814" s="223"/>
      <c r="X814" s="223"/>
      <c r="Y814" s="223"/>
      <c r="Z814" s="223"/>
    </row>
    <row r="815" spans="1:26" x14ac:dyDescent="0.25">
      <c r="A815" s="223"/>
      <c r="B815" s="223"/>
      <c r="C815" s="223"/>
      <c r="D815" s="223"/>
      <c r="E815" s="223"/>
      <c r="F815" s="223"/>
      <c r="G815" s="223"/>
      <c r="H815" s="223"/>
      <c r="I815" s="223"/>
      <c r="J815" s="223"/>
      <c r="K815" s="223"/>
      <c r="L815" s="223"/>
      <c r="M815" s="223"/>
      <c r="N815" s="223"/>
      <c r="O815" s="223"/>
      <c r="P815" s="223"/>
      <c r="Q815" s="223"/>
      <c r="R815" s="223"/>
      <c r="S815" s="223"/>
      <c r="T815" s="223"/>
      <c r="U815" s="223"/>
      <c r="V815" s="223"/>
      <c r="W815" s="223"/>
      <c r="X815" s="223"/>
      <c r="Y815" s="223"/>
      <c r="Z815" s="223"/>
    </row>
    <row r="816" spans="1:26" x14ac:dyDescent="0.25">
      <c r="A816" s="223"/>
      <c r="B816" s="223"/>
      <c r="C816" s="223"/>
      <c r="D816" s="223"/>
      <c r="E816" s="223"/>
      <c r="F816" s="223"/>
      <c r="G816" s="223"/>
      <c r="H816" s="223"/>
      <c r="I816" s="223"/>
      <c r="J816" s="223"/>
      <c r="K816" s="223"/>
      <c r="L816" s="223"/>
      <c r="M816" s="223"/>
      <c r="N816" s="223"/>
      <c r="O816" s="223"/>
      <c r="P816" s="223"/>
      <c r="Q816" s="223"/>
      <c r="R816" s="223"/>
      <c r="S816" s="223"/>
      <c r="T816" s="223"/>
      <c r="U816" s="223"/>
      <c r="V816" s="223"/>
      <c r="W816" s="223"/>
      <c r="X816" s="223"/>
      <c r="Y816" s="223"/>
      <c r="Z816" s="223"/>
    </row>
    <row r="817" spans="1:26" x14ac:dyDescent="0.25">
      <c r="A817" s="223"/>
      <c r="B817" s="223"/>
      <c r="C817" s="223"/>
      <c r="D817" s="223"/>
      <c r="E817" s="223"/>
      <c r="F817" s="223"/>
      <c r="G817" s="223"/>
      <c r="H817" s="223"/>
      <c r="I817" s="223"/>
      <c r="J817" s="223"/>
      <c r="K817" s="223"/>
      <c r="L817" s="223"/>
      <c r="M817" s="223"/>
      <c r="N817" s="223"/>
      <c r="O817" s="223"/>
      <c r="P817" s="223"/>
      <c r="Q817" s="223"/>
      <c r="R817" s="223"/>
      <c r="S817" s="223"/>
      <c r="T817" s="223"/>
      <c r="U817" s="223"/>
      <c r="V817" s="223"/>
      <c r="W817" s="223"/>
      <c r="X817" s="223"/>
      <c r="Y817" s="223"/>
      <c r="Z817" s="223"/>
    </row>
    <row r="818" spans="1:26" x14ac:dyDescent="0.25">
      <c r="A818" s="223"/>
      <c r="B818" s="223"/>
      <c r="C818" s="223"/>
      <c r="D818" s="223"/>
      <c r="E818" s="223"/>
      <c r="F818" s="223"/>
      <c r="G818" s="223"/>
      <c r="H818" s="223"/>
      <c r="I818" s="223"/>
      <c r="J818" s="223"/>
      <c r="K818" s="223"/>
      <c r="L818" s="223"/>
      <c r="M818" s="223"/>
      <c r="N818" s="223"/>
      <c r="O818" s="223"/>
      <c r="P818" s="223"/>
      <c r="Q818" s="223"/>
      <c r="R818" s="223"/>
      <c r="S818" s="223"/>
      <c r="T818" s="223"/>
      <c r="U818" s="223"/>
      <c r="V818" s="223"/>
      <c r="W818" s="223"/>
      <c r="X818" s="223"/>
      <c r="Y818" s="223"/>
      <c r="Z818" s="223"/>
    </row>
    <row r="819" spans="1:26" x14ac:dyDescent="0.25">
      <c r="A819" s="223"/>
      <c r="B819" s="223"/>
      <c r="C819" s="223"/>
      <c r="D819" s="223"/>
      <c r="E819" s="223"/>
      <c r="F819" s="223"/>
      <c r="G819" s="223"/>
      <c r="H819" s="223"/>
      <c r="I819" s="223"/>
      <c r="J819" s="223"/>
      <c r="K819" s="223"/>
      <c r="L819" s="223"/>
      <c r="M819" s="223"/>
      <c r="N819" s="223"/>
      <c r="O819" s="223"/>
      <c r="P819" s="223"/>
      <c r="Q819" s="223"/>
      <c r="R819" s="223"/>
      <c r="S819" s="223"/>
      <c r="T819" s="223"/>
      <c r="U819" s="223"/>
      <c r="V819" s="223"/>
      <c r="W819" s="223"/>
      <c r="X819" s="223"/>
      <c r="Y819" s="223"/>
      <c r="Z819" s="223"/>
    </row>
    <row r="820" spans="1:26" x14ac:dyDescent="0.25">
      <c r="A820" s="223"/>
      <c r="B820" s="223"/>
      <c r="C820" s="223"/>
      <c r="D820" s="223"/>
      <c r="E820" s="223"/>
      <c r="F820" s="223"/>
      <c r="G820" s="223"/>
      <c r="H820" s="223"/>
      <c r="I820" s="223"/>
      <c r="J820" s="223"/>
      <c r="K820" s="223"/>
      <c r="L820" s="223"/>
      <c r="M820" s="223"/>
      <c r="N820" s="223"/>
      <c r="O820" s="223"/>
      <c r="P820" s="223"/>
      <c r="Q820" s="223"/>
      <c r="R820" s="223"/>
      <c r="S820" s="223"/>
      <c r="T820" s="223"/>
      <c r="U820" s="223"/>
      <c r="V820" s="223"/>
      <c r="W820" s="223"/>
      <c r="X820" s="223"/>
      <c r="Y820" s="223"/>
      <c r="Z820" s="223"/>
    </row>
    <row r="821" spans="1:26" x14ac:dyDescent="0.25">
      <c r="A821" s="223"/>
      <c r="B821" s="223"/>
      <c r="C821" s="223"/>
      <c r="D821" s="223"/>
      <c r="E821" s="223"/>
      <c r="F821" s="223"/>
      <c r="G821" s="223"/>
      <c r="H821" s="223"/>
      <c r="I821" s="223"/>
      <c r="J821" s="223"/>
      <c r="K821" s="223"/>
      <c r="L821" s="223"/>
      <c r="M821" s="223"/>
      <c r="N821" s="223"/>
      <c r="O821" s="223"/>
      <c r="P821" s="223"/>
      <c r="Q821" s="223"/>
      <c r="R821" s="223"/>
      <c r="S821" s="223"/>
      <c r="T821" s="223"/>
      <c r="U821" s="223"/>
      <c r="V821" s="223"/>
      <c r="W821" s="223"/>
      <c r="X821" s="223"/>
      <c r="Y821" s="223"/>
      <c r="Z821" s="223"/>
    </row>
    <row r="822" spans="1:26" x14ac:dyDescent="0.25">
      <c r="A822" s="223"/>
      <c r="B822" s="223"/>
      <c r="C822" s="223"/>
      <c r="D822" s="223"/>
      <c r="E822" s="223"/>
      <c r="F822" s="223"/>
      <c r="G822" s="223"/>
      <c r="H822" s="223"/>
      <c r="I822" s="223"/>
      <c r="J822" s="223"/>
      <c r="K822" s="223"/>
      <c r="L822" s="223"/>
      <c r="M822" s="223"/>
      <c r="N822" s="223"/>
      <c r="O822" s="223"/>
      <c r="P822" s="223"/>
      <c r="Q822" s="223"/>
      <c r="R822" s="223"/>
      <c r="S822" s="223"/>
      <c r="T822" s="223"/>
      <c r="U822" s="223"/>
      <c r="V822" s="223"/>
      <c r="W822" s="223"/>
      <c r="X822" s="223"/>
      <c r="Y822" s="223"/>
      <c r="Z822" s="223"/>
    </row>
    <row r="823" spans="1:26" x14ac:dyDescent="0.25">
      <c r="A823" s="223"/>
      <c r="B823" s="223"/>
      <c r="C823" s="223"/>
      <c r="D823" s="223"/>
      <c r="E823" s="223"/>
      <c r="F823" s="223"/>
      <c r="G823" s="223"/>
      <c r="H823" s="223"/>
      <c r="I823" s="223"/>
      <c r="J823" s="223"/>
      <c r="K823" s="223"/>
      <c r="L823" s="223"/>
      <c r="M823" s="223"/>
      <c r="N823" s="223"/>
      <c r="O823" s="223"/>
      <c r="P823" s="223"/>
      <c r="Q823" s="223"/>
      <c r="R823" s="223"/>
      <c r="S823" s="223"/>
      <c r="T823" s="223"/>
      <c r="U823" s="223"/>
      <c r="V823" s="223"/>
      <c r="W823" s="223"/>
      <c r="X823" s="223"/>
      <c r="Y823" s="223"/>
      <c r="Z823" s="223"/>
    </row>
    <row r="824" spans="1:26" x14ac:dyDescent="0.25">
      <c r="A824" s="223"/>
      <c r="B824" s="223"/>
      <c r="C824" s="223"/>
      <c r="D824" s="223"/>
      <c r="E824" s="223"/>
      <c r="F824" s="223"/>
      <c r="G824" s="223"/>
      <c r="H824" s="223"/>
      <c r="I824" s="223"/>
      <c r="J824" s="223"/>
      <c r="K824" s="223"/>
      <c r="L824" s="223"/>
      <c r="M824" s="223"/>
      <c r="N824" s="223"/>
      <c r="O824" s="223"/>
      <c r="P824" s="223"/>
      <c r="Q824" s="223"/>
      <c r="R824" s="223"/>
      <c r="S824" s="223"/>
      <c r="T824" s="223"/>
      <c r="U824" s="223"/>
      <c r="V824" s="223"/>
      <c r="W824" s="223"/>
      <c r="X824" s="223"/>
      <c r="Y824" s="223"/>
      <c r="Z824" s="223"/>
    </row>
    <row r="825" spans="1:26" x14ac:dyDescent="0.25">
      <c r="A825" s="223"/>
      <c r="B825" s="223"/>
      <c r="C825" s="223"/>
      <c r="D825" s="223"/>
      <c r="E825" s="223"/>
      <c r="F825" s="223"/>
      <c r="G825" s="223"/>
      <c r="H825" s="223"/>
      <c r="I825" s="223"/>
      <c r="J825" s="223"/>
      <c r="K825" s="223"/>
      <c r="L825" s="223"/>
      <c r="M825" s="223"/>
      <c r="N825" s="223"/>
      <c r="O825" s="223"/>
      <c r="P825" s="223"/>
      <c r="Q825" s="223"/>
      <c r="R825" s="223"/>
      <c r="S825" s="223"/>
      <c r="T825" s="223"/>
      <c r="U825" s="223"/>
      <c r="V825" s="223"/>
      <c r="W825" s="223"/>
      <c r="X825" s="223"/>
      <c r="Y825" s="223"/>
      <c r="Z825" s="223"/>
    </row>
    <row r="826" spans="1:26" x14ac:dyDescent="0.25">
      <c r="A826" s="223"/>
      <c r="B826" s="223"/>
      <c r="C826" s="223"/>
      <c r="D826" s="223"/>
      <c r="E826" s="223"/>
      <c r="F826" s="223"/>
      <c r="G826" s="223"/>
      <c r="H826" s="223"/>
      <c r="I826" s="223"/>
      <c r="J826" s="223"/>
      <c r="K826" s="223"/>
      <c r="L826" s="223"/>
      <c r="M826" s="223"/>
      <c r="N826" s="223"/>
      <c r="O826" s="223"/>
      <c r="P826" s="223"/>
      <c r="Q826" s="223"/>
      <c r="R826" s="223"/>
      <c r="S826" s="223"/>
      <c r="T826" s="223"/>
      <c r="U826" s="223"/>
      <c r="V826" s="223"/>
      <c r="W826" s="223"/>
      <c r="X826" s="223"/>
      <c r="Y826" s="223"/>
      <c r="Z826" s="223"/>
    </row>
    <row r="827" spans="1:26" x14ac:dyDescent="0.25">
      <c r="A827" s="223"/>
      <c r="B827" s="223"/>
      <c r="C827" s="223"/>
      <c r="D827" s="223"/>
      <c r="E827" s="223"/>
      <c r="F827" s="223"/>
      <c r="G827" s="223"/>
      <c r="H827" s="223"/>
      <c r="I827" s="223"/>
      <c r="J827" s="223"/>
      <c r="K827" s="223"/>
      <c r="L827" s="223"/>
      <c r="M827" s="223"/>
      <c r="N827" s="223"/>
      <c r="O827" s="223"/>
      <c r="P827" s="223"/>
      <c r="Q827" s="223"/>
      <c r="R827" s="223"/>
      <c r="S827" s="223"/>
      <c r="T827" s="223"/>
      <c r="U827" s="223"/>
      <c r="V827" s="223"/>
      <c r="W827" s="223"/>
      <c r="X827" s="223"/>
      <c r="Y827" s="223"/>
      <c r="Z827" s="223"/>
    </row>
    <row r="828" spans="1:26" x14ac:dyDescent="0.25">
      <c r="A828" s="223"/>
      <c r="B828" s="223"/>
      <c r="C828" s="223"/>
      <c r="D828" s="223"/>
      <c r="E828" s="223"/>
      <c r="F828" s="223"/>
      <c r="G828" s="223"/>
      <c r="H828" s="223"/>
      <c r="I828" s="223"/>
      <c r="J828" s="223"/>
      <c r="K828" s="223"/>
      <c r="L828" s="223"/>
      <c r="M828" s="223"/>
      <c r="N828" s="223"/>
      <c r="O828" s="223"/>
      <c r="P828" s="223"/>
      <c r="Q828" s="223"/>
      <c r="R828" s="223"/>
      <c r="S828" s="223"/>
      <c r="T828" s="223"/>
      <c r="U828" s="223"/>
      <c r="V828" s="223"/>
      <c r="W828" s="223"/>
      <c r="X828" s="223"/>
      <c r="Y828" s="223"/>
      <c r="Z828" s="223"/>
    </row>
    <row r="829" spans="1:26" x14ac:dyDescent="0.25">
      <c r="A829" s="223"/>
      <c r="B829" s="223"/>
      <c r="C829" s="223"/>
      <c r="D829" s="223"/>
      <c r="E829" s="223"/>
      <c r="F829" s="223"/>
      <c r="G829" s="223"/>
      <c r="H829" s="223"/>
      <c r="I829" s="223"/>
      <c r="J829" s="223"/>
      <c r="K829" s="223"/>
      <c r="L829" s="223"/>
      <c r="M829" s="223"/>
      <c r="N829" s="223"/>
      <c r="O829" s="223"/>
      <c r="P829" s="223"/>
      <c r="Q829" s="223"/>
      <c r="R829" s="223"/>
      <c r="S829" s="223"/>
      <c r="T829" s="223"/>
      <c r="U829" s="223"/>
      <c r="V829" s="223"/>
      <c r="W829" s="223"/>
      <c r="X829" s="223"/>
      <c r="Y829" s="223"/>
      <c r="Z829" s="223"/>
    </row>
    <row r="830" spans="1:26" x14ac:dyDescent="0.25">
      <c r="A830" s="223"/>
      <c r="B830" s="223"/>
      <c r="C830" s="223"/>
      <c r="D830" s="223"/>
      <c r="E830" s="223"/>
      <c r="F830" s="223"/>
      <c r="G830" s="223"/>
      <c r="H830" s="223"/>
      <c r="I830" s="223"/>
      <c r="J830" s="223"/>
      <c r="K830" s="223"/>
      <c r="L830" s="223"/>
      <c r="M830" s="223"/>
      <c r="N830" s="223"/>
      <c r="O830" s="223"/>
      <c r="P830" s="223"/>
      <c r="Q830" s="223"/>
      <c r="R830" s="223"/>
      <c r="S830" s="223"/>
      <c r="T830" s="223"/>
      <c r="U830" s="223"/>
      <c r="V830" s="223"/>
      <c r="W830" s="223"/>
      <c r="X830" s="223"/>
      <c r="Y830" s="223"/>
      <c r="Z830" s="223"/>
    </row>
    <row r="831" spans="1:26" x14ac:dyDescent="0.25">
      <c r="A831" s="223"/>
      <c r="B831" s="223"/>
      <c r="C831" s="223"/>
      <c r="D831" s="223"/>
      <c r="E831" s="223"/>
      <c r="F831" s="223"/>
      <c r="G831" s="223"/>
      <c r="H831" s="223"/>
      <c r="I831" s="223"/>
      <c r="J831" s="223"/>
      <c r="K831" s="223"/>
      <c r="L831" s="223"/>
      <c r="M831" s="223"/>
      <c r="N831" s="223"/>
      <c r="O831" s="223"/>
      <c r="P831" s="223"/>
      <c r="Q831" s="223"/>
      <c r="R831" s="223"/>
      <c r="S831" s="223"/>
      <c r="T831" s="223"/>
      <c r="U831" s="223"/>
      <c r="V831" s="223"/>
      <c r="W831" s="223"/>
      <c r="X831" s="223"/>
      <c r="Y831" s="223"/>
      <c r="Z831" s="223"/>
    </row>
    <row r="832" spans="1:26" x14ac:dyDescent="0.25">
      <c r="A832" s="223"/>
      <c r="B832" s="223"/>
      <c r="C832" s="223"/>
      <c r="D832" s="223"/>
      <c r="E832" s="223"/>
      <c r="F832" s="223"/>
      <c r="G832" s="223"/>
      <c r="H832" s="223"/>
      <c r="I832" s="223"/>
      <c r="J832" s="223"/>
      <c r="K832" s="223"/>
      <c r="L832" s="223"/>
      <c r="M832" s="223"/>
      <c r="N832" s="223"/>
      <c r="O832" s="223"/>
      <c r="P832" s="223"/>
      <c r="Q832" s="223"/>
      <c r="R832" s="223"/>
      <c r="S832" s="223"/>
      <c r="T832" s="223"/>
      <c r="U832" s="223"/>
      <c r="V832" s="223"/>
      <c r="W832" s="223"/>
      <c r="X832" s="223"/>
      <c r="Y832" s="223"/>
      <c r="Z832" s="223"/>
    </row>
    <row r="833" spans="1:26" x14ac:dyDescent="0.25">
      <c r="A833" s="223"/>
      <c r="B833" s="223"/>
      <c r="C833" s="223"/>
      <c r="D833" s="223"/>
      <c r="E833" s="223"/>
      <c r="F833" s="223"/>
      <c r="G833" s="223"/>
      <c r="H833" s="223"/>
      <c r="I833" s="223"/>
      <c r="J833" s="223"/>
      <c r="K833" s="223"/>
      <c r="L833" s="223"/>
      <c r="M833" s="223"/>
      <c r="N833" s="223"/>
      <c r="O833" s="223"/>
      <c r="P833" s="223"/>
      <c r="Q833" s="223"/>
      <c r="R833" s="223"/>
      <c r="S833" s="223"/>
      <c r="T833" s="223"/>
      <c r="U833" s="223"/>
      <c r="V833" s="223"/>
      <c r="W833" s="223"/>
      <c r="X833" s="223"/>
      <c r="Y833" s="223"/>
      <c r="Z833" s="223"/>
    </row>
    <row r="834" spans="1:26" x14ac:dyDescent="0.25">
      <c r="A834" s="223"/>
      <c r="B834" s="223"/>
      <c r="C834" s="223"/>
      <c r="D834" s="223"/>
      <c r="E834" s="223"/>
      <c r="F834" s="223"/>
      <c r="G834" s="223"/>
      <c r="H834" s="223"/>
      <c r="I834" s="223"/>
      <c r="J834" s="223"/>
      <c r="K834" s="223"/>
      <c r="L834" s="223"/>
      <c r="M834" s="223"/>
      <c r="N834" s="223"/>
      <c r="O834" s="223"/>
      <c r="P834" s="223"/>
      <c r="Q834" s="223"/>
      <c r="R834" s="223"/>
      <c r="S834" s="223"/>
      <c r="T834" s="223"/>
      <c r="U834" s="223"/>
      <c r="V834" s="223"/>
      <c r="W834" s="223"/>
      <c r="X834" s="223"/>
      <c r="Y834" s="223"/>
      <c r="Z834" s="223"/>
    </row>
    <row r="835" spans="1:26" x14ac:dyDescent="0.25">
      <c r="A835" s="223"/>
      <c r="B835" s="223"/>
      <c r="C835" s="223"/>
      <c r="D835" s="223"/>
      <c r="E835" s="223"/>
      <c r="F835" s="223"/>
      <c r="G835" s="223"/>
      <c r="H835" s="223"/>
      <c r="I835" s="223"/>
      <c r="J835" s="223"/>
      <c r="K835" s="223"/>
      <c r="L835" s="223"/>
      <c r="M835" s="223"/>
      <c r="N835" s="223"/>
      <c r="O835" s="223"/>
      <c r="P835" s="223"/>
      <c r="Q835" s="223"/>
      <c r="R835" s="223"/>
      <c r="S835" s="223"/>
      <c r="T835" s="223"/>
      <c r="U835" s="223"/>
      <c r="V835" s="223"/>
      <c r="W835" s="223"/>
      <c r="X835" s="223"/>
      <c r="Y835" s="223"/>
      <c r="Z835" s="223"/>
    </row>
    <row r="836" spans="1:26" x14ac:dyDescent="0.25">
      <c r="A836" s="223"/>
      <c r="B836" s="223"/>
      <c r="C836" s="223"/>
      <c r="D836" s="223"/>
      <c r="E836" s="223"/>
      <c r="F836" s="223"/>
      <c r="G836" s="223"/>
      <c r="H836" s="223"/>
      <c r="I836" s="223"/>
      <c r="J836" s="223"/>
      <c r="K836" s="223"/>
      <c r="L836" s="223"/>
      <c r="M836" s="223"/>
      <c r="N836" s="223"/>
      <c r="O836" s="223"/>
      <c r="P836" s="223"/>
      <c r="Q836" s="223"/>
      <c r="R836" s="223"/>
      <c r="S836" s="223"/>
      <c r="T836" s="223"/>
      <c r="U836" s="223"/>
      <c r="V836" s="223"/>
      <c r="W836" s="223"/>
      <c r="X836" s="223"/>
      <c r="Y836" s="223"/>
      <c r="Z836" s="223"/>
    </row>
    <row r="837" spans="1:26" x14ac:dyDescent="0.25">
      <c r="A837" s="223"/>
      <c r="B837" s="223"/>
      <c r="C837" s="223"/>
      <c r="D837" s="223"/>
      <c r="E837" s="223"/>
      <c r="F837" s="223"/>
      <c r="G837" s="223"/>
      <c r="H837" s="223"/>
      <c r="I837" s="223"/>
      <c r="J837" s="223"/>
      <c r="K837" s="223"/>
      <c r="L837" s="223"/>
      <c r="M837" s="223"/>
      <c r="N837" s="223"/>
      <c r="O837" s="223"/>
      <c r="P837" s="223"/>
      <c r="Q837" s="223"/>
      <c r="R837" s="223"/>
      <c r="S837" s="223"/>
      <c r="T837" s="223"/>
      <c r="U837" s="223"/>
      <c r="V837" s="223"/>
      <c r="W837" s="223"/>
      <c r="X837" s="223"/>
      <c r="Y837" s="223"/>
      <c r="Z837" s="223"/>
    </row>
    <row r="838" spans="1:26" x14ac:dyDescent="0.25">
      <c r="A838" s="223"/>
      <c r="B838" s="223"/>
      <c r="C838" s="223"/>
      <c r="D838" s="223"/>
      <c r="E838" s="223"/>
      <c r="F838" s="223"/>
      <c r="G838" s="223"/>
      <c r="H838" s="223"/>
      <c r="I838" s="223"/>
      <c r="J838" s="223"/>
      <c r="K838" s="223"/>
      <c r="L838" s="223"/>
      <c r="M838" s="223"/>
      <c r="N838" s="223"/>
      <c r="O838" s="223"/>
      <c r="P838" s="223"/>
      <c r="Q838" s="223"/>
      <c r="R838" s="223"/>
      <c r="S838" s="223"/>
      <c r="T838" s="223"/>
      <c r="U838" s="223"/>
      <c r="V838" s="223"/>
      <c r="W838" s="223"/>
      <c r="X838" s="223"/>
      <c r="Y838" s="223"/>
      <c r="Z838" s="223"/>
    </row>
    <row r="839" spans="1:26" x14ac:dyDescent="0.25">
      <c r="A839" s="223"/>
      <c r="B839" s="223"/>
      <c r="C839" s="223"/>
      <c r="D839" s="223"/>
      <c r="E839" s="223"/>
      <c r="F839" s="223"/>
      <c r="G839" s="223"/>
      <c r="H839" s="223"/>
      <c r="I839" s="223"/>
      <c r="J839" s="223"/>
      <c r="K839" s="223"/>
      <c r="L839" s="223"/>
      <c r="M839" s="223"/>
      <c r="N839" s="223"/>
      <c r="O839" s="223"/>
      <c r="P839" s="223"/>
      <c r="Q839" s="223"/>
      <c r="R839" s="223"/>
      <c r="S839" s="223"/>
      <c r="T839" s="223"/>
      <c r="U839" s="223"/>
      <c r="V839" s="223"/>
      <c r="W839" s="223"/>
      <c r="X839" s="223"/>
      <c r="Y839" s="223"/>
      <c r="Z839" s="223"/>
    </row>
    <row r="840" spans="1:26" x14ac:dyDescent="0.25">
      <c r="A840" s="223"/>
      <c r="B840" s="223"/>
      <c r="C840" s="223"/>
      <c r="D840" s="223"/>
      <c r="E840" s="223"/>
      <c r="F840" s="223"/>
      <c r="G840" s="223"/>
      <c r="H840" s="223"/>
      <c r="I840" s="223"/>
      <c r="J840" s="223"/>
      <c r="K840" s="223"/>
      <c r="L840" s="223"/>
      <c r="M840" s="223"/>
      <c r="N840" s="223"/>
      <c r="O840" s="223"/>
      <c r="P840" s="223"/>
      <c r="Q840" s="223"/>
      <c r="R840" s="223"/>
      <c r="S840" s="223"/>
      <c r="T840" s="223"/>
      <c r="U840" s="223"/>
      <c r="V840" s="223"/>
      <c r="W840" s="223"/>
      <c r="X840" s="223"/>
      <c r="Y840" s="223"/>
      <c r="Z840" s="223"/>
    </row>
    <row r="841" spans="1:26" x14ac:dyDescent="0.25">
      <c r="A841" s="223"/>
      <c r="B841" s="223"/>
      <c r="C841" s="223"/>
      <c r="D841" s="223"/>
      <c r="E841" s="223"/>
      <c r="F841" s="223"/>
      <c r="G841" s="223"/>
      <c r="H841" s="223"/>
      <c r="I841" s="223"/>
      <c r="J841" s="223"/>
      <c r="K841" s="223"/>
      <c r="L841" s="223"/>
      <c r="M841" s="223"/>
      <c r="N841" s="223"/>
      <c r="O841" s="223"/>
      <c r="P841" s="223"/>
      <c r="Q841" s="223"/>
      <c r="R841" s="223"/>
      <c r="S841" s="223"/>
      <c r="T841" s="223"/>
      <c r="U841" s="223"/>
      <c r="V841" s="223"/>
      <c r="W841" s="223"/>
      <c r="X841" s="223"/>
      <c r="Y841" s="223"/>
      <c r="Z841" s="223"/>
    </row>
    <row r="842" spans="1:26" x14ac:dyDescent="0.25">
      <c r="A842" s="223"/>
      <c r="B842" s="223"/>
      <c r="C842" s="223"/>
      <c r="D842" s="223"/>
      <c r="E842" s="223"/>
      <c r="F842" s="223"/>
      <c r="G842" s="223"/>
      <c r="H842" s="223"/>
      <c r="I842" s="223"/>
      <c r="J842" s="223"/>
      <c r="K842" s="223"/>
      <c r="L842" s="223"/>
      <c r="M842" s="223"/>
      <c r="N842" s="223"/>
      <c r="O842" s="223"/>
      <c r="P842" s="223"/>
      <c r="Q842" s="223"/>
      <c r="R842" s="223"/>
      <c r="S842" s="223"/>
      <c r="T842" s="223"/>
      <c r="U842" s="223"/>
      <c r="V842" s="223"/>
      <c r="W842" s="223"/>
      <c r="X842" s="223"/>
      <c r="Y842" s="223"/>
      <c r="Z842" s="223"/>
    </row>
    <row r="843" spans="1:26" x14ac:dyDescent="0.25">
      <c r="A843" s="223"/>
      <c r="B843" s="223"/>
      <c r="C843" s="223"/>
      <c r="D843" s="223"/>
      <c r="E843" s="223"/>
      <c r="F843" s="223"/>
      <c r="G843" s="223"/>
      <c r="H843" s="223"/>
      <c r="I843" s="223"/>
      <c r="J843" s="223"/>
      <c r="K843" s="223"/>
      <c r="L843" s="223"/>
      <c r="M843" s="223"/>
      <c r="N843" s="223"/>
      <c r="O843" s="223"/>
      <c r="P843" s="223"/>
      <c r="Q843" s="223"/>
      <c r="R843" s="223"/>
      <c r="S843" s="223"/>
      <c r="T843" s="223"/>
      <c r="U843" s="223"/>
      <c r="V843" s="223"/>
      <c r="W843" s="223"/>
      <c r="X843" s="223"/>
      <c r="Y843" s="223"/>
      <c r="Z843" s="223"/>
    </row>
    <row r="844" spans="1:26" x14ac:dyDescent="0.25">
      <c r="A844" s="223"/>
      <c r="B844" s="223"/>
      <c r="C844" s="223"/>
      <c r="D844" s="223"/>
      <c r="E844" s="223"/>
      <c r="F844" s="223"/>
      <c r="G844" s="223"/>
      <c r="H844" s="223"/>
      <c r="I844" s="223"/>
      <c r="J844" s="223"/>
      <c r="K844" s="223"/>
      <c r="L844" s="223"/>
      <c r="M844" s="223"/>
      <c r="N844" s="223"/>
      <c r="O844" s="223"/>
      <c r="P844" s="223"/>
      <c r="Q844" s="223"/>
      <c r="R844" s="223"/>
      <c r="S844" s="223"/>
      <c r="T844" s="223"/>
      <c r="U844" s="223"/>
      <c r="V844" s="223"/>
      <c r="W844" s="223"/>
      <c r="X844" s="223"/>
      <c r="Y844" s="223"/>
      <c r="Z844" s="223"/>
    </row>
    <row r="845" spans="1:26" x14ac:dyDescent="0.25">
      <c r="A845" s="223"/>
      <c r="B845" s="223"/>
      <c r="C845" s="223"/>
      <c r="D845" s="223"/>
      <c r="E845" s="223"/>
      <c r="F845" s="223"/>
      <c r="G845" s="223"/>
      <c r="H845" s="223"/>
      <c r="I845" s="223"/>
      <c r="J845" s="223"/>
      <c r="K845" s="223"/>
      <c r="L845" s="223"/>
      <c r="M845" s="223"/>
      <c r="N845" s="223"/>
      <c r="O845" s="223"/>
      <c r="P845" s="223"/>
      <c r="Q845" s="223"/>
      <c r="R845" s="223"/>
      <c r="S845" s="223"/>
      <c r="T845" s="223"/>
      <c r="U845" s="223"/>
      <c r="V845" s="223"/>
      <c r="W845" s="223"/>
      <c r="X845" s="223"/>
      <c r="Y845" s="223"/>
      <c r="Z845" s="223"/>
    </row>
    <row r="846" spans="1:26" x14ac:dyDescent="0.25">
      <c r="A846" s="223"/>
      <c r="B846" s="223"/>
      <c r="C846" s="223"/>
      <c r="D846" s="223"/>
      <c r="E846" s="223"/>
      <c r="F846" s="223"/>
      <c r="G846" s="223"/>
      <c r="H846" s="223"/>
      <c r="I846" s="223"/>
      <c r="J846" s="223"/>
      <c r="K846" s="223"/>
      <c r="L846" s="223"/>
      <c r="M846" s="223"/>
      <c r="N846" s="223"/>
      <c r="O846" s="223"/>
      <c r="P846" s="223"/>
      <c r="Q846" s="223"/>
      <c r="R846" s="223"/>
      <c r="S846" s="223"/>
      <c r="T846" s="223"/>
      <c r="U846" s="223"/>
      <c r="V846" s="223"/>
      <c r="W846" s="223"/>
      <c r="X846" s="223"/>
      <c r="Y846" s="223"/>
      <c r="Z846" s="223"/>
    </row>
    <row r="847" spans="1:26" x14ac:dyDescent="0.25">
      <c r="A847" s="223"/>
      <c r="B847" s="223"/>
      <c r="C847" s="223"/>
      <c r="D847" s="223"/>
      <c r="E847" s="223"/>
      <c r="F847" s="223"/>
      <c r="G847" s="223"/>
      <c r="H847" s="223"/>
      <c r="I847" s="223"/>
      <c r="J847" s="223"/>
      <c r="K847" s="223"/>
      <c r="L847" s="223"/>
      <c r="M847" s="223"/>
      <c r="N847" s="223"/>
      <c r="O847" s="223"/>
      <c r="P847" s="223"/>
      <c r="Q847" s="223"/>
      <c r="R847" s="223"/>
      <c r="S847" s="223"/>
      <c r="T847" s="223"/>
      <c r="U847" s="223"/>
      <c r="V847" s="223"/>
      <c r="W847" s="223"/>
      <c r="X847" s="223"/>
      <c r="Y847" s="223"/>
      <c r="Z847" s="223"/>
    </row>
    <row r="848" spans="1:26" x14ac:dyDescent="0.25">
      <c r="A848" s="223"/>
      <c r="B848" s="223"/>
      <c r="C848" s="223"/>
      <c r="D848" s="223"/>
      <c r="E848" s="223"/>
      <c r="F848" s="223"/>
      <c r="G848" s="223"/>
      <c r="H848" s="223"/>
      <c r="I848" s="223"/>
      <c r="J848" s="223"/>
      <c r="K848" s="223"/>
      <c r="L848" s="223"/>
      <c r="M848" s="223"/>
      <c r="N848" s="223"/>
      <c r="O848" s="223"/>
      <c r="P848" s="223"/>
      <c r="Q848" s="223"/>
      <c r="R848" s="223"/>
      <c r="S848" s="223"/>
      <c r="T848" s="223"/>
      <c r="U848" s="223"/>
      <c r="V848" s="223"/>
      <c r="W848" s="223"/>
      <c r="X848" s="223"/>
      <c r="Y848" s="223"/>
      <c r="Z848" s="223"/>
    </row>
    <row r="849" spans="1:26" x14ac:dyDescent="0.25">
      <c r="A849" s="223"/>
      <c r="B849" s="223"/>
      <c r="C849" s="223"/>
      <c r="D849" s="223"/>
      <c r="E849" s="223"/>
      <c r="F849" s="223"/>
      <c r="G849" s="223"/>
      <c r="H849" s="223"/>
      <c r="I849" s="223"/>
      <c r="J849" s="223"/>
      <c r="K849" s="223"/>
      <c r="L849" s="223"/>
      <c r="M849" s="223"/>
      <c r="N849" s="223"/>
      <c r="O849" s="223"/>
      <c r="P849" s="223"/>
      <c r="Q849" s="223"/>
      <c r="R849" s="223"/>
      <c r="S849" s="223"/>
      <c r="T849" s="223"/>
      <c r="U849" s="223"/>
      <c r="V849" s="223"/>
      <c r="W849" s="223"/>
      <c r="X849" s="223"/>
      <c r="Y849" s="223"/>
      <c r="Z849" s="223"/>
    </row>
    <row r="850" spans="1:26" x14ac:dyDescent="0.25">
      <c r="A850" s="223"/>
      <c r="B850" s="223"/>
      <c r="C850" s="223"/>
      <c r="D850" s="223"/>
      <c r="E850" s="223"/>
      <c r="F850" s="223"/>
      <c r="G850" s="223"/>
      <c r="H850" s="223"/>
      <c r="I850" s="223"/>
      <c r="J850" s="223"/>
      <c r="K850" s="223"/>
      <c r="L850" s="223"/>
      <c r="M850" s="223"/>
      <c r="N850" s="223"/>
      <c r="O850" s="223"/>
      <c r="P850" s="223"/>
      <c r="Q850" s="223"/>
      <c r="R850" s="223"/>
      <c r="S850" s="223"/>
      <c r="T850" s="223"/>
      <c r="U850" s="223"/>
      <c r="V850" s="223"/>
      <c r="W850" s="223"/>
      <c r="X850" s="223"/>
      <c r="Y850" s="223"/>
      <c r="Z850" s="223"/>
    </row>
    <row r="851" spans="1:26" x14ac:dyDescent="0.25">
      <c r="A851" s="223"/>
      <c r="B851" s="223"/>
      <c r="C851" s="223"/>
      <c r="D851" s="223"/>
      <c r="E851" s="223"/>
      <c r="F851" s="223"/>
      <c r="G851" s="223"/>
      <c r="H851" s="223"/>
      <c r="I851" s="223"/>
      <c r="J851" s="223"/>
      <c r="K851" s="223"/>
      <c r="L851" s="223"/>
      <c r="M851" s="223"/>
      <c r="N851" s="223"/>
      <c r="O851" s="223"/>
      <c r="P851" s="223"/>
      <c r="Q851" s="223"/>
      <c r="R851" s="223"/>
      <c r="S851" s="223"/>
      <c r="T851" s="223"/>
      <c r="U851" s="223"/>
      <c r="V851" s="223"/>
      <c r="W851" s="223"/>
      <c r="X851" s="223"/>
      <c r="Y851" s="223"/>
      <c r="Z851" s="223"/>
    </row>
    <row r="852" spans="1:26" x14ac:dyDescent="0.25">
      <c r="A852" s="223"/>
      <c r="B852" s="223"/>
      <c r="C852" s="223"/>
      <c r="D852" s="223"/>
      <c r="E852" s="223"/>
      <c r="F852" s="223"/>
      <c r="G852" s="223"/>
      <c r="H852" s="223"/>
      <c r="I852" s="223"/>
      <c r="J852" s="223"/>
      <c r="K852" s="223"/>
      <c r="L852" s="223"/>
      <c r="M852" s="223"/>
      <c r="N852" s="223"/>
      <c r="O852" s="223"/>
      <c r="P852" s="223"/>
      <c r="Q852" s="223"/>
      <c r="R852" s="223"/>
      <c r="S852" s="223"/>
      <c r="T852" s="223"/>
      <c r="U852" s="223"/>
      <c r="V852" s="223"/>
      <c r="W852" s="223"/>
      <c r="X852" s="223"/>
      <c r="Y852" s="223"/>
      <c r="Z852" s="223"/>
    </row>
    <row r="853" spans="1:26" x14ac:dyDescent="0.25">
      <c r="A853" s="223"/>
      <c r="B853" s="223"/>
      <c r="C853" s="223"/>
      <c r="D853" s="223"/>
      <c r="E853" s="223"/>
      <c r="F853" s="223"/>
      <c r="G853" s="223"/>
      <c r="H853" s="223"/>
      <c r="I853" s="223"/>
      <c r="J853" s="223"/>
      <c r="K853" s="223"/>
      <c r="L853" s="223"/>
      <c r="M853" s="223"/>
      <c r="N853" s="223"/>
      <c r="O853" s="223"/>
      <c r="P853" s="223"/>
      <c r="Q853" s="223"/>
      <c r="R853" s="223"/>
      <c r="S853" s="223"/>
      <c r="T853" s="223"/>
      <c r="U853" s="223"/>
      <c r="V853" s="223"/>
      <c r="W853" s="223"/>
      <c r="X853" s="223"/>
      <c r="Y853" s="223"/>
      <c r="Z853" s="223"/>
    </row>
    <row r="854" spans="1:26" x14ac:dyDescent="0.25">
      <c r="A854" s="223"/>
      <c r="B854" s="223"/>
      <c r="C854" s="223"/>
      <c r="D854" s="223"/>
      <c r="E854" s="223"/>
      <c r="F854" s="223"/>
      <c r="G854" s="223"/>
      <c r="H854" s="223"/>
      <c r="I854" s="223"/>
      <c r="J854" s="223"/>
      <c r="K854" s="223"/>
      <c r="L854" s="223"/>
      <c r="M854" s="223"/>
      <c r="N854" s="223"/>
      <c r="O854" s="223"/>
      <c r="P854" s="223"/>
      <c r="Q854" s="223"/>
      <c r="R854" s="223"/>
      <c r="S854" s="223"/>
      <c r="T854" s="223"/>
      <c r="U854" s="223"/>
      <c r="V854" s="223"/>
      <c r="W854" s="223"/>
      <c r="X854" s="223"/>
      <c r="Y854" s="223"/>
      <c r="Z854" s="223"/>
    </row>
    <row r="855" spans="1:26" x14ac:dyDescent="0.25">
      <c r="A855" s="223"/>
      <c r="B855" s="223"/>
      <c r="C855" s="223"/>
      <c r="D855" s="223"/>
      <c r="E855" s="223"/>
      <c r="F855" s="223"/>
      <c r="G855" s="223"/>
      <c r="H855" s="223"/>
      <c r="I855" s="223"/>
      <c r="J855" s="223"/>
      <c r="K855" s="223"/>
      <c r="L855" s="223"/>
      <c r="M855" s="223"/>
      <c r="N855" s="223"/>
      <c r="O855" s="223"/>
      <c r="P855" s="223"/>
      <c r="Q855" s="223"/>
      <c r="R855" s="223"/>
      <c r="S855" s="223"/>
      <c r="T855" s="223"/>
      <c r="U855" s="223"/>
      <c r="V855" s="223"/>
      <c r="W855" s="223"/>
      <c r="X855" s="223"/>
      <c r="Y855" s="223"/>
      <c r="Z855" s="223"/>
    </row>
    <row r="856" spans="1:26" x14ac:dyDescent="0.25">
      <c r="A856" s="223"/>
      <c r="B856" s="223"/>
      <c r="C856" s="223"/>
      <c r="D856" s="223"/>
      <c r="E856" s="223"/>
      <c r="F856" s="223"/>
      <c r="G856" s="223"/>
      <c r="H856" s="223"/>
      <c r="I856" s="223"/>
      <c r="J856" s="223"/>
      <c r="K856" s="223"/>
      <c r="L856" s="223"/>
      <c r="M856" s="223"/>
      <c r="N856" s="223"/>
      <c r="O856" s="223"/>
      <c r="P856" s="223"/>
      <c r="Q856" s="223"/>
      <c r="R856" s="223"/>
      <c r="S856" s="223"/>
      <c r="T856" s="223"/>
      <c r="U856" s="223"/>
      <c r="V856" s="223"/>
      <c r="W856" s="223"/>
      <c r="X856" s="223"/>
      <c r="Y856" s="223"/>
      <c r="Z856" s="223"/>
    </row>
    <row r="857" spans="1:26" x14ac:dyDescent="0.25">
      <c r="A857" s="223"/>
      <c r="B857" s="223"/>
      <c r="C857" s="223"/>
      <c r="D857" s="223"/>
      <c r="E857" s="223"/>
      <c r="F857" s="223"/>
      <c r="G857" s="223"/>
      <c r="H857" s="223"/>
      <c r="I857" s="223"/>
      <c r="J857" s="223"/>
      <c r="K857" s="223"/>
      <c r="L857" s="223"/>
      <c r="M857" s="223"/>
      <c r="N857" s="223"/>
      <c r="O857" s="223"/>
      <c r="P857" s="223"/>
      <c r="Q857" s="223"/>
      <c r="R857" s="223"/>
      <c r="S857" s="223"/>
      <c r="T857" s="223"/>
      <c r="U857" s="223"/>
      <c r="V857" s="223"/>
      <c r="W857" s="223"/>
      <c r="X857" s="223"/>
      <c r="Y857" s="223"/>
      <c r="Z857" s="223"/>
    </row>
    <row r="858" spans="1:26" x14ac:dyDescent="0.25">
      <c r="A858" s="223"/>
      <c r="B858" s="223"/>
      <c r="C858" s="223"/>
      <c r="D858" s="223"/>
      <c r="E858" s="223"/>
      <c r="F858" s="223"/>
      <c r="G858" s="223"/>
      <c r="H858" s="223"/>
      <c r="I858" s="223"/>
      <c r="J858" s="223"/>
      <c r="K858" s="223"/>
      <c r="L858" s="223"/>
      <c r="M858" s="223"/>
      <c r="N858" s="223"/>
      <c r="O858" s="223"/>
      <c r="P858" s="223"/>
      <c r="Q858" s="223"/>
      <c r="R858" s="223"/>
      <c r="S858" s="223"/>
      <c r="T858" s="223"/>
      <c r="U858" s="223"/>
      <c r="V858" s="223"/>
      <c r="W858" s="223"/>
      <c r="X858" s="223"/>
      <c r="Y858" s="223"/>
      <c r="Z858" s="223"/>
    </row>
    <row r="859" spans="1:26" x14ac:dyDescent="0.25">
      <c r="A859" s="223"/>
      <c r="B859" s="223"/>
      <c r="C859" s="223"/>
      <c r="D859" s="223"/>
      <c r="E859" s="223"/>
      <c r="F859" s="223"/>
      <c r="G859" s="223"/>
      <c r="H859" s="223"/>
      <c r="I859" s="223"/>
      <c r="J859" s="223"/>
      <c r="K859" s="223"/>
      <c r="L859" s="223"/>
      <c r="M859" s="223"/>
      <c r="N859" s="223"/>
      <c r="O859" s="223"/>
      <c r="P859" s="223"/>
      <c r="Q859" s="223"/>
      <c r="R859" s="223"/>
      <c r="S859" s="223"/>
      <c r="T859" s="223"/>
      <c r="U859" s="223"/>
      <c r="V859" s="223"/>
      <c r="W859" s="223"/>
      <c r="X859" s="223"/>
      <c r="Y859" s="223"/>
      <c r="Z859" s="223"/>
    </row>
    <row r="860" spans="1:26" x14ac:dyDescent="0.25">
      <c r="A860" s="223"/>
      <c r="B860" s="223"/>
      <c r="C860" s="223"/>
      <c r="D860" s="223"/>
      <c r="E860" s="223"/>
      <c r="F860" s="223"/>
      <c r="G860" s="223"/>
      <c r="H860" s="223"/>
      <c r="I860" s="223"/>
      <c r="J860" s="223"/>
      <c r="K860" s="223"/>
      <c r="L860" s="223"/>
      <c r="M860" s="223"/>
      <c r="N860" s="223"/>
      <c r="O860" s="223"/>
      <c r="P860" s="223"/>
      <c r="Q860" s="223"/>
      <c r="R860" s="223"/>
      <c r="S860" s="223"/>
      <c r="T860" s="223"/>
      <c r="U860" s="223"/>
      <c r="V860" s="223"/>
      <c r="W860" s="223"/>
      <c r="X860" s="223"/>
      <c r="Y860" s="223"/>
      <c r="Z860" s="223"/>
    </row>
    <row r="861" spans="1:26" x14ac:dyDescent="0.25">
      <c r="A861" s="223"/>
      <c r="B861" s="223"/>
      <c r="C861" s="223"/>
      <c r="D861" s="223"/>
      <c r="E861" s="223"/>
      <c r="F861" s="223"/>
      <c r="G861" s="223"/>
      <c r="H861" s="223"/>
      <c r="I861" s="223"/>
      <c r="J861" s="223"/>
      <c r="K861" s="223"/>
      <c r="L861" s="223"/>
      <c r="M861" s="223"/>
      <c r="N861" s="223"/>
      <c r="O861" s="223"/>
      <c r="P861" s="223"/>
      <c r="Q861" s="223"/>
      <c r="R861" s="223"/>
      <c r="S861" s="223"/>
      <c r="T861" s="223"/>
      <c r="U861" s="223"/>
      <c r="V861" s="223"/>
      <c r="W861" s="223"/>
      <c r="X861" s="223"/>
      <c r="Y861" s="223"/>
      <c r="Z861" s="223"/>
    </row>
    <row r="862" spans="1:26" x14ac:dyDescent="0.25">
      <c r="A862" s="223"/>
      <c r="B862" s="223"/>
      <c r="C862" s="223"/>
      <c r="D862" s="223"/>
      <c r="E862" s="223"/>
      <c r="F862" s="223"/>
      <c r="G862" s="223"/>
      <c r="H862" s="223"/>
      <c r="I862" s="223"/>
      <c r="J862" s="223"/>
      <c r="K862" s="223"/>
      <c r="L862" s="223"/>
      <c r="M862" s="223"/>
      <c r="N862" s="223"/>
      <c r="O862" s="223"/>
      <c r="P862" s="223"/>
      <c r="Q862" s="223"/>
      <c r="R862" s="223"/>
      <c r="S862" s="223"/>
      <c r="T862" s="223"/>
      <c r="U862" s="223"/>
      <c r="V862" s="223"/>
      <c r="W862" s="223"/>
      <c r="X862" s="223"/>
      <c r="Y862" s="223"/>
      <c r="Z862" s="223"/>
    </row>
    <row r="863" spans="1:26" x14ac:dyDescent="0.25">
      <c r="A863" s="223"/>
      <c r="B863" s="223"/>
      <c r="C863" s="223"/>
      <c r="D863" s="223"/>
      <c r="E863" s="223"/>
      <c r="F863" s="223"/>
      <c r="G863" s="223"/>
      <c r="H863" s="223"/>
      <c r="I863" s="223"/>
      <c r="J863" s="223"/>
      <c r="K863" s="223"/>
      <c r="L863" s="223"/>
      <c r="M863" s="223"/>
      <c r="N863" s="223"/>
      <c r="O863" s="223"/>
      <c r="P863" s="223"/>
      <c r="Q863" s="223"/>
      <c r="R863" s="223"/>
      <c r="S863" s="223"/>
      <c r="T863" s="223"/>
      <c r="U863" s="223"/>
      <c r="V863" s="223"/>
      <c r="W863" s="223"/>
      <c r="X863" s="223"/>
      <c r="Y863" s="223"/>
      <c r="Z863" s="223"/>
    </row>
    <row r="864" spans="1:26" x14ac:dyDescent="0.25">
      <c r="A864" s="223"/>
      <c r="B864" s="223"/>
      <c r="C864" s="223"/>
      <c r="D864" s="223"/>
      <c r="E864" s="223"/>
      <c r="F864" s="223"/>
      <c r="G864" s="223"/>
      <c r="H864" s="223"/>
      <c r="I864" s="223"/>
      <c r="J864" s="223"/>
      <c r="K864" s="223"/>
      <c r="L864" s="223"/>
      <c r="M864" s="223"/>
      <c r="N864" s="223"/>
      <c r="O864" s="223"/>
      <c r="P864" s="223"/>
      <c r="Q864" s="223"/>
      <c r="R864" s="223"/>
      <c r="S864" s="223"/>
      <c r="T864" s="223"/>
      <c r="U864" s="223"/>
      <c r="V864" s="223"/>
      <c r="W864" s="223"/>
      <c r="X864" s="223"/>
      <c r="Y864" s="223"/>
      <c r="Z864" s="223"/>
    </row>
    <row r="865" spans="1:26" x14ac:dyDescent="0.25">
      <c r="A865" s="223"/>
      <c r="B865" s="223"/>
      <c r="C865" s="223"/>
      <c r="D865" s="223"/>
      <c r="E865" s="223"/>
      <c r="F865" s="223"/>
      <c r="G865" s="223"/>
      <c r="H865" s="223"/>
      <c r="I865" s="223"/>
      <c r="J865" s="223"/>
      <c r="K865" s="223"/>
      <c r="L865" s="223"/>
      <c r="M865" s="223"/>
      <c r="N865" s="223"/>
      <c r="O865" s="223"/>
      <c r="P865" s="223"/>
      <c r="Q865" s="223"/>
      <c r="R865" s="223"/>
      <c r="S865" s="223"/>
      <c r="T865" s="223"/>
      <c r="U865" s="223"/>
      <c r="V865" s="223"/>
      <c r="W865" s="223"/>
      <c r="X865" s="223"/>
      <c r="Y865" s="223"/>
      <c r="Z865" s="223"/>
    </row>
    <row r="866" spans="1:26" x14ac:dyDescent="0.25">
      <c r="A866" s="223"/>
      <c r="B866" s="223"/>
      <c r="C866" s="223"/>
      <c r="D866" s="223"/>
      <c r="E866" s="223"/>
      <c r="F866" s="223"/>
      <c r="G866" s="223"/>
      <c r="H866" s="223"/>
      <c r="I866" s="223"/>
      <c r="J866" s="223"/>
      <c r="K866" s="223"/>
      <c r="L866" s="223"/>
      <c r="M866" s="223"/>
      <c r="N866" s="223"/>
      <c r="O866" s="223"/>
      <c r="P866" s="223"/>
      <c r="Q866" s="223"/>
      <c r="R866" s="223"/>
      <c r="S866" s="223"/>
      <c r="T866" s="223"/>
      <c r="U866" s="223"/>
      <c r="V866" s="223"/>
      <c r="W866" s="223"/>
      <c r="X866" s="223"/>
      <c r="Y866" s="223"/>
      <c r="Z866" s="223"/>
    </row>
    <row r="867" spans="1:26" x14ac:dyDescent="0.25">
      <c r="A867" s="223"/>
      <c r="B867" s="223"/>
      <c r="C867" s="223"/>
      <c r="D867" s="223"/>
      <c r="E867" s="223"/>
      <c r="F867" s="223"/>
      <c r="G867" s="223"/>
      <c r="H867" s="223"/>
      <c r="I867" s="223"/>
      <c r="J867" s="223"/>
      <c r="K867" s="223"/>
      <c r="L867" s="223"/>
      <c r="M867" s="223"/>
      <c r="N867" s="223"/>
      <c r="O867" s="223"/>
      <c r="P867" s="223"/>
      <c r="Q867" s="223"/>
      <c r="R867" s="223"/>
      <c r="S867" s="223"/>
      <c r="T867" s="223"/>
      <c r="U867" s="223"/>
      <c r="V867" s="223"/>
      <c r="W867" s="223"/>
      <c r="X867" s="223"/>
      <c r="Y867" s="223"/>
      <c r="Z867" s="223"/>
    </row>
    <row r="868" spans="1:26" x14ac:dyDescent="0.25">
      <c r="A868" s="223"/>
      <c r="B868" s="223"/>
      <c r="C868" s="223"/>
      <c r="D868" s="223"/>
      <c r="E868" s="223"/>
      <c r="F868" s="223"/>
      <c r="G868" s="223"/>
      <c r="H868" s="223"/>
      <c r="I868" s="223"/>
      <c r="J868" s="223"/>
      <c r="K868" s="223"/>
      <c r="L868" s="223"/>
      <c r="M868" s="223"/>
      <c r="N868" s="223"/>
      <c r="O868" s="223"/>
      <c r="P868" s="223"/>
      <c r="Q868" s="223"/>
      <c r="R868" s="223"/>
      <c r="S868" s="223"/>
      <c r="T868" s="223"/>
      <c r="U868" s="223"/>
      <c r="V868" s="223"/>
      <c r="W868" s="223"/>
      <c r="X868" s="223"/>
      <c r="Y868" s="223"/>
      <c r="Z868" s="223"/>
    </row>
    <row r="869" spans="1:26" x14ac:dyDescent="0.25">
      <c r="A869" s="223"/>
      <c r="B869" s="223"/>
      <c r="C869" s="223"/>
      <c r="D869" s="223"/>
      <c r="E869" s="223"/>
      <c r="F869" s="223"/>
      <c r="G869" s="223"/>
      <c r="H869" s="223"/>
      <c r="I869" s="223"/>
      <c r="J869" s="223"/>
      <c r="K869" s="223"/>
      <c r="L869" s="223"/>
      <c r="M869" s="223"/>
      <c r="N869" s="223"/>
      <c r="O869" s="223"/>
      <c r="P869" s="223"/>
      <c r="Q869" s="223"/>
      <c r="R869" s="223"/>
      <c r="S869" s="223"/>
      <c r="T869" s="223"/>
      <c r="U869" s="223"/>
      <c r="V869" s="223"/>
      <c r="W869" s="223"/>
      <c r="X869" s="223"/>
      <c r="Y869" s="223"/>
      <c r="Z869" s="223"/>
    </row>
    <row r="870" spans="1:26" x14ac:dyDescent="0.25">
      <c r="A870" s="223"/>
      <c r="B870" s="223"/>
      <c r="C870" s="223"/>
      <c r="D870" s="223"/>
      <c r="E870" s="223"/>
      <c r="F870" s="223"/>
      <c r="G870" s="223"/>
      <c r="H870" s="223"/>
      <c r="I870" s="223"/>
      <c r="J870" s="223"/>
      <c r="K870" s="223"/>
      <c r="L870" s="223"/>
      <c r="M870" s="223"/>
      <c r="N870" s="223"/>
      <c r="O870" s="223"/>
      <c r="P870" s="223"/>
      <c r="Q870" s="223"/>
      <c r="R870" s="223"/>
      <c r="S870" s="223"/>
      <c r="T870" s="223"/>
      <c r="U870" s="223"/>
      <c r="V870" s="223"/>
      <c r="W870" s="223"/>
      <c r="X870" s="223"/>
      <c r="Y870" s="223"/>
      <c r="Z870" s="223"/>
    </row>
    <row r="871" spans="1:26" x14ac:dyDescent="0.25">
      <c r="A871" s="223"/>
      <c r="B871" s="223"/>
      <c r="C871" s="223"/>
      <c r="D871" s="223"/>
      <c r="E871" s="223"/>
      <c r="F871" s="223"/>
      <c r="G871" s="223"/>
      <c r="H871" s="223"/>
      <c r="I871" s="223"/>
      <c r="J871" s="223"/>
      <c r="K871" s="223"/>
      <c r="L871" s="223"/>
      <c r="M871" s="223"/>
      <c r="N871" s="223"/>
      <c r="O871" s="223"/>
      <c r="P871" s="223"/>
      <c r="Q871" s="223"/>
      <c r="R871" s="223"/>
      <c r="S871" s="223"/>
      <c r="T871" s="223"/>
      <c r="U871" s="223"/>
      <c r="V871" s="223"/>
      <c r="W871" s="223"/>
      <c r="X871" s="223"/>
      <c r="Y871" s="223"/>
      <c r="Z871" s="223"/>
    </row>
    <row r="872" spans="1:26" x14ac:dyDescent="0.25">
      <c r="A872" s="223"/>
      <c r="B872" s="223"/>
      <c r="C872" s="223"/>
      <c r="D872" s="223"/>
      <c r="E872" s="223"/>
      <c r="F872" s="223"/>
      <c r="G872" s="223"/>
      <c r="H872" s="223"/>
      <c r="I872" s="223"/>
      <c r="J872" s="223"/>
      <c r="K872" s="223"/>
      <c r="L872" s="223"/>
      <c r="M872" s="223"/>
      <c r="N872" s="223"/>
      <c r="O872" s="223"/>
      <c r="P872" s="223"/>
      <c r="Q872" s="223"/>
      <c r="R872" s="223"/>
      <c r="S872" s="223"/>
      <c r="T872" s="223"/>
      <c r="U872" s="223"/>
      <c r="V872" s="223"/>
      <c r="W872" s="223"/>
      <c r="X872" s="223"/>
      <c r="Y872" s="223"/>
      <c r="Z872" s="223"/>
    </row>
    <row r="873" spans="1:26" x14ac:dyDescent="0.25">
      <c r="A873" s="223"/>
      <c r="B873" s="223"/>
      <c r="C873" s="223"/>
      <c r="D873" s="223"/>
      <c r="E873" s="223"/>
      <c r="F873" s="223"/>
      <c r="G873" s="223"/>
      <c r="H873" s="223"/>
      <c r="I873" s="223"/>
      <c r="J873" s="223"/>
      <c r="K873" s="223"/>
      <c r="L873" s="223"/>
      <c r="M873" s="223"/>
      <c r="N873" s="223"/>
      <c r="O873" s="223"/>
      <c r="P873" s="223"/>
      <c r="Q873" s="223"/>
      <c r="R873" s="223"/>
      <c r="S873" s="223"/>
      <c r="T873" s="223"/>
      <c r="U873" s="223"/>
      <c r="V873" s="223"/>
      <c r="W873" s="223"/>
      <c r="X873" s="223"/>
      <c r="Y873" s="223"/>
      <c r="Z873" s="223"/>
    </row>
    <row r="874" spans="1:26" x14ac:dyDescent="0.25">
      <c r="A874" s="223"/>
      <c r="B874" s="223"/>
      <c r="C874" s="223"/>
      <c r="D874" s="223"/>
      <c r="E874" s="223"/>
      <c r="F874" s="223"/>
      <c r="G874" s="223"/>
      <c r="H874" s="223"/>
      <c r="I874" s="223"/>
      <c r="J874" s="223"/>
      <c r="K874" s="223"/>
      <c r="L874" s="223"/>
      <c r="M874" s="223"/>
      <c r="N874" s="223"/>
      <c r="O874" s="223"/>
      <c r="P874" s="223"/>
      <c r="Q874" s="223"/>
      <c r="R874" s="223"/>
      <c r="S874" s="223"/>
      <c r="T874" s="223"/>
      <c r="U874" s="223"/>
      <c r="V874" s="223"/>
      <c r="W874" s="223"/>
      <c r="X874" s="223"/>
      <c r="Y874" s="223"/>
      <c r="Z874" s="223"/>
    </row>
    <row r="875" spans="1:26" x14ac:dyDescent="0.25">
      <c r="A875" s="223"/>
      <c r="B875" s="223"/>
      <c r="C875" s="223"/>
      <c r="D875" s="223"/>
      <c r="E875" s="223"/>
      <c r="F875" s="223"/>
      <c r="G875" s="223"/>
      <c r="H875" s="223"/>
      <c r="I875" s="223"/>
      <c r="J875" s="223"/>
      <c r="K875" s="223"/>
      <c r="L875" s="223"/>
      <c r="M875" s="223"/>
      <c r="N875" s="223"/>
      <c r="O875" s="223"/>
      <c r="P875" s="223"/>
      <c r="Q875" s="223"/>
      <c r="R875" s="223"/>
      <c r="S875" s="223"/>
      <c r="T875" s="223"/>
      <c r="U875" s="223"/>
      <c r="V875" s="223"/>
      <c r="W875" s="223"/>
      <c r="X875" s="223"/>
      <c r="Y875" s="223"/>
      <c r="Z875" s="223"/>
    </row>
    <row r="876" spans="1:26" x14ac:dyDescent="0.25">
      <c r="A876" s="223"/>
      <c r="B876" s="223"/>
      <c r="C876" s="223"/>
      <c r="D876" s="223"/>
      <c r="E876" s="223"/>
      <c r="F876" s="223"/>
      <c r="G876" s="223"/>
      <c r="H876" s="223"/>
      <c r="I876" s="223"/>
      <c r="J876" s="223"/>
      <c r="K876" s="223"/>
      <c r="L876" s="223"/>
      <c r="M876" s="223"/>
      <c r="N876" s="223"/>
      <c r="O876" s="223"/>
      <c r="P876" s="223"/>
      <c r="Q876" s="223"/>
      <c r="R876" s="223"/>
      <c r="S876" s="223"/>
      <c r="T876" s="223"/>
      <c r="U876" s="223"/>
      <c r="V876" s="223"/>
      <c r="W876" s="223"/>
      <c r="X876" s="223"/>
      <c r="Y876" s="223"/>
      <c r="Z876" s="223"/>
    </row>
    <row r="877" spans="1:26" x14ac:dyDescent="0.25">
      <c r="A877" s="223"/>
      <c r="B877" s="223"/>
      <c r="C877" s="223"/>
      <c r="D877" s="223"/>
      <c r="E877" s="223"/>
      <c r="F877" s="223"/>
      <c r="G877" s="223"/>
      <c r="H877" s="223"/>
      <c r="I877" s="223"/>
      <c r="J877" s="223"/>
      <c r="K877" s="223"/>
      <c r="L877" s="223"/>
      <c r="M877" s="223"/>
      <c r="N877" s="223"/>
      <c r="O877" s="223"/>
      <c r="P877" s="223"/>
      <c r="Q877" s="223"/>
      <c r="R877" s="223"/>
      <c r="S877" s="223"/>
      <c r="T877" s="223"/>
      <c r="U877" s="223"/>
      <c r="V877" s="223"/>
      <c r="W877" s="223"/>
      <c r="X877" s="223"/>
      <c r="Y877" s="223"/>
      <c r="Z877" s="223"/>
    </row>
    <row r="878" spans="1:26" x14ac:dyDescent="0.25">
      <c r="A878" s="223"/>
      <c r="B878" s="223"/>
      <c r="C878" s="223"/>
      <c r="D878" s="223"/>
      <c r="E878" s="223"/>
      <c r="F878" s="223"/>
      <c r="G878" s="223"/>
      <c r="H878" s="223"/>
      <c r="I878" s="223"/>
      <c r="J878" s="223"/>
      <c r="K878" s="223"/>
      <c r="L878" s="223"/>
      <c r="M878" s="223"/>
      <c r="N878" s="223"/>
      <c r="O878" s="223"/>
      <c r="P878" s="223"/>
      <c r="Q878" s="223"/>
      <c r="R878" s="223"/>
      <c r="S878" s="223"/>
      <c r="T878" s="223"/>
      <c r="U878" s="223"/>
      <c r="V878" s="223"/>
      <c r="W878" s="223"/>
      <c r="X878" s="223"/>
      <c r="Y878" s="223"/>
      <c r="Z878" s="223"/>
    </row>
    <row r="879" spans="1:26" x14ac:dyDescent="0.25">
      <c r="A879" s="223"/>
      <c r="B879" s="223"/>
      <c r="C879" s="223"/>
      <c r="D879" s="223"/>
      <c r="E879" s="223"/>
      <c r="F879" s="223"/>
      <c r="G879" s="223"/>
      <c r="H879" s="223"/>
      <c r="I879" s="223"/>
      <c r="J879" s="223"/>
      <c r="K879" s="223"/>
      <c r="L879" s="223"/>
      <c r="M879" s="223"/>
      <c r="N879" s="223"/>
      <c r="O879" s="223"/>
      <c r="P879" s="223"/>
      <c r="Q879" s="223"/>
      <c r="R879" s="223"/>
      <c r="S879" s="223"/>
      <c r="T879" s="223"/>
      <c r="U879" s="223"/>
      <c r="V879" s="223"/>
      <c r="W879" s="223"/>
      <c r="X879" s="223"/>
      <c r="Y879" s="223"/>
      <c r="Z879" s="223"/>
    </row>
    <row r="880" spans="1:26" x14ac:dyDescent="0.25">
      <c r="A880" s="223"/>
      <c r="B880" s="223"/>
      <c r="C880" s="223"/>
      <c r="D880" s="223"/>
      <c r="E880" s="223"/>
      <c r="F880" s="223"/>
      <c r="G880" s="223"/>
      <c r="H880" s="223"/>
      <c r="I880" s="223"/>
      <c r="J880" s="223"/>
      <c r="K880" s="223"/>
      <c r="L880" s="223"/>
      <c r="M880" s="223"/>
      <c r="N880" s="223"/>
      <c r="O880" s="223"/>
      <c r="P880" s="223"/>
      <c r="Q880" s="223"/>
      <c r="R880" s="223"/>
      <c r="S880" s="223"/>
      <c r="T880" s="223"/>
      <c r="U880" s="223"/>
      <c r="V880" s="223"/>
      <c r="W880" s="223"/>
      <c r="X880" s="223"/>
      <c r="Y880" s="223"/>
      <c r="Z880" s="223"/>
    </row>
    <row r="881" spans="1:26" x14ac:dyDescent="0.25">
      <c r="A881" s="223"/>
      <c r="B881" s="223"/>
      <c r="C881" s="223"/>
      <c r="D881" s="223"/>
      <c r="E881" s="223"/>
      <c r="F881" s="223"/>
      <c r="G881" s="223"/>
      <c r="H881" s="223"/>
      <c r="I881" s="223"/>
      <c r="J881" s="223"/>
      <c r="K881" s="223"/>
      <c r="L881" s="223"/>
      <c r="M881" s="223"/>
      <c r="N881" s="223"/>
      <c r="O881" s="223"/>
      <c r="P881" s="223"/>
      <c r="Q881" s="223"/>
      <c r="R881" s="223"/>
      <c r="S881" s="223"/>
      <c r="T881" s="223"/>
      <c r="U881" s="223"/>
      <c r="V881" s="223"/>
      <c r="W881" s="223"/>
      <c r="X881" s="223"/>
      <c r="Y881" s="223"/>
      <c r="Z881" s="223"/>
    </row>
    <row r="882" spans="1:26" x14ac:dyDescent="0.25">
      <c r="A882" s="223"/>
      <c r="B882" s="223"/>
      <c r="C882" s="223"/>
      <c r="D882" s="223"/>
      <c r="E882" s="223"/>
      <c r="F882" s="223"/>
      <c r="G882" s="223"/>
      <c r="H882" s="223"/>
      <c r="I882" s="223"/>
      <c r="J882" s="223"/>
      <c r="K882" s="223"/>
      <c r="L882" s="223"/>
      <c r="M882" s="223"/>
      <c r="N882" s="223"/>
      <c r="O882" s="223"/>
      <c r="P882" s="223"/>
      <c r="Q882" s="223"/>
      <c r="R882" s="223"/>
      <c r="S882" s="223"/>
      <c r="T882" s="223"/>
      <c r="U882" s="223"/>
      <c r="V882" s="223"/>
      <c r="W882" s="223"/>
      <c r="X882" s="223"/>
      <c r="Y882" s="223"/>
      <c r="Z882" s="223"/>
    </row>
    <row r="883" spans="1:26" x14ac:dyDescent="0.25">
      <c r="A883" s="223"/>
      <c r="B883" s="223"/>
      <c r="C883" s="223"/>
      <c r="D883" s="223"/>
      <c r="E883" s="223"/>
      <c r="F883" s="223"/>
      <c r="G883" s="223"/>
      <c r="H883" s="223"/>
      <c r="I883" s="223"/>
      <c r="J883" s="223"/>
      <c r="K883" s="223"/>
      <c r="L883" s="223"/>
      <c r="M883" s="223"/>
      <c r="N883" s="223"/>
      <c r="O883" s="223"/>
      <c r="P883" s="223"/>
      <c r="Q883" s="223"/>
      <c r="R883" s="223"/>
      <c r="S883" s="223"/>
      <c r="T883" s="223"/>
      <c r="U883" s="223"/>
      <c r="V883" s="223"/>
      <c r="W883" s="223"/>
      <c r="X883" s="223"/>
      <c r="Y883" s="223"/>
      <c r="Z883" s="223"/>
    </row>
    <row r="884" spans="1:26" x14ac:dyDescent="0.25">
      <c r="A884" s="223"/>
      <c r="B884" s="223"/>
      <c r="C884" s="223"/>
      <c r="D884" s="223"/>
      <c r="E884" s="223"/>
      <c r="F884" s="223"/>
      <c r="G884" s="223"/>
      <c r="H884" s="223"/>
      <c r="I884" s="223"/>
      <c r="J884" s="223"/>
      <c r="K884" s="223"/>
      <c r="L884" s="223"/>
      <c r="M884" s="223"/>
      <c r="N884" s="223"/>
      <c r="O884" s="223"/>
      <c r="P884" s="223"/>
      <c r="Q884" s="223"/>
      <c r="R884" s="223"/>
      <c r="S884" s="223"/>
      <c r="T884" s="223"/>
      <c r="U884" s="223"/>
      <c r="V884" s="223"/>
      <c r="W884" s="223"/>
      <c r="X884" s="223"/>
      <c r="Y884" s="223"/>
      <c r="Z884" s="223"/>
    </row>
    <row r="885" spans="1:26" x14ac:dyDescent="0.25">
      <c r="A885" s="223"/>
      <c r="B885" s="223"/>
      <c r="C885" s="223"/>
      <c r="D885" s="223"/>
      <c r="E885" s="223"/>
      <c r="F885" s="223"/>
      <c r="G885" s="223"/>
      <c r="H885" s="223"/>
      <c r="I885" s="223"/>
      <c r="J885" s="223"/>
      <c r="K885" s="223"/>
      <c r="L885" s="223"/>
      <c r="M885" s="223"/>
      <c r="N885" s="223"/>
      <c r="O885" s="223"/>
      <c r="P885" s="223"/>
      <c r="Q885" s="223"/>
      <c r="R885" s="223"/>
      <c r="S885" s="223"/>
      <c r="T885" s="223"/>
      <c r="U885" s="223"/>
      <c r="V885" s="223"/>
      <c r="W885" s="223"/>
      <c r="X885" s="223"/>
      <c r="Y885" s="223"/>
      <c r="Z885" s="223"/>
    </row>
    <row r="886" spans="1:26" x14ac:dyDescent="0.25">
      <c r="A886" s="223"/>
      <c r="B886" s="223"/>
      <c r="C886" s="223"/>
      <c r="D886" s="223"/>
      <c r="E886" s="223"/>
      <c r="F886" s="223"/>
      <c r="G886" s="223"/>
      <c r="H886" s="223"/>
      <c r="I886" s="223"/>
      <c r="J886" s="223"/>
      <c r="K886" s="223"/>
      <c r="L886" s="223"/>
      <c r="M886" s="223"/>
      <c r="N886" s="223"/>
      <c r="O886" s="223"/>
      <c r="P886" s="223"/>
      <c r="Q886" s="223"/>
      <c r="R886" s="223"/>
      <c r="S886" s="223"/>
      <c r="T886" s="223"/>
      <c r="U886" s="223"/>
      <c r="V886" s="223"/>
      <c r="W886" s="223"/>
      <c r="X886" s="223"/>
      <c r="Y886" s="223"/>
      <c r="Z886" s="223"/>
    </row>
    <row r="887" spans="1:26" x14ac:dyDescent="0.25">
      <c r="A887" s="223"/>
      <c r="B887" s="223"/>
      <c r="C887" s="223"/>
      <c r="D887" s="223"/>
      <c r="E887" s="223"/>
      <c r="F887" s="223"/>
      <c r="G887" s="223"/>
      <c r="H887" s="223"/>
      <c r="I887" s="223"/>
      <c r="J887" s="223"/>
      <c r="K887" s="223"/>
      <c r="L887" s="223"/>
      <c r="M887" s="223"/>
      <c r="N887" s="223"/>
      <c r="O887" s="223"/>
      <c r="P887" s="223"/>
      <c r="Q887" s="223"/>
      <c r="R887" s="223"/>
      <c r="S887" s="223"/>
      <c r="T887" s="223"/>
      <c r="U887" s="223"/>
      <c r="V887" s="223"/>
      <c r="W887" s="223"/>
      <c r="X887" s="223"/>
      <c r="Y887" s="223"/>
      <c r="Z887" s="223"/>
    </row>
    <row r="888" spans="1:26" x14ac:dyDescent="0.25">
      <c r="A888" s="223"/>
      <c r="B888" s="223"/>
      <c r="C888" s="223"/>
      <c r="D888" s="223"/>
      <c r="E888" s="223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23"/>
      <c r="Q888" s="223"/>
      <c r="R888" s="223"/>
      <c r="S888" s="223"/>
      <c r="T888" s="223"/>
      <c r="U888" s="223"/>
      <c r="V888" s="223"/>
      <c r="W888" s="223"/>
      <c r="X888" s="223"/>
      <c r="Y888" s="223"/>
      <c r="Z888" s="223"/>
    </row>
    <row r="889" spans="1:26" x14ac:dyDescent="0.25">
      <c r="A889" s="223"/>
      <c r="B889" s="223"/>
      <c r="C889" s="223"/>
      <c r="D889" s="223"/>
      <c r="E889" s="223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  <c r="Q889" s="223"/>
      <c r="R889" s="223"/>
      <c r="S889" s="223"/>
      <c r="T889" s="223"/>
      <c r="U889" s="223"/>
      <c r="V889" s="223"/>
      <c r="W889" s="223"/>
      <c r="X889" s="223"/>
      <c r="Y889" s="223"/>
      <c r="Z889" s="223"/>
    </row>
    <row r="890" spans="1:26" x14ac:dyDescent="0.25">
      <c r="A890" s="223"/>
      <c r="B890" s="223"/>
      <c r="C890" s="223"/>
      <c r="D890" s="223"/>
      <c r="E890" s="223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23"/>
      <c r="Q890" s="223"/>
      <c r="R890" s="223"/>
      <c r="S890" s="223"/>
      <c r="T890" s="223"/>
      <c r="U890" s="223"/>
      <c r="V890" s="223"/>
      <c r="W890" s="223"/>
      <c r="X890" s="223"/>
      <c r="Y890" s="223"/>
      <c r="Z890" s="223"/>
    </row>
    <row r="891" spans="1:26" x14ac:dyDescent="0.25">
      <c r="A891" s="223"/>
      <c r="B891" s="223"/>
      <c r="C891" s="223"/>
      <c r="D891" s="223"/>
      <c r="E891" s="223"/>
      <c r="F891" s="223"/>
      <c r="G891" s="223"/>
      <c r="H891" s="223"/>
      <c r="I891" s="223"/>
      <c r="J891" s="223"/>
      <c r="K891" s="223"/>
      <c r="L891" s="223"/>
      <c r="M891" s="223"/>
      <c r="N891" s="223"/>
      <c r="O891" s="223"/>
      <c r="P891" s="223"/>
      <c r="Q891" s="223"/>
      <c r="R891" s="223"/>
      <c r="S891" s="223"/>
      <c r="T891" s="223"/>
      <c r="U891" s="223"/>
      <c r="V891" s="223"/>
      <c r="W891" s="223"/>
      <c r="X891" s="223"/>
      <c r="Y891" s="223"/>
      <c r="Z891" s="223"/>
    </row>
    <row r="892" spans="1:26" x14ac:dyDescent="0.25">
      <c r="A892" s="223"/>
      <c r="B892" s="223"/>
      <c r="C892" s="223"/>
      <c r="D892" s="223"/>
      <c r="E892" s="223"/>
      <c r="F892" s="223"/>
      <c r="G892" s="223"/>
      <c r="H892" s="223"/>
      <c r="I892" s="223"/>
      <c r="J892" s="223"/>
      <c r="K892" s="223"/>
      <c r="L892" s="223"/>
      <c r="M892" s="223"/>
      <c r="N892" s="223"/>
      <c r="O892" s="223"/>
      <c r="P892" s="223"/>
      <c r="Q892" s="223"/>
      <c r="R892" s="223"/>
      <c r="S892" s="223"/>
      <c r="T892" s="223"/>
      <c r="U892" s="223"/>
      <c r="V892" s="223"/>
      <c r="W892" s="223"/>
      <c r="X892" s="223"/>
      <c r="Y892" s="223"/>
      <c r="Z892" s="223"/>
    </row>
    <row r="893" spans="1:26" x14ac:dyDescent="0.25">
      <c r="A893" s="223"/>
      <c r="B893" s="223"/>
      <c r="C893" s="223"/>
      <c r="D893" s="223"/>
      <c r="E893" s="223"/>
      <c r="F893" s="223"/>
      <c r="G893" s="223"/>
      <c r="H893" s="223"/>
      <c r="I893" s="223"/>
      <c r="J893" s="223"/>
      <c r="K893" s="223"/>
      <c r="L893" s="223"/>
      <c r="M893" s="223"/>
      <c r="N893" s="223"/>
      <c r="O893" s="223"/>
      <c r="P893" s="223"/>
      <c r="Q893" s="223"/>
      <c r="R893" s="223"/>
      <c r="S893" s="223"/>
      <c r="T893" s="223"/>
      <c r="U893" s="223"/>
      <c r="V893" s="223"/>
      <c r="W893" s="223"/>
      <c r="X893" s="223"/>
      <c r="Y893" s="223"/>
      <c r="Z893" s="223"/>
    </row>
    <row r="894" spans="1:26" x14ac:dyDescent="0.25">
      <c r="A894" s="223"/>
      <c r="B894" s="223"/>
      <c r="C894" s="223"/>
      <c r="D894" s="223"/>
      <c r="E894" s="223"/>
      <c r="F894" s="223"/>
      <c r="G894" s="223"/>
      <c r="H894" s="223"/>
      <c r="I894" s="223"/>
      <c r="J894" s="223"/>
      <c r="K894" s="223"/>
      <c r="L894" s="223"/>
      <c r="M894" s="223"/>
      <c r="N894" s="223"/>
      <c r="O894" s="223"/>
      <c r="P894" s="223"/>
      <c r="Q894" s="223"/>
      <c r="R894" s="223"/>
      <c r="S894" s="223"/>
      <c r="T894" s="223"/>
      <c r="U894" s="223"/>
      <c r="V894" s="223"/>
      <c r="W894" s="223"/>
      <c r="X894" s="223"/>
      <c r="Y894" s="223"/>
      <c r="Z894" s="223"/>
    </row>
    <row r="895" spans="1:26" x14ac:dyDescent="0.25">
      <c r="A895" s="223"/>
      <c r="B895" s="223"/>
      <c r="C895" s="223"/>
      <c r="D895" s="223"/>
      <c r="E895" s="223"/>
      <c r="F895" s="223"/>
      <c r="G895" s="223"/>
      <c r="H895" s="223"/>
      <c r="I895" s="223"/>
      <c r="J895" s="223"/>
      <c r="K895" s="223"/>
      <c r="L895" s="223"/>
      <c r="M895" s="223"/>
      <c r="N895" s="223"/>
      <c r="O895" s="223"/>
      <c r="P895" s="223"/>
      <c r="Q895" s="223"/>
      <c r="R895" s="223"/>
      <c r="S895" s="223"/>
      <c r="T895" s="223"/>
      <c r="U895" s="223"/>
      <c r="V895" s="223"/>
      <c r="W895" s="223"/>
      <c r="X895" s="223"/>
      <c r="Y895" s="223"/>
      <c r="Z895" s="223"/>
    </row>
    <row r="896" spans="1:26" x14ac:dyDescent="0.25">
      <c r="A896" s="223"/>
      <c r="B896" s="223"/>
      <c r="C896" s="223"/>
      <c r="D896" s="223"/>
      <c r="E896" s="223"/>
      <c r="F896" s="223"/>
      <c r="G896" s="223"/>
      <c r="H896" s="223"/>
      <c r="I896" s="223"/>
      <c r="J896" s="223"/>
      <c r="K896" s="223"/>
      <c r="L896" s="223"/>
      <c r="M896" s="223"/>
      <c r="N896" s="223"/>
      <c r="O896" s="223"/>
      <c r="P896" s="223"/>
      <c r="Q896" s="223"/>
      <c r="R896" s="223"/>
      <c r="S896" s="223"/>
      <c r="T896" s="223"/>
      <c r="U896" s="223"/>
      <c r="V896" s="223"/>
      <c r="W896" s="223"/>
      <c r="X896" s="223"/>
      <c r="Y896" s="223"/>
      <c r="Z896" s="223"/>
    </row>
    <row r="897" spans="1:26" x14ac:dyDescent="0.25">
      <c r="A897" s="223"/>
      <c r="B897" s="223"/>
      <c r="C897" s="223"/>
      <c r="D897" s="223"/>
      <c r="E897" s="223"/>
      <c r="F897" s="223"/>
      <c r="G897" s="223"/>
      <c r="H897" s="223"/>
      <c r="I897" s="223"/>
      <c r="J897" s="223"/>
      <c r="K897" s="223"/>
      <c r="L897" s="223"/>
      <c r="M897" s="223"/>
      <c r="N897" s="223"/>
      <c r="O897" s="223"/>
      <c r="P897" s="223"/>
      <c r="Q897" s="223"/>
      <c r="R897" s="223"/>
      <c r="S897" s="223"/>
      <c r="T897" s="223"/>
      <c r="U897" s="223"/>
      <c r="V897" s="223"/>
      <c r="W897" s="223"/>
      <c r="X897" s="223"/>
      <c r="Y897" s="223"/>
      <c r="Z897" s="223"/>
    </row>
    <row r="898" spans="1:26" x14ac:dyDescent="0.25">
      <c r="A898" s="223"/>
      <c r="B898" s="223"/>
      <c r="C898" s="223"/>
      <c r="D898" s="223"/>
      <c r="E898" s="223"/>
      <c r="F898" s="223"/>
      <c r="G898" s="223"/>
      <c r="H898" s="223"/>
      <c r="I898" s="223"/>
      <c r="J898" s="223"/>
      <c r="K898" s="223"/>
      <c r="L898" s="223"/>
      <c r="M898" s="223"/>
      <c r="N898" s="223"/>
      <c r="O898" s="223"/>
      <c r="P898" s="223"/>
      <c r="Q898" s="223"/>
      <c r="R898" s="223"/>
      <c r="S898" s="223"/>
      <c r="T898" s="223"/>
      <c r="U898" s="223"/>
      <c r="V898" s="223"/>
      <c r="W898" s="223"/>
      <c r="X898" s="223"/>
      <c r="Y898" s="223"/>
      <c r="Z898" s="223"/>
    </row>
    <row r="899" spans="1:26" x14ac:dyDescent="0.25">
      <c r="A899" s="223"/>
      <c r="B899" s="223"/>
      <c r="C899" s="223"/>
      <c r="D899" s="223"/>
      <c r="E899" s="223"/>
      <c r="F899" s="223"/>
      <c r="G899" s="223"/>
      <c r="H899" s="223"/>
      <c r="I899" s="223"/>
      <c r="J899" s="223"/>
      <c r="K899" s="223"/>
      <c r="L899" s="223"/>
      <c r="M899" s="223"/>
      <c r="N899" s="223"/>
      <c r="O899" s="223"/>
      <c r="P899" s="223"/>
      <c r="Q899" s="223"/>
      <c r="R899" s="223"/>
      <c r="S899" s="223"/>
      <c r="T899" s="223"/>
      <c r="U899" s="223"/>
      <c r="V899" s="223"/>
      <c r="W899" s="223"/>
      <c r="X899" s="223"/>
      <c r="Y899" s="223"/>
      <c r="Z899" s="223"/>
    </row>
    <row r="900" spans="1:26" x14ac:dyDescent="0.25">
      <c r="A900" s="223"/>
      <c r="B900" s="223"/>
      <c r="C900" s="223"/>
      <c r="D900" s="223"/>
      <c r="E900" s="223"/>
      <c r="F900" s="223"/>
      <c r="G900" s="223"/>
      <c r="H900" s="223"/>
      <c r="I900" s="223"/>
      <c r="J900" s="223"/>
      <c r="K900" s="223"/>
      <c r="L900" s="223"/>
      <c r="M900" s="223"/>
      <c r="N900" s="223"/>
      <c r="O900" s="223"/>
      <c r="P900" s="223"/>
      <c r="Q900" s="223"/>
      <c r="R900" s="223"/>
      <c r="S900" s="223"/>
      <c r="T900" s="223"/>
      <c r="U900" s="223"/>
      <c r="V900" s="223"/>
      <c r="W900" s="223"/>
      <c r="X900" s="223"/>
      <c r="Y900" s="223"/>
      <c r="Z900" s="223"/>
    </row>
    <row r="901" spans="1:26" x14ac:dyDescent="0.25">
      <c r="A901" s="223"/>
      <c r="B901" s="223"/>
      <c r="C901" s="223"/>
      <c r="D901" s="223"/>
      <c r="E901" s="223"/>
      <c r="F901" s="223"/>
      <c r="G901" s="223"/>
      <c r="H901" s="223"/>
      <c r="I901" s="223"/>
      <c r="J901" s="223"/>
      <c r="K901" s="223"/>
      <c r="L901" s="223"/>
      <c r="M901" s="223"/>
      <c r="N901" s="223"/>
      <c r="O901" s="223"/>
      <c r="P901" s="223"/>
      <c r="Q901" s="223"/>
      <c r="R901" s="223"/>
      <c r="S901" s="223"/>
      <c r="T901" s="223"/>
      <c r="U901" s="223"/>
      <c r="V901" s="223"/>
      <c r="W901" s="223"/>
      <c r="X901" s="223"/>
      <c r="Y901" s="223"/>
      <c r="Z901" s="223"/>
    </row>
    <row r="902" spans="1:26" x14ac:dyDescent="0.25">
      <c r="A902" s="223"/>
      <c r="B902" s="223"/>
      <c r="C902" s="223"/>
      <c r="D902" s="223"/>
      <c r="E902" s="223"/>
      <c r="F902" s="223"/>
      <c r="G902" s="223"/>
      <c r="H902" s="223"/>
      <c r="I902" s="223"/>
      <c r="J902" s="223"/>
      <c r="K902" s="223"/>
      <c r="L902" s="223"/>
      <c r="M902" s="223"/>
      <c r="N902" s="223"/>
      <c r="O902" s="223"/>
      <c r="P902" s="223"/>
      <c r="Q902" s="223"/>
      <c r="R902" s="223"/>
      <c r="S902" s="223"/>
      <c r="T902" s="223"/>
      <c r="U902" s="223"/>
      <c r="V902" s="223"/>
      <c r="W902" s="223"/>
      <c r="X902" s="223"/>
      <c r="Y902" s="223"/>
      <c r="Z902" s="223"/>
    </row>
    <row r="903" spans="1:26" x14ac:dyDescent="0.25">
      <c r="A903" s="223"/>
      <c r="B903" s="223"/>
      <c r="C903" s="223"/>
      <c r="D903" s="223"/>
      <c r="E903" s="223"/>
      <c r="F903" s="223"/>
      <c r="G903" s="223"/>
      <c r="H903" s="223"/>
      <c r="I903" s="223"/>
      <c r="J903" s="223"/>
      <c r="K903" s="223"/>
      <c r="L903" s="223"/>
      <c r="M903" s="223"/>
      <c r="N903" s="223"/>
      <c r="O903" s="223"/>
      <c r="P903" s="223"/>
      <c r="Q903" s="223"/>
      <c r="R903" s="223"/>
      <c r="S903" s="223"/>
      <c r="T903" s="223"/>
      <c r="U903" s="223"/>
      <c r="V903" s="223"/>
      <c r="W903" s="223"/>
      <c r="X903" s="223"/>
      <c r="Y903" s="223"/>
      <c r="Z903" s="223"/>
    </row>
    <row r="904" spans="1:26" x14ac:dyDescent="0.25">
      <c r="A904" s="223"/>
      <c r="B904" s="223"/>
      <c r="C904" s="223"/>
      <c r="D904" s="223"/>
      <c r="E904" s="223"/>
      <c r="F904" s="223"/>
      <c r="G904" s="223"/>
      <c r="H904" s="223"/>
      <c r="I904" s="223"/>
      <c r="J904" s="223"/>
      <c r="K904" s="223"/>
      <c r="L904" s="223"/>
      <c r="M904" s="223"/>
      <c r="N904" s="223"/>
      <c r="O904" s="223"/>
      <c r="P904" s="223"/>
      <c r="Q904" s="223"/>
      <c r="R904" s="223"/>
      <c r="S904" s="223"/>
      <c r="T904" s="223"/>
      <c r="U904" s="223"/>
      <c r="V904" s="223"/>
      <c r="W904" s="223"/>
      <c r="X904" s="223"/>
      <c r="Y904" s="223"/>
      <c r="Z904" s="223"/>
    </row>
    <row r="905" spans="1:26" x14ac:dyDescent="0.25">
      <c r="A905" s="223"/>
      <c r="B905" s="223"/>
      <c r="C905" s="223"/>
      <c r="D905" s="223"/>
      <c r="E905" s="223"/>
      <c r="F905" s="223"/>
      <c r="G905" s="223"/>
      <c r="H905" s="223"/>
      <c r="I905" s="223"/>
      <c r="J905" s="223"/>
      <c r="K905" s="223"/>
      <c r="L905" s="223"/>
      <c r="M905" s="223"/>
      <c r="N905" s="223"/>
      <c r="O905" s="223"/>
      <c r="P905" s="223"/>
      <c r="Q905" s="223"/>
      <c r="R905" s="223"/>
      <c r="S905" s="223"/>
      <c r="T905" s="223"/>
      <c r="U905" s="223"/>
      <c r="V905" s="223"/>
      <c r="W905" s="223"/>
      <c r="X905" s="223"/>
      <c r="Y905" s="223"/>
      <c r="Z905" s="223"/>
    </row>
    <row r="906" spans="1:26" x14ac:dyDescent="0.25">
      <c r="A906" s="223"/>
      <c r="B906" s="223"/>
      <c r="C906" s="223"/>
      <c r="D906" s="223"/>
      <c r="E906" s="223"/>
      <c r="F906" s="223"/>
      <c r="G906" s="223"/>
      <c r="H906" s="223"/>
      <c r="I906" s="223"/>
      <c r="J906" s="223"/>
      <c r="K906" s="223"/>
      <c r="L906" s="223"/>
      <c r="M906" s="223"/>
      <c r="N906" s="223"/>
      <c r="O906" s="223"/>
      <c r="P906" s="223"/>
      <c r="Q906" s="223"/>
      <c r="R906" s="223"/>
      <c r="S906" s="223"/>
      <c r="T906" s="223"/>
      <c r="U906" s="223"/>
      <c r="V906" s="223"/>
      <c r="W906" s="223"/>
      <c r="X906" s="223"/>
      <c r="Y906" s="223"/>
      <c r="Z906" s="223"/>
    </row>
    <row r="907" spans="1:26" x14ac:dyDescent="0.25">
      <c r="A907" s="223"/>
      <c r="B907" s="223"/>
      <c r="C907" s="223"/>
      <c r="D907" s="223"/>
      <c r="E907" s="223"/>
      <c r="F907" s="223"/>
      <c r="G907" s="223"/>
      <c r="H907" s="223"/>
      <c r="I907" s="223"/>
      <c r="J907" s="223"/>
      <c r="K907" s="223"/>
      <c r="L907" s="223"/>
      <c r="M907" s="223"/>
      <c r="N907" s="223"/>
      <c r="O907" s="223"/>
      <c r="P907" s="223"/>
      <c r="Q907" s="223"/>
      <c r="R907" s="223"/>
      <c r="S907" s="223"/>
      <c r="T907" s="223"/>
      <c r="U907" s="223"/>
      <c r="V907" s="223"/>
      <c r="W907" s="223"/>
      <c r="X907" s="223"/>
      <c r="Y907" s="223"/>
      <c r="Z907" s="223"/>
    </row>
    <row r="908" spans="1:26" x14ac:dyDescent="0.25">
      <c r="A908" s="223"/>
      <c r="B908" s="223"/>
      <c r="C908" s="223"/>
      <c r="D908" s="223"/>
      <c r="E908" s="223"/>
      <c r="F908" s="223"/>
      <c r="G908" s="223"/>
      <c r="H908" s="223"/>
      <c r="I908" s="223"/>
      <c r="J908" s="223"/>
      <c r="K908" s="223"/>
      <c r="L908" s="223"/>
      <c r="M908" s="223"/>
      <c r="N908" s="223"/>
      <c r="O908" s="223"/>
      <c r="P908" s="223"/>
      <c r="Q908" s="223"/>
      <c r="R908" s="223"/>
      <c r="S908" s="223"/>
      <c r="T908" s="223"/>
      <c r="U908" s="223"/>
      <c r="V908" s="223"/>
      <c r="W908" s="223"/>
      <c r="X908" s="223"/>
      <c r="Y908" s="223"/>
      <c r="Z908" s="223"/>
    </row>
    <row r="909" spans="1:26" x14ac:dyDescent="0.25">
      <c r="A909" s="223"/>
      <c r="B909" s="223"/>
      <c r="C909" s="223"/>
      <c r="D909" s="223"/>
      <c r="E909" s="223"/>
      <c r="F909" s="223"/>
      <c r="G909" s="223"/>
      <c r="H909" s="223"/>
      <c r="I909" s="223"/>
      <c r="J909" s="223"/>
      <c r="K909" s="223"/>
      <c r="L909" s="223"/>
      <c r="M909" s="223"/>
      <c r="N909" s="223"/>
      <c r="O909" s="223"/>
      <c r="P909" s="223"/>
      <c r="Q909" s="223"/>
      <c r="R909" s="223"/>
      <c r="S909" s="223"/>
      <c r="T909" s="223"/>
      <c r="U909" s="223"/>
      <c r="V909" s="223"/>
      <c r="W909" s="223"/>
      <c r="X909" s="223"/>
      <c r="Y909" s="223"/>
      <c r="Z909" s="223"/>
    </row>
    <row r="910" spans="1:26" x14ac:dyDescent="0.25">
      <c r="A910" s="223"/>
      <c r="B910" s="223"/>
      <c r="C910" s="223"/>
      <c r="D910" s="223"/>
      <c r="E910" s="223"/>
      <c r="F910" s="223"/>
      <c r="G910" s="223"/>
      <c r="H910" s="223"/>
      <c r="I910" s="223"/>
      <c r="J910" s="223"/>
      <c r="K910" s="223"/>
      <c r="L910" s="223"/>
      <c r="M910" s="223"/>
      <c r="N910" s="223"/>
      <c r="O910" s="223"/>
      <c r="P910" s="223"/>
      <c r="Q910" s="223"/>
      <c r="R910" s="223"/>
      <c r="S910" s="223"/>
      <c r="T910" s="223"/>
      <c r="U910" s="223"/>
      <c r="V910" s="223"/>
      <c r="W910" s="223"/>
      <c r="X910" s="223"/>
      <c r="Y910" s="223"/>
      <c r="Z910" s="223"/>
    </row>
    <row r="911" spans="1:26" x14ac:dyDescent="0.25">
      <c r="A911" s="223"/>
      <c r="B911" s="223"/>
      <c r="C911" s="223"/>
      <c r="D911" s="223"/>
      <c r="E911" s="223"/>
      <c r="F911" s="223"/>
      <c r="G911" s="223"/>
      <c r="H911" s="223"/>
      <c r="I911" s="223"/>
      <c r="J911" s="223"/>
      <c r="K911" s="223"/>
      <c r="L911" s="223"/>
      <c r="M911" s="223"/>
      <c r="N911" s="223"/>
      <c r="O911" s="223"/>
      <c r="P911" s="223"/>
      <c r="Q911" s="223"/>
      <c r="R911" s="223"/>
      <c r="S911" s="223"/>
      <c r="T911" s="223"/>
      <c r="U911" s="223"/>
      <c r="V911" s="223"/>
      <c r="W911" s="223"/>
      <c r="X911" s="223"/>
      <c r="Y911" s="223"/>
      <c r="Z911" s="223"/>
    </row>
    <row r="912" spans="1:26" x14ac:dyDescent="0.25">
      <c r="A912" s="223"/>
      <c r="B912" s="223"/>
      <c r="C912" s="223"/>
      <c r="D912" s="223"/>
      <c r="E912" s="223"/>
      <c r="F912" s="223"/>
      <c r="G912" s="223"/>
      <c r="H912" s="223"/>
      <c r="I912" s="223"/>
      <c r="J912" s="223"/>
      <c r="K912" s="223"/>
      <c r="L912" s="223"/>
      <c r="M912" s="223"/>
      <c r="N912" s="223"/>
      <c r="O912" s="223"/>
      <c r="P912" s="223"/>
      <c r="Q912" s="223"/>
      <c r="R912" s="223"/>
      <c r="S912" s="223"/>
      <c r="T912" s="223"/>
      <c r="U912" s="223"/>
      <c r="V912" s="223"/>
      <c r="W912" s="223"/>
      <c r="X912" s="223"/>
      <c r="Y912" s="223"/>
      <c r="Z912" s="223"/>
    </row>
    <row r="913" spans="1:26" x14ac:dyDescent="0.25">
      <c r="A913" s="223"/>
      <c r="B913" s="223"/>
      <c r="C913" s="223"/>
      <c r="D913" s="223"/>
      <c r="E913" s="223"/>
      <c r="F913" s="223"/>
      <c r="G913" s="223"/>
      <c r="H913" s="223"/>
      <c r="I913" s="223"/>
      <c r="J913" s="223"/>
      <c r="K913" s="223"/>
      <c r="L913" s="223"/>
      <c r="M913" s="223"/>
      <c r="N913" s="223"/>
      <c r="O913" s="223"/>
      <c r="P913" s="223"/>
      <c r="Q913" s="223"/>
      <c r="R913" s="223"/>
      <c r="S913" s="223"/>
      <c r="T913" s="223"/>
      <c r="U913" s="223"/>
      <c r="V913" s="223"/>
      <c r="W913" s="223"/>
      <c r="X913" s="223"/>
      <c r="Y913" s="223"/>
      <c r="Z913" s="223"/>
    </row>
    <row r="914" spans="1:26" x14ac:dyDescent="0.25">
      <c r="A914" s="223"/>
      <c r="B914" s="223"/>
      <c r="C914" s="223"/>
      <c r="D914" s="223"/>
      <c r="E914" s="223"/>
      <c r="F914" s="223"/>
      <c r="G914" s="223"/>
      <c r="H914" s="223"/>
      <c r="I914" s="223"/>
      <c r="J914" s="223"/>
      <c r="K914" s="223"/>
      <c r="L914" s="223"/>
      <c r="M914" s="223"/>
      <c r="N914" s="223"/>
      <c r="O914" s="223"/>
      <c r="P914" s="223"/>
      <c r="Q914" s="223"/>
      <c r="R914" s="223"/>
      <c r="S914" s="223"/>
      <c r="T914" s="223"/>
      <c r="U914" s="223"/>
      <c r="V914" s="223"/>
      <c r="W914" s="223"/>
      <c r="X914" s="223"/>
      <c r="Y914" s="223"/>
      <c r="Z914" s="223"/>
    </row>
    <row r="915" spans="1:26" x14ac:dyDescent="0.25">
      <c r="A915" s="223"/>
      <c r="B915" s="223"/>
      <c r="C915" s="223"/>
      <c r="D915" s="223"/>
      <c r="E915" s="223"/>
      <c r="F915" s="223"/>
      <c r="G915" s="223"/>
      <c r="H915" s="223"/>
      <c r="I915" s="223"/>
      <c r="J915" s="223"/>
      <c r="K915" s="223"/>
      <c r="L915" s="223"/>
      <c r="M915" s="223"/>
      <c r="N915" s="223"/>
      <c r="O915" s="223"/>
      <c r="P915" s="223"/>
      <c r="Q915" s="223"/>
      <c r="R915" s="223"/>
      <c r="S915" s="223"/>
      <c r="T915" s="223"/>
      <c r="U915" s="223"/>
      <c r="V915" s="223"/>
      <c r="W915" s="223"/>
      <c r="X915" s="223"/>
      <c r="Y915" s="223"/>
      <c r="Z915" s="223"/>
    </row>
    <row r="916" spans="1:26" x14ac:dyDescent="0.25">
      <c r="A916" s="223"/>
      <c r="B916" s="223"/>
      <c r="C916" s="223"/>
      <c r="D916" s="223"/>
      <c r="E916" s="223"/>
      <c r="F916" s="223"/>
      <c r="G916" s="223"/>
      <c r="H916" s="223"/>
      <c r="I916" s="223"/>
      <c r="J916" s="223"/>
      <c r="K916" s="223"/>
      <c r="L916" s="223"/>
      <c r="M916" s="223"/>
      <c r="N916" s="223"/>
      <c r="O916" s="223"/>
      <c r="P916" s="223"/>
      <c r="Q916" s="223"/>
      <c r="R916" s="223"/>
      <c r="S916" s="223"/>
      <c r="T916" s="223"/>
      <c r="U916" s="223"/>
      <c r="V916" s="223"/>
      <c r="W916" s="223"/>
      <c r="X916" s="223"/>
      <c r="Y916" s="223"/>
      <c r="Z916" s="223"/>
    </row>
    <row r="917" spans="1:26" x14ac:dyDescent="0.25">
      <c r="A917" s="223"/>
      <c r="B917" s="223"/>
      <c r="C917" s="223"/>
      <c r="D917" s="223"/>
      <c r="E917" s="223"/>
      <c r="F917" s="223"/>
      <c r="G917" s="223"/>
      <c r="H917" s="223"/>
      <c r="I917" s="223"/>
      <c r="J917" s="223"/>
      <c r="K917" s="223"/>
      <c r="L917" s="223"/>
      <c r="M917" s="223"/>
      <c r="N917" s="223"/>
      <c r="O917" s="223"/>
      <c r="P917" s="223"/>
      <c r="Q917" s="223"/>
      <c r="R917" s="223"/>
      <c r="S917" s="223"/>
      <c r="T917" s="223"/>
      <c r="U917" s="223"/>
      <c r="V917" s="223"/>
      <c r="W917" s="223"/>
      <c r="X917" s="223"/>
      <c r="Y917" s="223"/>
      <c r="Z917" s="223"/>
    </row>
    <row r="918" spans="1:26" x14ac:dyDescent="0.25">
      <c r="A918" s="223"/>
      <c r="B918" s="223"/>
      <c r="C918" s="223"/>
      <c r="D918" s="223"/>
      <c r="E918" s="223"/>
      <c r="F918" s="223"/>
      <c r="G918" s="223"/>
      <c r="H918" s="223"/>
      <c r="I918" s="223"/>
      <c r="J918" s="223"/>
      <c r="K918" s="223"/>
      <c r="L918" s="223"/>
      <c r="M918" s="223"/>
      <c r="N918" s="223"/>
      <c r="O918" s="223"/>
      <c r="P918" s="223"/>
      <c r="Q918" s="223"/>
      <c r="R918" s="223"/>
      <c r="S918" s="223"/>
      <c r="T918" s="223"/>
      <c r="U918" s="223"/>
      <c r="V918" s="223"/>
      <c r="W918" s="223"/>
      <c r="X918" s="223"/>
      <c r="Y918" s="223"/>
      <c r="Z918" s="223"/>
    </row>
    <row r="919" spans="1:26" x14ac:dyDescent="0.25">
      <c r="A919" s="223"/>
      <c r="B919" s="223"/>
      <c r="C919" s="223"/>
      <c r="D919" s="223"/>
      <c r="E919" s="223"/>
      <c r="F919" s="223"/>
      <c r="G919" s="223"/>
      <c r="H919" s="223"/>
      <c r="I919" s="223"/>
      <c r="J919" s="223"/>
      <c r="K919" s="223"/>
      <c r="L919" s="223"/>
      <c r="M919" s="223"/>
      <c r="N919" s="223"/>
      <c r="O919" s="223"/>
      <c r="P919" s="223"/>
      <c r="Q919" s="223"/>
      <c r="R919" s="223"/>
      <c r="S919" s="223"/>
      <c r="T919" s="223"/>
      <c r="U919" s="223"/>
      <c r="V919" s="223"/>
      <c r="W919" s="223"/>
      <c r="X919" s="223"/>
      <c r="Y919" s="223"/>
      <c r="Z919" s="223"/>
    </row>
    <row r="920" spans="1:26" x14ac:dyDescent="0.25">
      <c r="A920" s="223"/>
      <c r="B920" s="223"/>
      <c r="C920" s="223"/>
      <c r="D920" s="223"/>
      <c r="E920" s="223"/>
      <c r="F920" s="223"/>
      <c r="G920" s="223"/>
      <c r="H920" s="223"/>
      <c r="I920" s="223"/>
      <c r="J920" s="223"/>
      <c r="K920" s="223"/>
      <c r="L920" s="223"/>
      <c r="M920" s="223"/>
      <c r="N920" s="223"/>
      <c r="O920" s="223"/>
      <c r="P920" s="223"/>
      <c r="Q920" s="223"/>
      <c r="R920" s="223"/>
      <c r="S920" s="223"/>
      <c r="T920" s="223"/>
      <c r="U920" s="223"/>
      <c r="V920" s="223"/>
      <c r="W920" s="223"/>
      <c r="X920" s="223"/>
      <c r="Y920" s="223"/>
      <c r="Z920" s="223"/>
    </row>
    <row r="921" spans="1:26" x14ac:dyDescent="0.25">
      <c r="A921" s="223"/>
      <c r="B921" s="223"/>
      <c r="C921" s="223"/>
      <c r="D921" s="223"/>
      <c r="E921" s="223"/>
      <c r="F921" s="223"/>
      <c r="G921" s="223"/>
      <c r="H921" s="223"/>
      <c r="I921" s="223"/>
      <c r="J921" s="223"/>
      <c r="K921" s="223"/>
      <c r="L921" s="223"/>
      <c r="M921" s="223"/>
      <c r="N921" s="223"/>
      <c r="O921" s="223"/>
      <c r="P921" s="223"/>
      <c r="Q921" s="223"/>
      <c r="R921" s="223"/>
      <c r="S921" s="223"/>
      <c r="T921" s="223"/>
      <c r="U921" s="223"/>
      <c r="V921" s="223"/>
      <c r="W921" s="223"/>
      <c r="X921" s="223"/>
      <c r="Y921" s="223"/>
      <c r="Z921" s="223"/>
    </row>
    <row r="922" spans="1:26" x14ac:dyDescent="0.25">
      <c r="A922" s="223"/>
      <c r="B922" s="223"/>
      <c r="C922" s="223"/>
      <c r="D922" s="223"/>
      <c r="E922" s="223"/>
      <c r="F922" s="223"/>
      <c r="G922" s="223"/>
      <c r="H922" s="223"/>
      <c r="I922" s="223"/>
      <c r="J922" s="223"/>
      <c r="K922" s="223"/>
      <c r="L922" s="223"/>
      <c r="M922" s="223"/>
      <c r="N922" s="223"/>
      <c r="O922" s="223"/>
      <c r="P922" s="223"/>
      <c r="Q922" s="223"/>
      <c r="R922" s="223"/>
      <c r="S922" s="223"/>
      <c r="T922" s="223"/>
      <c r="U922" s="223"/>
      <c r="V922" s="223"/>
      <c r="W922" s="223"/>
      <c r="X922" s="223"/>
      <c r="Y922" s="223"/>
      <c r="Z922" s="223"/>
    </row>
    <row r="923" spans="1:26" x14ac:dyDescent="0.25">
      <c r="A923" s="223"/>
      <c r="B923" s="223"/>
      <c r="C923" s="223"/>
      <c r="D923" s="223"/>
      <c r="E923" s="223"/>
      <c r="F923" s="223"/>
      <c r="G923" s="223"/>
      <c r="H923" s="223"/>
      <c r="I923" s="223"/>
      <c r="J923" s="223"/>
      <c r="K923" s="223"/>
      <c r="L923" s="223"/>
      <c r="M923" s="223"/>
      <c r="N923" s="223"/>
      <c r="O923" s="223"/>
      <c r="P923" s="223"/>
      <c r="Q923" s="223"/>
      <c r="R923" s="223"/>
      <c r="S923" s="223"/>
      <c r="T923" s="223"/>
      <c r="U923" s="223"/>
      <c r="V923" s="223"/>
      <c r="W923" s="223"/>
      <c r="X923" s="223"/>
      <c r="Y923" s="223"/>
      <c r="Z923" s="223"/>
    </row>
    <row r="924" spans="1:26" x14ac:dyDescent="0.25">
      <c r="A924" s="223"/>
      <c r="B924" s="223"/>
      <c r="C924" s="223"/>
      <c r="D924" s="223"/>
      <c r="E924" s="223"/>
      <c r="F924" s="223"/>
      <c r="G924" s="223"/>
      <c r="H924" s="223"/>
      <c r="I924" s="223"/>
      <c r="J924" s="223"/>
      <c r="K924" s="223"/>
      <c r="L924" s="223"/>
      <c r="M924" s="223"/>
      <c r="N924" s="223"/>
      <c r="O924" s="223"/>
      <c r="P924" s="223"/>
      <c r="Q924" s="223"/>
      <c r="R924" s="223"/>
      <c r="S924" s="223"/>
      <c r="T924" s="223"/>
      <c r="U924" s="223"/>
      <c r="V924" s="223"/>
      <c r="W924" s="223"/>
      <c r="X924" s="223"/>
      <c r="Y924" s="223"/>
      <c r="Z924" s="223"/>
    </row>
    <row r="925" spans="1:26" x14ac:dyDescent="0.25">
      <c r="A925" s="223"/>
      <c r="B925" s="223"/>
      <c r="C925" s="223"/>
      <c r="D925" s="223"/>
      <c r="E925" s="223"/>
      <c r="F925" s="223"/>
      <c r="G925" s="223"/>
      <c r="H925" s="223"/>
      <c r="I925" s="223"/>
      <c r="J925" s="223"/>
      <c r="K925" s="223"/>
      <c r="L925" s="223"/>
      <c r="M925" s="223"/>
      <c r="N925" s="223"/>
      <c r="O925" s="223"/>
      <c r="P925" s="223"/>
      <c r="Q925" s="223"/>
      <c r="R925" s="223"/>
      <c r="S925" s="223"/>
      <c r="T925" s="223"/>
      <c r="U925" s="223"/>
      <c r="V925" s="223"/>
      <c r="W925" s="223"/>
      <c r="X925" s="223"/>
      <c r="Y925" s="223"/>
      <c r="Z925" s="223"/>
    </row>
    <row r="926" spans="1:26" x14ac:dyDescent="0.25">
      <c r="A926" s="223"/>
      <c r="B926" s="223"/>
      <c r="C926" s="223"/>
      <c r="D926" s="223"/>
      <c r="E926" s="223"/>
      <c r="F926" s="223"/>
      <c r="G926" s="223"/>
      <c r="H926" s="223"/>
      <c r="I926" s="223"/>
      <c r="J926" s="223"/>
      <c r="K926" s="223"/>
      <c r="L926" s="223"/>
      <c r="M926" s="223"/>
      <c r="N926" s="223"/>
      <c r="O926" s="223"/>
      <c r="P926" s="223"/>
      <c r="Q926" s="223"/>
      <c r="R926" s="223"/>
      <c r="S926" s="223"/>
      <c r="T926" s="223"/>
      <c r="U926" s="223"/>
      <c r="V926" s="223"/>
      <c r="W926" s="223"/>
      <c r="X926" s="223"/>
      <c r="Y926" s="223"/>
      <c r="Z926" s="223"/>
    </row>
    <row r="927" spans="1:26" x14ac:dyDescent="0.25">
      <c r="A927" s="223"/>
      <c r="B927" s="223"/>
      <c r="C927" s="223"/>
      <c r="D927" s="223"/>
      <c r="E927" s="223"/>
      <c r="F927" s="223"/>
      <c r="G927" s="223"/>
      <c r="H927" s="223"/>
      <c r="I927" s="223"/>
      <c r="J927" s="223"/>
      <c r="K927" s="223"/>
      <c r="L927" s="223"/>
      <c r="M927" s="223"/>
      <c r="N927" s="223"/>
      <c r="O927" s="223"/>
      <c r="P927" s="223"/>
      <c r="Q927" s="223"/>
      <c r="R927" s="223"/>
      <c r="S927" s="223"/>
      <c r="T927" s="223"/>
      <c r="U927" s="223"/>
      <c r="V927" s="223"/>
      <c r="W927" s="223"/>
      <c r="X927" s="223"/>
      <c r="Y927" s="223"/>
      <c r="Z927" s="223"/>
    </row>
    <row r="928" spans="1:26" x14ac:dyDescent="0.25">
      <c r="A928" s="223"/>
      <c r="B928" s="223"/>
      <c r="C928" s="223"/>
      <c r="D928" s="223"/>
      <c r="E928" s="223"/>
      <c r="F928" s="223"/>
      <c r="G928" s="223"/>
      <c r="H928" s="223"/>
      <c r="I928" s="223"/>
      <c r="J928" s="223"/>
      <c r="K928" s="223"/>
      <c r="L928" s="223"/>
      <c r="M928" s="223"/>
      <c r="N928" s="223"/>
      <c r="O928" s="223"/>
      <c r="P928" s="223"/>
      <c r="Q928" s="223"/>
      <c r="R928" s="223"/>
      <c r="S928" s="223"/>
      <c r="T928" s="223"/>
      <c r="U928" s="223"/>
      <c r="V928" s="223"/>
      <c r="W928" s="223"/>
      <c r="X928" s="223"/>
      <c r="Y928" s="223"/>
      <c r="Z928" s="223"/>
    </row>
    <row r="929" spans="1:26" x14ac:dyDescent="0.25">
      <c r="A929" s="223"/>
      <c r="B929" s="223"/>
      <c r="C929" s="223"/>
      <c r="D929" s="223"/>
      <c r="E929" s="223"/>
      <c r="F929" s="223"/>
      <c r="G929" s="223"/>
      <c r="H929" s="223"/>
      <c r="I929" s="223"/>
      <c r="J929" s="223"/>
      <c r="K929" s="223"/>
      <c r="L929" s="223"/>
      <c r="M929" s="223"/>
      <c r="N929" s="223"/>
      <c r="O929" s="223"/>
      <c r="P929" s="223"/>
      <c r="Q929" s="223"/>
      <c r="R929" s="223"/>
      <c r="S929" s="223"/>
      <c r="T929" s="223"/>
      <c r="U929" s="223"/>
      <c r="V929" s="223"/>
      <c r="W929" s="223"/>
      <c r="X929" s="223"/>
      <c r="Y929" s="223"/>
      <c r="Z929" s="223"/>
    </row>
    <row r="930" spans="1:26" x14ac:dyDescent="0.25">
      <c r="A930" s="223"/>
      <c r="B930" s="223"/>
      <c r="C930" s="223"/>
      <c r="D930" s="223"/>
      <c r="E930" s="223"/>
      <c r="F930" s="223"/>
      <c r="G930" s="223"/>
      <c r="H930" s="223"/>
      <c r="I930" s="223"/>
      <c r="J930" s="223"/>
      <c r="K930" s="223"/>
      <c r="L930" s="223"/>
      <c r="M930" s="223"/>
      <c r="N930" s="223"/>
      <c r="O930" s="223"/>
      <c r="P930" s="223"/>
      <c r="Q930" s="223"/>
      <c r="R930" s="223"/>
      <c r="S930" s="223"/>
      <c r="T930" s="223"/>
      <c r="U930" s="223"/>
      <c r="V930" s="223"/>
      <c r="W930" s="223"/>
      <c r="X930" s="223"/>
      <c r="Y930" s="223"/>
      <c r="Z930" s="223"/>
    </row>
    <row r="931" spans="1:26" x14ac:dyDescent="0.25">
      <c r="A931" s="223"/>
      <c r="B931" s="223"/>
      <c r="C931" s="223"/>
      <c r="D931" s="223"/>
      <c r="E931" s="223"/>
      <c r="F931" s="223"/>
      <c r="G931" s="223"/>
      <c r="H931" s="223"/>
      <c r="I931" s="223"/>
      <c r="J931" s="223"/>
      <c r="K931" s="223"/>
      <c r="L931" s="223"/>
      <c r="M931" s="223"/>
      <c r="N931" s="223"/>
      <c r="O931" s="223"/>
      <c r="P931" s="223"/>
      <c r="Q931" s="223"/>
      <c r="R931" s="223"/>
      <c r="S931" s="223"/>
      <c r="T931" s="223"/>
      <c r="U931" s="223"/>
      <c r="V931" s="223"/>
      <c r="W931" s="223"/>
      <c r="X931" s="223"/>
      <c r="Y931" s="223"/>
      <c r="Z931" s="223"/>
    </row>
    <row r="932" spans="1:26" x14ac:dyDescent="0.25">
      <c r="A932" s="223"/>
      <c r="B932" s="223"/>
      <c r="C932" s="223"/>
      <c r="D932" s="223"/>
      <c r="E932" s="223"/>
      <c r="F932" s="223"/>
      <c r="G932" s="223"/>
      <c r="H932" s="223"/>
      <c r="I932" s="223"/>
      <c r="J932" s="223"/>
      <c r="K932" s="223"/>
      <c r="L932" s="223"/>
      <c r="M932" s="223"/>
      <c r="N932" s="223"/>
      <c r="O932" s="223"/>
      <c r="P932" s="223"/>
      <c r="Q932" s="223"/>
      <c r="R932" s="223"/>
      <c r="S932" s="223"/>
      <c r="T932" s="223"/>
      <c r="U932" s="223"/>
      <c r="V932" s="223"/>
      <c r="W932" s="223"/>
      <c r="X932" s="223"/>
      <c r="Y932" s="223"/>
      <c r="Z932" s="223"/>
    </row>
    <row r="933" spans="1:26" x14ac:dyDescent="0.25">
      <c r="A933" s="223"/>
      <c r="B933" s="223"/>
      <c r="C933" s="223"/>
      <c r="D933" s="223"/>
      <c r="E933" s="223"/>
      <c r="F933" s="223"/>
      <c r="G933" s="223"/>
      <c r="H933" s="223"/>
      <c r="I933" s="223"/>
      <c r="J933" s="223"/>
      <c r="K933" s="223"/>
      <c r="L933" s="223"/>
      <c r="M933" s="223"/>
      <c r="N933" s="223"/>
      <c r="O933" s="223"/>
      <c r="P933" s="223"/>
      <c r="Q933" s="223"/>
      <c r="R933" s="223"/>
      <c r="S933" s="223"/>
      <c r="T933" s="223"/>
      <c r="U933" s="223"/>
      <c r="V933" s="223"/>
      <c r="W933" s="223"/>
      <c r="X933" s="223"/>
      <c r="Y933" s="223"/>
      <c r="Z933" s="223"/>
    </row>
    <row r="934" spans="1:26" x14ac:dyDescent="0.25">
      <c r="A934" s="223"/>
      <c r="B934" s="223"/>
      <c r="C934" s="223"/>
      <c r="D934" s="223"/>
      <c r="E934" s="223"/>
      <c r="F934" s="223"/>
      <c r="G934" s="223"/>
      <c r="H934" s="223"/>
      <c r="I934" s="223"/>
      <c r="J934" s="223"/>
      <c r="K934" s="223"/>
      <c r="L934" s="223"/>
      <c r="M934" s="223"/>
      <c r="N934" s="223"/>
      <c r="O934" s="223"/>
      <c r="P934" s="223"/>
      <c r="Q934" s="223"/>
      <c r="R934" s="223"/>
      <c r="S934" s="223"/>
      <c r="T934" s="223"/>
      <c r="U934" s="223"/>
      <c r="V934" s="223"/>
      <c r="W934" s="223"/>
      <c r="X934" s="223"/>
      <c r="Y934" s="223"/>
      <c r="Z934" s="223"/>
    </row>
    <row r="935" spans="1:26" x14ac:dyDescent="0.25">
      <c r="A935" s="223"/>
      <c r="B935" s="223"/>
      <c r="C935" s="223"/>
      <c r="D935" s="223"/>
      <c r="E935" s="223"/>
      <c r="F935" s="223"/>
      <c r="G935" s="223"/>
      <c r="H935" s="223"/>
      <c r="I935" s="223"/>
      <c r="J935" s="223"/>
      <c r="K935" s="223"/>
      <c r="L935" s="223"/>
      <c r="M935" s="223"/>
      <c r="N935" s="223"/>
      <c r="O935" s="223"/>
      <c r="P935" s="223"/>
      <c r="Q935" s="223"/>
      <c r="R935" s="223"/>
      <c r="S935" s="223"/>
      <c r="T935" s="223"/>
      <c r="U935" s="223"/>
      <c r="V935" s="223"/>
      <c r="W935" s="223"/>
      <c r="X935" s="223"/>
      <c r="Y935" s="223"/>
      <c r="Z935" s="223"/>
    </row>
    <row r="936" spans="1:26" x14ac:dyDescent="0.25">
      <c r="A936" s="223"/>
      <c r="B936" s="223"/>
      <c r="C936" s="223"/>
      <c r="D936" s="223"/>
      <c r="E936" s="223"/>
      <c r="F936" s="223"/>
      <c r="G936" s="223"/>
      <c r="H936" s="223"/>
      <c r="I936" s="223"/>
      <c r="J936" s="223"/>
      <c r="K936" s="223"/>
      <c r="L936" s="223"/>
      <c r="M936" s="223"/>
      <c r="N936" s="223"/>
      <c r="O936" s="223"/>
      <c r="P936" s="223"/>
      <c r="Q936" s="223"/>
      <c r="R936" s="223"/>
      <c r="S936" s="223"/>
      <c r="T936" s="223"/>
      <c r="U936" s="223"/>
      <c r="V936" s="223"/>
      <c r="W936" s="223"/>
      <c r="X936" s="223"/>
      <c r="Y936" s="223"/>
      <c r="Z936" s="223"/>
    </row>
    <row r="937" spans="1:26" x14ac:dyDescent="0.25">
      <c r="A937" s="223"/>
      <c r="B937" s="223"/>
      <c r="C937" s="223"/>
      <c r="D937" s="223"/>
      <c r="E937" s="223"/>
      <c r="F937" s="223"/>
      <c r="G937" s="223"/>
      <c r="H937" s="223"/>
      <c r="I937" s="223"/>
      <c r="J937" s="223"/>
      <c r="K937" s="223"/>
      <c r="L937" s="223"/>
      <c r="M937" s="223"/>
      <c r="N937" s="223"/>
      <c r="O937" s="223"/>
      <c r="P937" s="223"/>
      <c r="Q937" s="223"/>
      <c r="R937" s="223"/>
      <c r="S937" s="223"/>
      <c r="T937" s="223"/>
      <c r="U937" s="223"/>
      <c r="V937" s="223"/>
      <c r="W937" s="223"/>
      <c r="X937" s="223"/>
      <c r="Y937" s="223"/>
      <c r="Z937" s="223"/>
    </row>
    <row r="938" spans="1:26" x14ac:dyDescent="0.25">
      <c r="A938" s="223"/>
      <c r="B938" s="223"/>
      <c r="C938" s="223"/>
      <c r="D938" s="223"/>
      <c r="E938" s="223"/>
      <c r="F938" s="223"/>
      <c r="G938" s="223"/>
      <c r="H938" s="223"/>
      <c r="I938" s="223"/>
      <c r="J938" s="223"/>
      <c r="K938" s="223"/>
      <c r="L938" s="223"/>
      <c r="M938" s="223"/>
      <c r="N938" s="223"/>
      <c r="O938" s="223"/>
      <c r="P938" s="223"/>
      <c r="Q938" s="223"/>
      <c r="R938" s="223"/>
      <c r="S938" s="223"/>
      <c r="T938" s="223"/>
      <c r="U938" s="223"/>
      <c r="V938" s="223"/>
      <c r="W938" s="223"/>
      <c r="X938" s="223"/>
      <c r="Y938" s="223"/>
      <c r="Z938" s="223"/>
    </row>
    <row r="939" spans="1:26" x14ac:dyDescent="0.25">
      <c r="A939" s="223"/>
      <c r="B939" s="223"/>
      <c r="C939" s="223"/>
      <c r="D939" s="223"/>
      <c r="E939" s="223"/>
      <c r="F939" s="223"/>
      <c r="G939" s="223"/>
      <c r="H939" s="223"/>
      <c r="I939" s="223"/>
      <c r="J939" s="223"/>
      <c r="K939" s="223"/>
      <c r="L939" s="223"/>
      <c r="M939" s="223"/>
      <c r="N939" s="223"/>
      <c r="O939" s="223"/>
      <c r="P939" s="223"/>
      <c r="Q939" s="223"/>
      <c r="R939" s="223"/>
      <c r="S939" s="223"/>
      <c r="T939" s="223"/>
      <c r="U939" s="223"/>
      <c r="V939" s="223"/>
      <c r="W939" s="223"/>
      <c r="X939" s="223"/>
      <c r="Y939" s="223"/>
      <c r="Z939" s="223"/>
    </row>
    <row r="940" spans="1:26" x14ac:dyDescent="0.25">
      <c r="A940" s="223"/>
      <c r="B940" s="223"/>
      <c r="C940" s="223"/>
      <c r="D940" s="223"/>
      <c r="E940" s="223"/>
      <c r="F940" s="223"/>
      <c r="G940" s="223"/>
      <c r="H940" s="223"/>
      <c r="I940" s="223"/>
      <c r="J940" s="223"/>
      <c r="K940" s="223"/>
      <c r="L940" s="223"/>
      <c r="M940" s="223"/>
      <c r="N940" s="223"/>
      <c r="O940" s="223"/>
      <c r="P940" s="223"/>
      <c r="Q940" s="223"/>
      <c r="R940" s="223"/>
      <c r="S940" s="223"/>
      <c r="T940" s="223"/>
      <c r="U940" s="223"/>
      <c r="V940" s="223"/>
      <c r="W940" s="223"/>
      <c r="X940" s="223"/>
      <c r="Y940" s="223"/>
      <c r="Z940" s="223"/>
    </row>
    <row r="941" spans="1:26" x14ac:dyDescent="0.25">
      <c r="A941" s="223"/>
      <c r="B941" s="223"/>
      <c r="C941" s="223"/>
      <c r="D941" s="223"/>
      <c r="E941" s="223"/>
      <c r="F941" s="223"/>
      <c r="G941" s="223"/>
      <c r="H941" s="223"/>
      <c r="I941" s="223"/>
      <c r="J941" s="223"/>
      <c r="K941" s="223"/>
      <c r="L941" s="223"/>
      <c r="M941" s="223"/>
      <c r="N941" s="223"/>
      <c r="O941" s="223"/>
      <c r="P941" s="223"/>
      <c r="Q941" s="223"/>
      <c r="R941" s="223"/>
      <c r="S941" s="223"/>
      <c r="T941" s="223"/>
      <c r="U941" s="223"/>
      <c r="V941" s="223"/>
      <c r="W941" s="223"/>
      <c r="X941" s="223"/>
      <c r="Y941" s="223"/>
      <c r="Z941" s="223"/>
    </row>
    <row r="942" spans="1:26" x14ac:dyDescent="0.25">
      <c r="A942" s="223"/>
      <c r="B942" s="223"/>
      <c r="C942" s="223"/>
      <c r="D942" s="223"/>
      <c r="E942" s="223"/>
      <c r="F942" s="223"/>
      <c r="G942" s="223"/>
      <c r="H942" s="223"/>
      <c r="I942" s="223"/>
      <c r="J942" s="223"/>
      <c r="K942" s="223"/>
      <c r="L942" s="223"/>
      <c r="M942" s="223"/>
      <c r="N942" s="223"/>
      <c r="O942" s="223"/>
      <c r="P942" s="223"/>
      <c r="Q942" s="223"/>
      <c r="R942" s="223"/>
      <c r="S942" s="223"/>
      <c r="T942" s="223"/>
      <c r="U942" s="223"/>
      <c r="V942" s="223"/>
      <c r="W942" s="223"/>
      <c r="X942" s="223"/>
      <c r="Y942" s="223"/>
      <c r="Z942" s="223"/>
    </row>
    <row r="943" spans="1:26" x14ac:dyDescent="0.25">
      <c r="A943" s="223"/>
      <c r="B943" s="223"/>
      <c r="C943" s="223"/>
      <c r="D943" s="223"/>
      <c r="E943" s="223"/>
      <c r="F943" s="223"/>
      <c r="G943" s="223"/>
      <c r="H943" s="223"/>
      <c r="I943" s="223"/>
      <c r="J943" s="223"/>
      <c r="K943" s="223"/>
      <c r="L943" s="223"/>
      <c r="M943" s="223"/>
      <c r="N943" s="223"/>
      <c r="O943" s="223"/>
      <c r="P943" s="223"/>
      <c r="Q943" s="223"/>
      <c r="R943" s="223"/>
      <c r="S943" s="223"/>
      <c r="T943" s="223"/>
      <c r="U943" s="223"/>
      <c r="V943" s="223"/>
      <c r="W943" s="223"/>
      <c r="X943" s="223"/>
      <c r="Y943" s="223"/>
      <c r="Z943" s="223"/>
    </row>
    <row r="944" spans="1:26" x14ac:dyDescent="0.25">
      <c r="A944" s="223"/>
      <c r="B944" s="223"/>
      <c r="C944" s="223"/>
      <c r="D944" s="223"/>
      <c r="E944" s="223"/>
      <c r="F944" s="223"/>
      <c r="G944" s="223"/>
      <c r="H944" s="223"/>
      <c r="I944" s="223"/>
      <c r="J944" s="223"/>
      <c r="K944" s="223"/>
      <c r="L944" s="223"/>
      <c r="M944" s="223"/>
      <c r="N944" s="223"/>
      <c r="O944" s="223"/>
      <c r="P944" s="223"/>
      <c r="Q944" s="223"/>
      <c r="R944" s="223"/>
      <c r="S944" s="223"/>
      <c r="T944" s="223"/>
      <c r="U944" s="223"/>
      <c r="V944" s="223"/>
      <c r="W944" s="223"/>
      <c r="X944" s="223"/>
      <c r="Y944" s="223"/>
      <c r="Z944" s="223"/>
    </row>
    <row r="945" spans="1:26" x14ac:dyDescent="0.25">
      <c r="A945" s="223"/>
      <c r="B945" s="223"/>
      <c r="C945" s="223"/>
      <c r="D945" s="223"/>
      <c r="E945" s="223"/>
      <c r="F945" s="223"/>
      <c r="G945" s="223"/>
      <c r="H945" s="223"/>
      <c r="I945" s="223"/>
      <c r="J945" s="223"/>
      <c r="K945" s="223"/>
      <c r="L945" s="223"/>
      <c r="M945" s="223"/>
      <c r="N945" s="223"/>
      <c r="O945" s="223"/>
      <c r="P945" s="223"/>
      <c r="Q945" s="223"/>
      <c r="R945" s="223"/>
      <c r="S945" s="223"/>
      <c r="T945" s="223"/>
      <c r="U945" s="223"/>
      <c r="V945" s="223"/>
      <c r="W945" s="223"/>
      <c r="X945" s="223"/>
      <c r="Y945" s="223"/>
      <c r="Z945" s="223"/>
    </row>
    <row r="946" spans="1:26" x14ac:dyDescent="0.25">
      <c r="A946" s="223"/>
      <c r="B946" s="223"/>
      <c r="C946" s="223"/>
      <c r="D946" s="223"/>
      <c r="E946" s="223"/>
      <c r="F946" s="223"/>
      <c r="G946" s="223"/>
      <c r="H946" s="223"/>
      <c r="I946" s="223"/>
      <c r="J946" s="223"/>
      <c r="K946" s="223"/>
      <c r="L946" s="223"/>
      <c r="M946" s="223"/>
      <c r="N946" s="223"/>
      <c r="O946" s="223"/>
      <c r="P946" s="223"/>
      <c r="Q946" s="223"/>
      <c r="R946" s="223"/>
      <c r="S946" s="223"/>
      <c r="T946" s="223"/>
      <c r="U946" s="223"/>
      <c r="V946" s="223"/>
      <c r="W946" s="223"/>
      <c r="X946" s="223"/>
      <c r="Y946" s="223"/>
      <c r="Z946" s="223"/>
    </row>
    <row r="947" spans="1:26" x14ac:dyDescent="0.25">
      <c r="A947" s="223"/>
      <c r="B947" s="223"/>
      <c r="C947" s="223"/>
      <c r="D947" s="223"/>
      <c r="E947" s="223"/>
      <c r="F947" s="223"/>
      <c r="G947" s="223"/>
      <c r="H947" s="223"/>
      <c r="I947" s="223"/>
      <c r="J947" s="223"/>
      <c r="K947" s="223"/>
      <c r="L947" s="223"/>
      <c r="M947" s="223"/>
      <c r="N947" s="223"/>
      <c r="O947" s="223"/>
      <c r="P947" s="223"/>
      <c r="Q947" s="223"/>
      <c r="R947" s="223"/>
      <c r="S947" s="223"/>
      <c r="T947" s="223"/>
      <c r="U947" s="223"/>
      <c r="V947" s="223"/>
      <c r="W947" s="223"/>
      <c r="X947" s="223"/>
      <c r="Y947" s="223"/>
      <c r="Z947" s="223"/>
    </row>
    <row r="948" spans="1:26" x14ac:dyDescent="0.25">
      <c r="A948" s="223"/>
      <c r="B948" s="223"/>
      <c r="C948" s="223"/>
      <c r="D948" s="223"/>
      <c r="E948" s="223"/>
      <c r="F948" s="223"/>
      <c r="G948" s="223"/>
      <c r="H948" s="223"/>
      <c r="I948" s="223"/>
      <c r="J948" s="223"/>
      <c r="K948" s="223"/>
      <c r="L948" s="223"/>
      <c r="M948" s="223"/>
      <c r="N948" s="223"/>
      <c r="O948" s="223"/>
      <c r="P948" s="223"/>
      <c r="Q948" s="223"/>
      <c r="R948" s="223"/>
      <c r="S948" s="223"/>
      <c r="T948" s="223"/>
      <c r="U948" s="223"/>
      <c r="V948" s="223"/>
      <c r="W948" s="223"/>
      <c r="X948" s="223"/>
      <c r="Y948" s="223"/>
      <c r="Z948" s="223"/>
    </row>
    <row r="949" spans="1:26" x14ac:dyDescent="0.25">
      <c r="A949" s="223"/>
      <c r="B949" s="223"/>
      <c r="C949" s="223"/>
      <c r="D949" s="223"/>
      <c r="E949" s="223"/>
      <c r="F949" s="223"/>
      <c r="G949" s="223"/>
      <c r="H949" s="223"/>
      <c r="I949" s="223"/>
      <c r="J949" s="223"/>
      <c r="K949" s="223"/>
      <c r="L949" s="223"/>
      <c r="M949" s="223"/>
      <c r="N949" s="223"/>
      <c r="O949" s="223"/>
      <c r="P949" s="223"/>
      <c r="Q949" s="223"/>
      <c r="R949" s="223"/>
      <c r="S949" s="223"/>
      <c r="T949" s="223"/>
      <c r="U949" s="223"/>
      <c r="V949" s="223"/>
      <c r="W949" s="223"/>
      <c r="X949" s="223"/>
      <c r="Y949" s="223"/>
      <c r="Z949" s="223"/>
    </row>
    <row r="950" spans="1:26" x14ac:dyDescent="0.25">
      <c r="A950" s="223"/>
      <c r="B950" s="223"/>
      <c r="C950" s="223"/>
      <c r="D950" s="223"/>
      <c r="E950" s="223"/>
      <c r="F950" s="223"/>
      <c r="G950" s="223"/>
      <c r="H950" s="223"/>
      <c r="I950" s="223"/>
      <c r="J950" s="223"/>
      <c r="K950" s="223"/>
      <c r="L950" s="223"/>
      <c r="M950" s="223"/>
      <c r="N950" s="223"/>
      <c r="O950" s="223"/>
      <c r="P950" s="223"/>
      <c r="Q950" s="223"/>
      <c r="R950" s="223"/>
      <c r="S950" s="223"/>
      <c r="T950" s="223"/>
      <c r="U950" s="223"/>
      <c r="V950" s="223"/>
      <c r="W950" s="223"/>
      <c r="X950" s="223"/>
      <c r="Y950" s="223"/>
      <c r="Z950" s="223"/>
    </row>
    <row r="951" spans="1:26" x14ac:dyDescent="0.25">
      <c r="A951" s="223"/>
      <c r="B951" s="223"/>
      <c r="C951" s="223"/>
      <c r="D951" s="223"/>
      <c r="E951" s="223"/>
      <c r="F951" s="223"/>
      <c r="G951" s="223"/>
      <c r="H951" s="223"/>
      <c r="I951" s="223"/>
      <c r="J951" s="223"/>
      <c r="K951" s="223"/>
      <c r="L951" s="223"/>
      <c r="M951" s="223"/>
      <c r="N951" s="223"/>
      <c r="O951" s="223"/>
      <c r="P951" s="223"/>
      <c r="Q951" s="223"/>
      <c r="R951" s="223"/>
      <c r="S951" s="223"/>
      <c r="T951" s="223"/>
      <c r="U951" s="223"/>
      <c r="V951" s="223"/>
      <c r="W951" s="223"/>
      <c r="X951" s="223"/>
      <c r="Y951" s="223"/>
      <c r="Z951" s="223"/>
    </row>
    <row r="952" spans="1:26" x14ac:dyDescent="0.25">
      <c r="A952" s="223"/>
      <c r="B952" s="223"/>
      <c r="C952" s="223"/>
      <c r="D952" s="223"/>
      <c r="E952" s="223"/>
      <c r="F952" s="223"/>
      <c r="G952" s="223"/>
      <c r="H952" s="223"/>
      <c r="I952" s="223"/>
      <c r="J952" s="223"/>
      <c r="K952" s="223"/>
      <c r="L952" s="223"/>
      <c r="M952" s="223"/>
      <c r="N952" s="223"/>
      <c r="O952" s="223"/>
      <c r="P952" s="223"/>
      <c r="Q952" s="223"/>
      <c r="R952" s="223"/>
      <c r="S952" s="223"/>
      <c r="T952" s="223"/>
      <c r="U952" s="223"/>
      <c r="V952" s="223"/>
      <c r="W952" s="223"/>
      <c r="X952" s="223"/>
      <c r="Y952" s="223"/>
      <c r="Z952" s="223"/>
    </row>
    <row r="953" spans="1:26" x14ac:dyDescent="0.25">
      <c r="A953" s="223"/>
      <c r="B953" s="223"/>
      <c r="C953" s="223"/>
      <c r="D953" s="223"/>
      <c r="E953" s="223"/>
      <c r="F953" s="223"/>
      <c r="G953" s="223"/>
      <c r="H953" s="223"/>
      <c r="I953" s="223"/>
      <c r="J953" s="223"/>
      <c r="K953" s="223"/>
      <c r="L953" s="223"/>
      <c r="M953" s="223"/>
      <c r="N953" s="223"/>
      <c r="O953" s="223"/>
      <c r="P953" s="223"/>
      <c r="Q953" s="223"/>
      <c r="R953" s="223"/>
      <c r="S953" s="223"/>
      <c r="T953" s="223"/>
      <c r="U953" s="223"/>
      <c r="V953" s="223"/>
      <c r="W953" s="223"/>
      <c r="X953" s="223"/>
      <c r="Y953" s="223"/>
      <c r="Z953" s="223"/>
    </row>
    <row r="954" spans="1:26" x14ac:dyDescent="0.25">
      <c r="A954" s="223"/>
      <c r="B954" s="223"/>
      <c r="C954" s="223"/>
      <c r="D954" s="223"/>
      <c r="E954" s="223"/>
      <c r="F954" s="223"/>
      <c r="G954" s="223"/>
      <c r="H954" s="223"/>
      <c r="I954" s="223"/>
      <c r="J954" s="223"/>
      <c r="K954" s="223"/>
      <c r="L954" s="223"/>
      <c r="M954" s="223"/>
      <c r="N954" s="223"/>
      <c r="O954" s="223"/>
      <c r="P954" s="223"/>
      <c r="Q954" s="223"/>
      <c r="R954" s="223"/>
      <c r="S954" s="223"/>
      <c r="T954" s="223"/>
      <c r="U954" s="223"/>
      <c r="V954" s="223"/>
      <c r="W954" s="223"/>
      <c r="X954" s="223"/>
      <c r="Y954" s="223"/>
      <c r="Z954" s="223"/>
    </row>
    <row r="955" spans="1:26" x14ac:dyDescent="0.25">
      <c r="A955" s="223"/>
      <c r="B955" s="223"/>
      <c r="C955" s="223"/>
      <c r="D955" s="223"/>
      <c r="E955" s="223"/>
      <c r="F955" s="223"/>
      <c r="G955" s="223"/>
      <c r="H955" s="223"/>
      <c r="I955" s="223"/>
      <c r="J955" s="223"/>
      <c r="K955" s="223"/>
      <c r="L955" s="223"/>
      <c r="M955" s="223"/>
      <c r="N955" s="223"/>
      <c r="O955" s="223"/>
      <c r="P955" s="223"/>
      <c r="Q955" s="223"/>
      <c r="R955" s="223"/>
      <c r="S955" s="223"/>
      <c r="T955" s="223"/>
      <c r="U955" s="223"/>
      <c r="V955" s="223"/>
      <c r="W955" s="223"/>
      <c r="X955" s="223"/>
      <c r="Y955" s="223"/>
      <c r="Z955" s="223"/>
    </row>
    <row r="956" spans="1:26" x14ac:dyDescent="0.25">
      <c r="A956" s="223"/>
      <c r="B956" s="223"/>
      <c r="C956" s="223"/>
      <c r="D956" s="223"/>
      <c r="E956" s="223"/>
      <c r="F956" s="223"/>
      <c r="G956" s="223"/>
      <c r="H956" s="223"/>
      <c r="I956" s="223"/>
      <c r="J956" s="223"/>
      <c r="K956" s="223"/>
      <c r="L956" s="223"/>
      <c r="M956" s="223"/>
      <c r="N956" s="223"/>
      <c r="O956" s="223"/>
      <c r="P956" s="223"/>
      <c r="Q956" s="223"/>
      <c r="R956" s="223"/>
      <c r="S956" s="223"/>
      <c r="T956" s="223"/>
      <c r="U956" s="223"/>
      <c r="V956" s="223"/>
      <c r="W956" s="223"/>
      <c r="X956" s="223"/>
      <c r="Y956" s="223"/>
      <c r="Z956" s="223"/>
    </row>
    <row r="957" spans="1:26" x14ac:dyDescent="0.25">
      <c r="A957" s="223"/>
      <c r="B957" s="223"/>
      <c r="C957" s="223"/>
      <c r="D957" s="223"/>
      <c r="E957" s="223"/>
      <c r="F957" s="223"/>
      <c r="G957" s="223"/>
      <c r="H957" s="223"/>
      <c r="I957" s="223"/>
      <c r="J957" s="223"/>
      <c r="K957" s="223"/>
      <c r="L957" s="223"/>
      <c r="M957" s="223"/>
      <c r="N957" s="223"/>
      <c r="O957" s="223"/>
      <c r="P957" s="223"/>
      <c r="Q957" s="223"/>
      <c r="R957" s="223"/>
      <c r="S957" s="223"/>
      <c r="T957" s="223"/>
      <c r="U957" s="223"/>
      <c r="V957" s="223"/>
      <c r="W957" s="223"/>
      <c r="X957" s="223"/>
      <c r="Y957" s="223"/>
      <c r="Z957" s="223"/>
    </row>
    <row r="958" spans="1:26" x14ac:dyDescent="0.25">
      <c r="A958" s="223"/>
      <c r="B958" s="223"/>
      <c r="C958" s="223"/>
      <c r="D958" s="223"/>
      <c r="E958" s="223"/>
      <c r="F958" s="223"/>
      <c r="G958" s="223"/>
      <c r="H958" s="223"/>
      <c r="I958" s="223"/>
      <c r="J958" s="223"/>
      <c r="K958" s="223"/>
      <c r="L958" s="223"/>
      <c r="M958" s="223"/>
      <c r="N958" s="223"/>
      <c r="O958" s="223"/>
      <c r="P958" s="223"/>
      <c r="Q958" s="223"/>
      <c r="R958" s="223"/>
      <c r="S958" s="223"/>
      <c r="T958" s="223"/>
      <c r="U958" s="223"/>
      <c r="V958" s="223"/>
      <c r="W958" s="223"/>
      <c r="X958" s="223"/>
      <c r="Y958" s="223"/>
      <c r="Z958" s="223"/>
    </row>
    <row r="959" spans="1:26" x14ac:dyDescent="0.25">
      <c r="A959" s="223"/>
      <c r="B959" s="223"/>
      <c r="C959" s="223"/>
      <c r="D959" s="223"/>
      <c r="E959" s="223"/>
      <c r="F959" s="223"/>
      <c r="G959" s="223"/>
      <c r="H959" s="223"/>
      <c r="I959" s="223"/>
      <c r="J959" s="223"/>
      <c r="K959" s="223"/>
      <c r="L959" s="223"/>
      <c r="M959" s="223"/>
      <c r="N959" s="223"/>
      <c r="O959" s="223"/>
      <c r="P959" s="223"/>
      <c r="Q959" s="223"/>
      <c r="R959" s="223"/>
      <c r="S959" s="223"/>
      <c r="T959" s="223"/>
      <c r="U959" s="223"/>
      <c r="V959" s="223"/>
      <c r="W959" s="223"/>
      <c r="X959" s="223"/>
      <c r="Y959" s="223"/>
      <c r="Z959" s="223"/>
    </row>
    <row r="960" spans="1:26" x14ac:dyDescent="0.25">
      <c r="A960" s="223"/>
      <c r="B960" s="223"/>
      <c r="C960" s="223"/>
      <c r="D960" s="223"/>
      <c r="E960" s="223"/>
      <c r="F960" s="223"/>
      <c r="G960" s="223"/>
      <c r="H960" s="223"/>
      <c r="I960" s="223"/>
      <c r="J960" s="223"/>
      <c r="K960" s="223"/>
      <c r="L960" s="223"/>
      <c r="M960" s="223"/>
      <c r="N960" s="223"/>
      <c r="O960" s="223"/>
      <c r="P960" s="223"/>
      <c r="Q960" s="223"/>
      <c r="R960" s="223"/>
      <c r="S960" s="223"/>
      <c r="T960" s="223"/>
      <c r="U960" s="223"/>
      <c r="V960" s="223"/>
      <c r="W960" s="223"/>
      <c r="X960" s="223"/>
      <c r="Y960" s="223"/>
      <c r="Z960" s="223"/>
    </row>
    <row r="961" spans="1:26" x14ac:dyDescent="0.25">
      <c r="A961" s="223"/>
      <c r="B961" s="223"/>
      <c r="C961" s="223"/>
      <c r="D961" s="223"/>
      <c r="E961" s="223"/>
      <c r="F961" s="223"/>
      <c r="G961" s="223"/>
      <c r="H961" s="223"/>
      <c r="I961" s="223"/>
      <c r="J961" s="223"/>
      <c r="K961" s="223"/>
      <c r="L961" s="223"/>
      <c r="M961" s="223"/>
      <c r="N961" s="223"/>
      <c r="O961" s="223"/>
      <c r="P961" s="223"/>
      <c r="Q961" s="223"/>
      <c r="R961" s="223"/>
      <c r="S961" s="223"/>
      <c r="T961" s="223"/>
      <c r="U961" s="223"/>
      <c r="V961" s="223"/>
      <c r="W961" s="223"/>
      <c r="X961" s="223"/>
      <c r="Y961" s="223"/>
      <c r="Z961" s="223"/>
    </row>
    <row r="962" spans="1:26" x14ac:dyDescent="0.25">
      <c r="A962" s="223"/>
      <c r="B962" s="223"/>
      <c r="C962" s="223"/>
      <c r="D962" s="223"/>
      <c r="E962" s="223"/>
      <c r="F962" s="223"/>
      <c r="G962" s="223"/>
      <c r="H962" s="223"/>
      <c r="I962" s="223"/>
      <c r="J962" s="223"/>
      <c r="K962" s="223"/>
      <c r="L962" s="223"/>
      <c r="M962" s="223"/>
      <c r="N962" s="223"/>
      <c r="O962" s="223"/>
      <c r="P962" s="223"/>
      <c r="Q962" s="223"/>
      <c r="R962" s="223"/>
      <c r="S962" s="223"/>
      <c r="T962" s="223"/>
      <c r="U962" s="223"/>
      <c r="V962" s="223"/>
      <c r="W962" s="223"/>
      <c r="X962" s="223"/>
      <c r="Y962" s="223"/>
      <c r="Z962" s="223"/>
    </row>
    <row r="963" spans="1:26" x14ac:dyDescent="0.25">
      <c r="A963" s="223"/>
      <c r="B963" s="223"/>
      <c r="C963" s="223"/>
      <c r="D963" s="223"/>
      <c r="E963" s="223"/>
      <c r="F963" s="223"/>
      <c r="G963" s="223"/>
      <c r="H963" s="223"/>
      <c r="I963" s="223"/>
      <c r="J963" s="223"/>
      <c r="K963" s="223"/>
      <c r="L963" s="223"/>
      <c r="M963" s="223"/>
      <c r="N963" s="223"/>
      <c r="O963" s="223"/>
      <c r="P963" s="223"/>
      <c r="Q963" s="223"/>
      <c r="R963" s="223"/>
      <c r="S963" s="223"/>
      <c r="T963" s="223"/>
      <c r="U963" s="223"/>
      <c r="V963" s="223"/>
      <c r="W963" s="223"/>
      <c r="X963" s="223"/>
      <c r="Y963" s="223"/>
      <c r="Z963" s="223"/>
    </row>
    <row r="964" spans="1:26" x14ac:dyDescent="0.25">
      <c r="A964" s="223"/>
      <c r="B964" s="223"/>
      <c r="C964" s="223"/>
      <c r="D964" s="223"/>
      <c r="E964" s="223"/>
      <c r="F964" s="223"/>
      <c r="G964" s="223"/>
      <c r="H964" s="223"/>
      <c r="I964" s="223"/>
      <c r="J964" s="223"/>
      <c r="K964" s="223"/>
      <c r="L964" s="223"/>
      <c r="M964" s="223"/>
      <c r="N964" s="223"/>
      <c r="O964" s="223"/>
      <c r="P964" s="223"/>
      <c r="Q964" s="223"/>
      <c r="R964" s="223"/>
      <c r="S964" s="223"/>
      <c r="T964" s="223"/>
      <c r="U964" s="223"/>
      <c r="V964" s="223"/>
      <c r="W964" s="223"/>
      <c r="X964" s="223"/>
      <c r="Y964" s="223"/>
      <c r="Z964" s="223"/>
    </row>
    <row r="965" spans="1:26" x14ac:dyDescent="0.25">
      <c r="A965" s="223"/>
      <c r="B965" s="223"/>
      <c r="C965" s="223"/>
      <c r="D965" s="223"/>
      <c r="E965" s="223"/>
      <c r="F965" s="223"/>
      <c r="G965" s="223"/>
      <c r="H965" s="223"/>
      <c r="I965" s="223"/>
      <c r="J965" s="223"/>
      <c r="K965" s="223"/>
      <c r="L965" s="223"/>
      <c r="M965" s="223"/>
      <c r="N965" s="223"/>
      <c r="O965" s="223"/>
      <c r="P965" s="223"/>
      <c r="Q965" s="223"/>
      <c r="R965" s="223"/>
      <c r="S965" s="223"/>
      <c r="T965" s="223"/>
      <c r="U965" s="223"/>
      <c r="V965" s="223"/>
      <c r="W965" s="223"/>
      <c r="X965" s="223"/>
      <c r="Y965" s="223"/>
      <c r="Z965" s="223"/>
    </row>
    <row r="966" spans="1:26" x14ac:dyDescent="0.25">
      <c r="A966" s="223"/>
      <c r="B966" s="223"/>
      <c r="C966" s="223"/>
      <c r="D966" s="223"/>
      <c r="E966" s="223"/>
      <c r="F966" s="223"/>
      <c r="G966" s="223"/>
      <c r="H966" s="223"/>
      <c r="I966" s="223"/>
      <c r="J966" s="223"/>
      <c r="K966" s="223"/>
      <c r="L966" s="223"/>
      <c r="M966" s="223"/>
      <c r="N966" s="223"/>
      <c r="O966" s="223"/>
      <c r="P966" s="223"/>
      <c r="Q966" s="223"/>
      <c r="R966" s="223"/>
      <c r="S966" s="223"/>
      <c r="T966" s="223"/>
      <c r="U966" s="223"/>
      <c r="V966" s="223"/>
      <c r="W966" s="223"/>
      <c r="X966" s="223"/>
      <c r="Y966" s="223"/>
      <c r="Z966" s="223"/>
    </row>
    <row r="967" spans="1:26" x14ac:dyDescent="0.25">
      <c r="A967" s="223"/>
      <c r="B967" s="223"/>
      <c r="C967" s="223"/>
      <c r="D967" s="223"/>
      <c r="E967" s="223"/>
      <c r="F967" s="223"/>
      <c r="G967" s="223"/>
      <c r="H967" s="223"/>
      <c r="I967" s="223"/>
      <c r="J967" s="223"/>
      <c r="K967" s="223"/>
      <c r="L967" s="223"/>
      <c r="M967" s="223"/>
      <c r="N967" s="223"/>
      <c r="O967" s="223"/>
      <c r="P967" s="223"/>
      <c r="Q967" s="223"/>
      <c r="R967" s="223"/>
      <c r="S967" s="223"/>
      <c r="T967" s="223"/>
      <c r="U967" s="223"/>
      <c r="V967" s="223"/>
      <c r="W967" s="223"/>
      <c r="X967" s="223"/>
      <c r="Y967" s="223"/>
      <c r="Z967" s="223"/>
    </row>
    <row r="968" spans="1:26" x14ac:dyDescent="0.25">
      <c r="A968" s="223"/>
      <c r="B968" s="223"/>
      <c r="C968" s="223"/>
      <c r="D968" s="223"/>
      <c r="E968" s="223"/>
      <c r="F968" s="223"/>
      <c r="G968" s="223"/>
      <c r="H968" s="223"/>
      <c r="I968" s="223"/>
      <c r="J968" s="223"/>
      <c r="K968" s="223"/>
      <c r="L968" s="223"/>
      <c r="M968" s="223"/>
      <c r="N968" s="223"/>
      <c r="O968" s="223"/>
      <c r="P968" s="223"/>
      <c r="Q968" s="223"/>
      <c r="R968" s="223"/>
      <c r="S968" s="223"/>
      <c r="T968" s="223"/>
      <c r="U968" s="223"/>
      <c r="V968" s="223"/>
      <c r="W968" s="223"/>
      <c r="X968" s="223"/>
      <c r="Y968" s="223"/>
      <c r="Z968" s="223"/>
    </row>
    <row r="969" spans="1:26" x14ac:dyDescent="0.25">
      <c r="A969" s="223"/>
      <c r="B969" s="223"/>
      <c r="C969" s="223"/>
      <c r="D969" s="223"/>
      <c r="E969" s="223"/>
      <c r="F969" s="223"/>
      <c r="G969" s="223"/>
      <c r="H969" s="223"/>
      <c r="I969" s="223"/>
      <c r="J969" s="223"/>
      <c r="K969" s="223"/>
      <c r="L969" s="223"/>
      <c r="M969" s="223"/>
      <c r="N969" s="223"/>
      <c r="O969" s="223"/>
      <c r="P969" s="223"/>
      <c r="Q969" s="223"/>
      <c r="R969" s="223"/>
      <c r="S969" s="223"/>
      <c r="T969" s="223"/>
      <c r="U969" s="223"/>
      <c r="V969" s="223"/>
      <c r="W969" s="223"/>
      <c r="X969" s="223"/>
      <c r="Y969" s="223"/>
      <c r="Z969" s="223"/>
    </row>
    <row r="970" spans="1:26" x14ac:dyDescent="0.25">
      <c r="A970" s="223"/>
      <c r="B970" s="223"/>
      <c r="C970" s="223"/>
      <c r="D970" s="223"/>
      <c r="E970" s="223"/>
      <c r="F970" s="223"/>
      <c r="G970" s="223"/>
      <c r="H970" s="223"/>
      <c r="I970" s="223"/>
      <c r="J970" s="223"/>
      <c r="K970" s="223"/>
      <c r="L970" s="223"/>
      <c r="M970" s="223"/>
      <c r="N970" s="223"/>
      <c r="O970" s="223"/>
      <c r="P970" s="223"/>
      <c r="Q970" s="223"/>
      <c r="R970" s="223"/>
      <c r="S970" s="223"/>
      <c r="T970" s="223"/>
      <c r="U970" s="223"/>
      <c r="V970" s="223"/>
      <c r="W970" s="223"/>
      <c r="X970" s="223"/>
      <c r="Y970" s="223"/>
      <c r="Z970" s="223"/>
    </row>
    <row r="971" spans="1:26" x14ac:dyDescent="0.25">
      <c r="A971" s="223"/>
      <c r="B971" s="223"/>
      <c r="C971" s="223"/>
      <c r="D971" s="223"/>
      <c r="E971" s="223"/>
      <c r="F971" s="223"/>
      <c r="G971" s="223"/>
      <c r="H971" s="223"/>
      <c r="I971" s="223"/>
      <c r="J971" s="223"/>
      <c r="K971" s="223"/>
      <c r="L971" s="223"/>
      <c r="M971" s="223"/>
      <c r="N971" s="223"/>
      <c r="O971" s="223"/>
      <c r="P971" s="223"/>
      <c r="Q971" s="223"/>
      <c r="R971" s="223"/>
      <c r="S971" s="223"/>
      <c r="T971" s="223"/>
      <c r="U971" s="223"/>
      <c r="V971" s="223"/>
      <c r="W971" s="223"/>
      <c r="X971" s="223"/>
      <c r="Y971" s="223"/>
      <c r="Z971" s="223"/>
    </row>
    <row r="972" spans="1:26" x14ac:dyDescent="0.25">
      <c r="A972" s="223"/>
      <c r="B972" s="223"/>
      <c r="C972" s="223"/>
      <c r="D972" s="223"/>
      <c r="E972" s="223"/>
      <c r="F972" s="223"/>
      <c r="G972" s="223"/>
      <c r="H972" s="223"/>
      <c r="I972" s="223"/>
      <c r="J972" s="223"/>
      <c r="K972" s="223"/>
      <c r="L972" s="223"/>
      <c r="M972" s="223"/>
      <c r="N972" s="223"/>
      <c r="O972" s="223"/>
      <c r="P972" s="223"/>
      <c r="Q972" s="223"/>
      <c r="R972" s="223"/>
      <c r="S972" s="223"/>
      <c r="T972" s="223"/>
      <c r="U972" s="223"/>
      <c r="V972" s="223"/>
      <c r="W972" s="223"/>
      <c r="X972" s="223"/>
      <c r="Y972" s="223"/>
      <c r="Z972" s="223"/>
    </row>
    <row r="973" spans="1:26" x14ac:dyDescent="0.25">
      <c r="A973" s="223"/>
      <c r="B973" s="223"/>
      <c r="C973" s="223"/>
      <c r="D973" s="223"/>
      <c r="E973" s="223"/>
      <c r="F973" s="223"/>
      <c r="G973" s="223"/>
      <c r="H973" s="223"/>
      <c r="I973" s="223"/>
      <c r="J973" s="223"/>
      <c r="K973" s="223"/>
      <c r="L973" s="223"/>
      <c r="M973" s="223"/>
      <c r="N973" s="223"/>
      <c r="O973" s="223"/>
      <c r="P973" s="223"/>
      <c r="Q973" s="223"/>
      <c r="R973" s="223"/>
      <c r="S973" s="223"/>
      <c r="T973" s="223"/>
      <c r="U973" s="223"/>
      <c r="V973" s="223"/>
      <c r="W973" s="223"/>
      <c r="X973" s="223"/>
      <c r="Y973" s="223"/>
      <c r="Z973" s="223"/>
    </row>
    <row r="974" spans="1:26" x14ac:dyDescent="0.25">
      <c r="A974" s="223"/>
      <c r="B974" s="223"/>
      <c r="C974" s="223"/>
      <c r="D974" s="223"/>
      <c r="E974" s="223"/>
      <c r="F974" s="223"/>
      <c r="G974" s="223"/>
      <c r="H974" s="223"/>
      <c r="I974" s="223"/>
      <c r="J974" s="223"/>
      <c r="K974" s="223"/>
      <c r="L974" s="223"/>
      <c r="M974" s="223"/>
      <c r="N974" s="223"/>
      <c r="O974" s="223"/>
      <c r="P974" s="223"/>
      <c r="Q974" s="223"/>
      <c r="R974" s="223"/>
      <c r="S974" s="223"/>
      <c r="T974" s="223"/>
      <c r="U974" s="223"/>
      <c r="V974" s="223"/>
      <c r="W974" s="223"/>
      <c r="X974" s="223"/>
      <c r="Y974" s="223"/>
      <c r="Z974" s="223"/>
    </row>
    <row r="975" spans="1:26" x14ac:dyDescent="0.25">
      <c r="A975" s="223"/>
      <c r="B975" s="223"/>
      <c r="C975" s="223"/>
      <c r="D975" s="223"/>
      <c r="E975" s="223"/>
      <c r="F975" s="223"/>
      <c r="G975" s="223"/>
      <c r="H975" s="223"/>
      <c r="I975" s="223"/>
      <c r="J975" s="223"/>
      <c r="K975" s="223"/>
      <c r="L975" s="223"/>
      <c r="M975" s="223"/>
      <c r="N975" s="223"/>
      <c r="O975" s="223"/>
      <c r="P975" s="223"/>
      <c r="Q975" s="223"/>
      <c r="R975" s="223"/>
      <c r="S975" s="223"/>
      <c r="T975" s="223"/>
      <c r="U975" s="223"/>
      <c r="V975" s="223"/>
      <c r="W975" s="223"/>
      <c r="X975" s="223"/>
      <c r="Y975" s="223"/>
      <c r="Z975" s="223"/>
    </row>
    <row r="976" spans="1:26" x14ac:dyDescent="0.25">
      <c r="A976" s="223"/>
      <c r="B976" s="223"/>
      <c r="C976" s="223"/>
      <c r="D976" s="223"/>
      <c r="E976" s="223"/>
      <c r="F976" s="223"/>
      <c r="G976" s="223"/>
      <c r="H976" s="223"/>
      <c r="I976" s="223"/>
      <c r="J976" s="223"/>
      <c r="K976" s="223"/>
      <c r="L976" s="223"/>
      <c r="M976" s="223"/>
      <c r="N976" s="223"/>
      <c r="O976" s="223"/>
      <c r="P976" s="223"/>
      <c r="Q976" s="223"/>
      <c r="R976" s="223"/>
      <c r="S976" s="223"/>
      <c r="T976" s="223"/>
      <c r="U976" s="223"/>
      <c r="V976" s="223"/>
      <c r="W976" s="223"/>
      <c r="X976" s="223"/>
      <c r="Y976" s="223"/>
      <c r="Z976" s="223"/>
    </row>
    <row r="977" spans="1:26" x14ac:dyDescent="0.25">
      <c r="A977" s="223"/>
      <c r="B977" s="223"/>
      <c r="C977" s="223"/>
      <c r="D977" s="223"/>
      <c r="E977" s="223"/>
      <c r="F977" s="223"/>
      <c r="G977" s="223"/>
      <c r="H977" s="223"/>
      <c r="I977" s="223"/>
      <c r="J977" s="223"/>
      <c r="K977" s="223"/>
      <c r="L977" s="223"/>
      <c r="M977" s="223"/>
      <c r="N977" s="223"/>
      <c r="O977" s="223"/>
      <c r="P977" s="223"/>
      <c r="Q977" s="223"/>
      <c r="R977" s="223"/>
      <c r="S977" s="223"/>
      <c r="T977" s="223"/>
      <c r="U977" s="223"/>
      <c r="V977" s="223"/>
      <c r="W977" s="223"/>
      <c r="X977" s="223"/>
      <c r="Y977" s="223"/>
      <c r="Z977" s="223"/>
    </row>
    <row r="978" spans="1:26" x14ac:dyDescent="0.25">
      <c r="A978" s="223"/>
      <c r="B978" s="223"/>
      <c r="C978" s="223"/>
      <c r="D978" s="223"/>
      <c r="E978" s="223"/>
      <c r="F978" s="223"/>
      <c r="G978" s="223"/>
      <c r="H978" s="223"/>
      <c r="I978" s="223"/>
      <c r="J978" s="223"/>
      <c r="K978" s="223"/>
      <c r="L978" s="223"/>
      <c r="M978" s="223"/>
      <c r="N978" s="223"/>
      <c r="O978" s="223"/>
      <c r="P978" s="223"/>
      <c r="Q978" s="223"/>
      <c r="R978" s="223"/>
      <c r="S978" s="223"/>
      <c r="T978" s="223"/>
      <c r="U978" s="223"/>
      <c r="V978" s="223"/>
      <c r="W978" s="223"/>
      <c r="X978" s="223"/>
      <c r="Y978" s="223"/>
      <c r="Z978" s="223"/>
    </row>
    <row r="979" spans="1:26" x14ac:dyDescent="0.25">
      <c r="A979" s="223"/>
      <c r="B979" s="223"/>
      <c r="C979" s="223"/>
      <c r="D979" s="223"/>
      <c r="E979" s="223"/>
      <c r="F979" s="223"/>
      <c r="G979" s="223"/>
      <c r="H979" s="223"/>
      <c r="I979" s="223"/>
      <c r="J979" s="223"/>
      <c r="K979" s="223"/>
      <c r="L979" s="223"/>
      <c r="M979" s="223"/>
      <c r="N979" s="223"/>
      <c r="O979" s="223"/>
      <c r="P979" s="223"/>
      <c r="Q979" s="223"/>
      <c r="R979" s="223"/>
      <c r="S979" s="223"/>
      <c r="T979" s="223"/>
      <c r="U979" s="223"/>
      <c r="V979" s="223"/>
      <c r="W979" s="223"/>
      <c r="X979" s="223"/>
      <c r="Y979" s="223"/>
      <c r="Z979" s="223"/>
    </row>
    <row r="980" spans="1:26" x14ac:dyDescent="0.25">
      <c r="A980" s="223"/>
      <c r="B980" s="223"/>
      <c r="C980" s="223"/>
      <c r="D980" s="223"/>
      <c r="E980" s="223"/>
      <c r="F980" s="223"/>
      <c r="G980" s="223"/>
      <c r="H980" s="223"/>
      <c r="I980" s="223"/>
      <c r="J980" s="223"/>
      <c r="K980" s="223"/>
      <c r="L980" s="223"/>
      <c r="M980" s="223"/>
      <c r="N980" s="223"/>
      <c r="O980" s="223"/>
      <c r="P980" s="223"/>
      <c r="Q980" s="223"/>
      <c r="R980" s="223"/>
      <c r="S980" s="223"/>
      <c r="T980" s="223"/>
      <c r="U980" s="223"/>
      <c r="V980" s="223"/>
      <c r="W980" s="223"/>
      <c r="X980" s="223"/>
      <c r="Y980" s="223"/>
      <c r="Z980" s="223"/>
    </row>
    <row r="981" spans="1:26" x14ac:dyDescent="0.25">
      <c r="A981" s="223"/>
      <c r="B981" s="223"/>
      <c r="C981" s="223"/>
      <c r="D981" s="223"/>
      <c r="E981" s="223"/>
      <c r="F981" s="223"/>
      <c r="G981" s="223"/>
      <c r="H981" s="223"/>
      <c r="I981" s="223"/>
      <c r="J981" s="223"/>
      <c r="K981" s="223"/>
      <c r="L981" s="223"/>
      <c r="M981" s="223"/>
      <c r="N981" s="223"/>
      <c r="O981" s="223"/>
      <c r="P981" s="223"/>
      <c r="Q981" s="223"/>
      <c r="R981" s="223"/>
      <c r="S981" s="223"/>
      <c r="T981" s="223"/>
      <c r="U981" s="223"/>
      <c r="V981" s="223"/>
      <c r="W981" s="223"/>
      <c r="X981" s="223"/>
      <c r="Y981" s="223"/>
      <c r="Z981" s="223"/>
    </row>
    <row r="982" spans="1:26" x14ac:dyDescent="0.25">
      <c r="A982" s="223"/>
      <c r="B982" s="223"/>
      <c r="C982" s="223"/>
      <c r="D982" s="223"/>
      <c r="E982" s="223"/>
      <c r="F982" s="223"/>
      <c r="G982" s="223"/>
      <c r="H982" s="223"/>
      <c r="I982" s="223"/>
      <c r="J982" s="223"/>
      <c r="K982" s="223"/>
      <c r="L982" s="223"/>
      <c r="M982" s="223"/>
      <c r="N982" s="223"/>
      <c r="O982" s="223"/>
      <c r="P982" s="223"/>
      <c r="Q982" s="223"/>
      <c r="R982" s="223"/>
      <c r="S982" s="223"/>
      <c r="T982" s="223"/>
      <c r="U982" s="223"/>
      <c r="V982" s="223"/>
      <c r="W982" s="223"/>
      <c r="X982" s="223"/>
      <c r="Y982" s="223"/>
      <c r="Z982" s="223"/>
    </row>
    <row r="983" spans="1:26" x14ac:dyDescent="0.25">
      <c r="A983" s="223"/>
      <c r="B983" s="223"/>
      <c r="C983" s="223"/>
      <c r="D983" s="223"/>
      <c r="E983" s="223"/>
      <c r="F983" s="223"/>
      <c r="G983" s="223"/>
      <c r="H983" s="223"/>
      <c r="I983" s="223"/>
      <c r="J983" s="223"/>
      <c r="K983" s="223"/>
      <c r="L983" s="223"/>
      <c r="M983" s="223"/>
      <c r="N983" s="223"/>
      <c r="O983" s="223"/>
      <c r="P983" s="223"/>
      <c r="Q983" s="223"/>
      <c r="R983" s="223"/>
      <c r="S983" s="223"/>
      <c r="T983" s="223"/>
      <c r="U983" s="223"/>
      <c r="V983" s="223"/>
      <c r="W983" s="223"/>
      <c r="X983" s="223"/>
      <c r="Y983" s="223"/>
      <c r="Z983" s="223"/>
    </row>
    <row r="984" spans="1:26" x14ac:dyDescent="0.25">
      <c r="A984" s="223"/>
      <c r="B984" s="223"/>
      <c r="C984" s="223"/>
      <c r="D984" s="223"/>
      <c r="E984" s="223"/>
      <c r="F984" s="223"/>
      <c r="G984" s="223"/>
      <c r="H984" s="223"/>
      <c r="I984" s="223"/>
      <c r="J984" s="223"/>
      <c r="K984" s="223"/>
      <c r="L984" s="223"/>
      <c r="M984" s="223"/>
      <c r="N984" s="223"/>
      <c r="O984" s="223"/>
      <c r="P984" s="223"/>
      <c r="Q984" s="223"/>
      <c r="R984" s="223"/>
      <c r="S984" s="223"/>
      <c r="T984" s="223"/>
      <c r="U984" s="223"/>
      <c r="V984" s="223"/>
      <c r="W984" s="223"/>
      <c r="X984" s="223"/>
      <c r="Y984" s="223"/>
      <c r="Z984" s="223"/>
    </row>
    <row r="985" spans="1:26" x14ac:dyDescent="0.25">
      <c r="A985" s="223"/>
      <c r="B985" s="223"/>
      <c r="C985" s="223"/>
      <c r="D985" s="223"/>
      <c r="E985" s="223"/>
      <c r="F985" s="223"/>
      <c r="G985" s="223"/>
      <c r="H985" s="223"/>
      <c r="I985" s="223"/>
      <c r="J985" s="223"/>
      <c r="K985" s="223"/>
      <c r="L985" s="223"/>
      <c r="M985" s="223"/>
      <c r="N985" s="223"/>
      <c r="O985" s="223"/>
      <c r="P985" s="223"/>
      <c r="Q985" s="223"/>
      <c r="R985" s="223"/>
      <c r="S985" s="223"/>
      <c r="T985" s="223"/>
      <c r="U985" s="223"/>
      <c r="V985" s="223"/>
      <c r="W985" s="223"/>
      <c r="X985" s="223"/>
      <c r="Y985" s="223"/>
      <c r="Z985" s="223"/>
    </row>
    <row r="986" spans="1:26" x14ac:dyDescent="0.25">
      <c r="A986" s="223"/>
      <c r="B986" s="223"/>
      <c r="C986" s="223"/>
      <c r="D986" s="223"/>
      <c r="E986" s="223"/>
      <c r="F986" s="223"/>
      <c r="G986" s="223"/>
      <c r="H986" s="223"/>
      <c r="I986" s="223"/>
      <c r="J986" s="223"/>
      <c r="K986" s="223"/>
      <c r="L986" s="223"/>
      <c r="M986" s="223"/>
      <c r="N986" s="223"/>
      <c r="O986" s="223"/>
      <c r="P986" s="223"/>
      <c r="Q986" s="223"/>
      <c r="R986" s="223"/>
      <c r="S986" s="223"/>
      <c r="T986" s="223"/>
      <c r="U986" s="223"/>
      <c r="V986" s="223"/>
      <c r="W986" s="223"/>
      <c r="X986" s="223"/>
      <c r="Y986" s="223"/>
      <c r="Z986" s="223"/>
    </row>
    <row r="987" spans="1:26" x14ac:dyDescent="0.25">
      <c r="A987" s="223"/>
      <c r="B987" s="223"/>
      <c r="C987" s="223"/>
      <c r="D987" s="223"/>
      <c r="E987" s="223"/>
      <c r="F987" s="223"/>
      <c r="G987" s="223"/>
      <c r="H987" s="223"/>
      <c r="I987" s="223"/>
      <c r="J987" s="223"/>
      <c r="K987" s="223"/>
      <c r="L987" s="223"/>
      <c r="M987" s="223"/>
      <c r="N987" s="223"/>
      <c r="O987" s="223"/>
      <c r="P987" s="223"/>
      <c r="Q987" s="223"/>
      <c r="R987" s="223"/>
      <c r="S987" s="223"/>
      <c r="T987" s="223"/>
      <c r="U987" s="223"/>
      <c r="V987" s="223"/>
      <c r="W987" s="223"/>
      <c r="X987" s="223"/>
      <c r="Y987" s="223"/>
      <c r="Z987" s="223"/>
    </row>
    <row r="988" spans="1:26" x14ac:dyDescent="0.25">
      <c r="A988" s="223"/>
      <c r="B988" s="223"/>
      <c r="C988" s="223"/>
      <c r="D988" s="223"/>
      <c r="E988" s="223"/>
      <c r="F988" s="223"/>
      <c r="G988" s="223"/>
      <c r="H988" s="223"/>
      <c r="I988" s="223"/>
      <c r="J988" s="223"/>
      <c r="K988" s="223"/>
      <c r="L988" s="223"/>
      <c r="M988" s="223"/>
      <c r="N988" s="223"/>
      <c r="O988" s="223"/>
      <c r="P988" s="223"/>
      <c r="Q988" s="223"/>
      <c r="R988" s="223"/>
      <c r="S988" s="223"/>
      <c r="T988" s="223"/>
      <c r="U988" s="223"/>
      <c r="V988" s="223"/>
      <c r="W988" s="223"/>
      <c r="X988" s="223"/>
      <c r="Y988" s="223"/>
      <c r="Z988" s="223"/>
    </row>
    <row r="989" spans="1:26" x14ac:dyDescent="0.25">
      <c r="A989" s="223"/>
      <c r="B989" s="223"/>
      <c r="C989" s="223"/>
      <c r="D989" s="223"/>
      <c r="E989" s="223"/>
      <c r="F989" s="223"/>
      <c r="G989" s="223"/>
      <c r="H989" s="223"/>
      <c r="I989" s="223"/>
      <c r="J989" s="223"/>
      <c r="K989" s="223"/>
      <c r="L989" s="223"/>
      <c r="M989" s="223"/>
      <c r="N989" s="223"/>
      <c r="O989" s="223"/>
      <c r="P989" s="223"/>
      <c r="Q989" s="223"/>
      <c r="R989" s="223"/>
      <c r="S989" s="223"/>
      <c r="T989" s="223"/>
      <c r="U989" s="223"/>
      <c r="V989" s="223"/>
      <c r="W989" s="223"/>
      <c r="X989" s="223"/>
      <c r="Y989" s="223"/>
      <c r="Z989" s="223"/>
    </row>
    <row r="990" spans="1:26" x14ac:dyDescent="0.25">
      <c r="A990" s="223"/>
      <c r="B990" s="223"/>
      <c r="C990" s="223"/>
      <c r="D990" s="223"/>
      <c r="E990" s="223"/>
      <c r="F990" s="223"/>
      <c r="G990" s="223"/>
      <c r="H990" s="223"/>
      <c r="I990" s="223"/>
      <c r="J990" s="223"/>
      <c r="K990" s="223"/>
      <c r="L990" s="223"/>
      <c r="M990" s="223"/>
      <c r="N990" s="223"/>
      <c r="O990" s="223"/>
      <c r="P990" s="223"/>
      <c r="Q990" s="223"/>
      <c r="R990" s="223"/>
      <c r="S990" s="223"/>
      <c r="T990" s="223"/>
      <c r="U990" s="223"/>
      <c r="V990" s="223"/>
      <c r="W990" s="223"/>
      <c r="X990" s="223"/>
      <c r="Y990" s="223"/>
      <c r="Z990" s="223"/>
    </row>
    <row r="991" spans="1:26" x14ac:dyDescent="0.25">
      <c r="A991" s="223"/>
      <c r="B991" s="223"/>
      <c r="C991" s="223"/>
      <c r="D991" s="223"/>
      <c r="E991" s="223"/>
      <c r="F991" s="223"/>
      <c r="G991" s="223"/>
      <c r="H991" s="223"/>
      <c r="I991" s="223"/>
      <c r="J991" s="223"/>
      <c r="K991" s="223"/>
      <c r="L991" s="223"/>
      <c r="M991" s="223"/>
      <c r="N991" s="223"/>
      <c r="O991" s="223"/>
      <c r="P991" s="223"/>
      <c r="Q991" s="223"/>
      <c r="R991" s="223"/>
      <c r="S991" s="223"/>
      <c r="T991" s="223"/>
      <c r="U991" s="223"/>
      <c r="V991" s="223"/>
      <c r="W991" s="223"/>
      <c r="X991" s="223"/>
      <c r="Y991" s="223"/>
      <c r="Z991" s="223"/>
    </row>
    <row r="992" spans="1:26" x14ac:dyDescent="0.25">
      <c r="A992" s="223"/>
      <c r="B992" s="223"/>
      <c r="C992" s="223"/>
      <c r="D992" s="223"/>
      <c r="E992" s="223"/>
      <c r="F992" s="223"/>
      <c r="G992" s="223"/>
      <c r="H992" s="223"/>
      <c r="I992" s="223"/>
      <c r="J992" s="223"/>
      <c r="K992" s="223"/>
      <c r="L992" s="223"/>
      <c r="M992" s="223"/>
      <c r="N992" s="223"/>
      <c r="O992" s="223"/>
      <c r="P992" s="223"/>
      <c r="Q992" s="223"/>
      <c r="R992" s="223"/>
      <c r="S992" s="223"/>
      <c r="T992" s="223"/>
      <c r="U992" s="223"/>
      <c r="V992" s="223"/>
      <c r="W992" s="223"/>
      <c r="X992" s="223"/>
      <c r="Y992" s="223"/>
      <c r="Z992" s="223"/>
    </row>
    <row r="993" spans="1:26" x14ac:dyDescent="0.25">
      <c r="A993" s="223"/>
      <c r="B993" s="223"/>
      <c r="C993" s="223"/>
      <c r="D993" s="223"/>
      <c r="E993" s="223"/>
      <c r="F993" s="223"/>
      <c r="G993" s="223"/>
      <c r="H993" s="223"/>
      <c r="I993" s="223"/>
      <c r="J993" s="223"/>
      <c r="K993" s="223"/>
      <c r="L993" s="223"/>
      <c r="M993" s="223"/>
      <c r="N993" s="223"/>
      <c r="O993" s="223"/>
      <c r="P993" s="223"/>
      <c r="Q993" s="223"/>
      <c r="R993" s="223"/>
      <c r="S993" s="223"/>
      <c r="T993" s="223"/>
      <c r="U993" s="223"/>
      <c r="V993" s="223"/>
      <c r="W993" s="223"/>
      <c r="X993" s="223"/>
      <c r="Y993" s="223"/>
      <c r="Z993" s="223"/>
    </row>
    <row r="994" spans="1:26" x14ac:dyDescent="0.25">
      <c r="A994" s="223"/>
      <c r="B994" s="223"/>
      <c r="C994" s="223"/>
      <c r="D994" s="223"/>
      <c r="E994" s="223"/>
      <c r="F994" s="223"/>
      <c r="G994" s="223"/>
      <c r="H994" s="223"/>
      <c r="I994" s="223"/>
      <c r="J994" s="223"/>
      <c r="K994" s="223"/>
      <c r="L994" s="223"/>
      <c r="M994" s="223"/>
      <c r="N994" s="223"/>
      <c r="O994" s="223"/>
      <c r="P994" s="223"/>
      <c r="Q994" s="223"/>
      <c r="R994" s="223"/>
      <c r="S994" s="223"/>
      <c r="T994" s="223"/>
      <c r="U994" s="223"/>
      <c r="V994" s="223"/>
      <c r="W994" s="223"/>
      <c r="X994" s="223"/>
      <c r="Y994" s="223"/>
      <c r="Z994" s="223"/>
    </row>
    <row r="995" spans="1:26" x14ac:dyDescent="0.25">
      <c r="A995" s="223"/>
      <c r="B995" s="223"/>
      <c r="C995" s="223"/>
      <c r="D995" s="223"/>
      <c r="E995" s="223"/>
      <c r="F995" s="223"/>
      <c r="G995" s="223"/>
      <c r="H995" s="223"/>
      <c r="I995" s="223"/>
      <c r="J995" s="223"/>
      <c r="K995" s="223"/>
      <c r="L995" s="223"/>
      <c r="M995" s="223"/>
      <c r="N995" s="223"/>
      <c r="O995" s="223"/>
      <c r="P995" s="223"/>
      <c r="Q995" s="223"/>
      <c r="R995" s="223"/>
      <c r="S995" s="223"/>
      <c r="T995" s="223"/>
      <c r="U995" s="223"/>
      <c r="V995" s="223"/>
      <c r="W995" s="223"/>
      <c r="X995" s="223"/>
      <c r="Y995" s="223"/>
      <c r="Z995" s="223"/>
    </row>
    <row r="996" spans="1:26" x14ac:dyDescent="0.25">
      <c r="A996" s="223"/>
      <c r="B996" s="223"/>
      <c r="C996" s="223"/>
      <c r="D996" s="223"/>
      <c r="E996" s="223"/>
      <c r="F996" s="223"/>
      <c r="G996" s="223"/>
      <c r="H996" s="223"/>
      <c r="I996" s="223"/>
      <c r="J996" s="223"/>
      <c r="K996" s="223"/>
      <c r="L996" s="223"/>
      <c r="M996" s="223"/>
      <c r="N996" s="223"/>
      <c r="O996" s="223"/>
      <c r="P996" s="223"/>
      <c r="Q996" s="223"/>
      <c r="R996" s="223"/>
      <c r="S996" s="223"/>
      <c r="T996" s="223"/>
      <c r="U996" s="223"/>
      <c r="V996" s="223"/>
      <c r="W996" s="223"/>
      <c r="X996" s="223"/>
      <c r="Y996" s="223"/>
      <c r="Z996" s="223"/>
    </row>
    <row r="997" spans="1:26" x14ac:dyDescent="0.25">
      <c r="A997" s="223"/>
      <c r="B997" s="223"/>
      <c r="C997" s="223"/>
      <c r="D997" s="223"/>
      <c r="E997" s="223"/>
      <c r="F997" s="223"/>
      <c r="G997" s="223"/>
      <c r="H997" s="223"/>
      <c r="I997" s="223"/>
      <c r="J997" s="223"/>
      <c r="K997" s="223"/>
      <c r="L997" s="223"/>
      <c r="M997" s="223"/>
      <c r="N997" s="223"/>
      <c r="O997" s="223"/>
      <c r="P997" s="223"/>
      <c r="Q997" s="223"/>
      <c r="R997" s="223"/>
      <c r="S997" s="223"/>
      <c r="T997" s="223"/>
      <c r="U997" s="223"/>
      <c r="V997" s="223"/>
      <c r="W997" s="223"/>
      <c r="X997" s="223"/>
      <c r="Y997" s="223"/>
      <c r="Z997" s="223"/>
    </row>
    <row r="998" spans="1:26" x14ac:dyDescent="0.25">
      <c r="A998" s="223"/>
      <c r="B998" s="223"/>
      <c r="C998" s="223"/>
      <c r="D998" s="223"/>
      <c r="E998" s="223"/>
      <c r="F998" s="223"/>
      <c r="G998" s="223"/>
      <c r="H998" s="223"/>
      <c r="I998" s="223"/>
      <c r="J998" s="223"/>
      <c r="K998" s="223"/>
      <c r="L998" s="223"/>
      <c r="M998" s="223"/>
      <c r="N998" s="223"/>
      <c r="O998" s="223"/>
      <c r="P998" s="223"/>
      <c r="Q998" s="223"/>
      <c r="R998" s="223"/>
      <c r="S998" s="223"/>
      <c r="T998" s="223"/>
      <c r="U998" s="223"/>
      <c r="V998" s="223"/>
      <c r="W998" s="223"/>
      <c r="X998" s="223"/>
      <c r="Y998" s="223"/>
      <c r="Z998" s="223"/>
    </row>
    <row r="999" spans="1:26" x14ac:dyDescent="0.25">
      <c r="A999" s="223"/>
      <c r="B999" s="223"/>
      <c r="C999" s="223"/>
      <c r="D999" s="223"/>
      <c r="E999" s="223"/>
      <c r="F999" s="223"/>
      <c r="G999" s="223"/>
      <c r="H999" s="223"/>
      <c r="I999" s="223"/>
      <c r="J999" s="223"/>
      <c r="K999" s="223"/>
      <c r="L999" s="223"/>
      <c r="M999" s="223"/>
      <c r="N999" s="223"/>
      <c r="O999" s="223"/>
      <c r="P999" s="223"/>
      <c r="Q999" s="223"/>
      <c r="R999" s="223"/>
      <c r="S999" s="223"/>
      <c r="T999" s="223"/>
      <c r="U999" s="223"/>
      <c r="V999" s="223"/>
      <c r="W999" s="223"/>
      <c r="X999" s="223"/>
      <c r="Y999" s="223"/>
      <c r="Z999" s="223"/>
    </row>
    <row r="1000" spans="1:26" x14ac:dyDescent="0.25">
      <c r="A1000" s="223"/>
      <c r="B1000" s="223"/>
      <c r="C1000" s="223"/>
      <c r="D1000" s="223"/>
      <c r="E1000" s="223"/>
      <c r="F1000" s="223"/>
      <c r="G1000" s="223"/>
      <c r="H1000" s="223"/>
      <c r="I1000" s="223"/>
      <c r="J1000" s="223"/>
      <c r="K1000" s="223"/>
      <c r="L1000" s="223"/>
      <c r="M1000" s="223"/>
      <c r="N1000" s="223"/>
      <c r="O1000" s="223"/>
      <c r="P1000" s="223"/>
      <c r="Q1000" s="223"/>
      <c r="R1000" s="223"/>
      <c r="S1000" s="223"/>
      <c r="T1000" s="223"/>
      <c r="U1000" s="223"/>
      <c r="V1000" s="223"/>
      <c r="W1000" s="223"/>
      <c r="X1000" s="223"/>
      <c r="Y1000" s="223"/>
      <c r="Z1000" s="223"/>
    </row>
  </sheetData>
  <mergeCells count="17">
    <mergeCell ref="E31:F31"/>
    <mergeCell ref="H31:I31"/>
    <mergeCell ref="M31:N31"/>
    <mergeCell ref="C1:P1"/>
    <mergeCell ref="B2:P2"/>
    <mergeCell ref="B4:G4"/>
    <mergeCell ref="H4:P4"/>
    <mergeCell ref="I7:J7"/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42"/>
  <sheetViews>
    <sheetView showGridLines="0" zoomScale="85" zoomScaleNormal="85" workbookViewId="0">
      <selection activeCell="B8" sqref="B8"/>
    </sheetView>
  </sheetViews>
  <sheetFormatPr defaultRowHeight="15" x14ac:dyDescent="0.25"/>
  <cols>
    <col min="1" max="1" width="40.5703125" style="419" customWidth="1"/>
    <col min="2" max="15" width="13" style="419" customWidth="1"/>
    <col min="16" max="16" width="17.7109375" style="419" customWidth="1"/>
    <col min="17" max="27" width="10" style="419" customWidth="1"/>
    <col min="28" max="28" width="16.28515625" style="419" customWidth="1"/>
    <col min="29" max="256" width="9.140625" style="419"/>
    <col min="257" max="257" width="40.5703125" style="419" customWidth="1"/>
    <col min="258" max="271" width="13" style="419" customWidth="1"/>
    <col min="272" max="272" width="17.7109375" style="419" customWidth="1"/>
    <col min="273" max="283" width="10" style="419" customWidth="1"/>
    <col min="284" max="284" width="16.28515625" style="419" customWidth="1"/>
    <col min="285" max="512" width="9.140625" style="419"/>
    <col min="513" max="513" width="40.5703125" style="419" customWidth="1"/>
    <col min="514" max="527" width="13" style="419" customWidth="1"/>
    <col min="528" max="528" width="17.7109375" style="419" customWidth="1"/>
    <col min="529" max="539" width="10" style="419" customWidth="1"/>
    <col min="540" max="540" width="16.28515625" style="419" customWidth="1"/>
    <col min="541" max="768" width="9.140625" style="419"/>
    <col min="769" max="769" width="40.5703125" style="419" customWidth="1"/>
    <col min="770" max="783" width="13" style="419" customWidth="1"/>
    <col min="784" max="784" width="17.7109375" style="419" customWidth="1"/>
    <col min="785" max="795" width="10" style="419" customWidth="1"/>
    <col min="796" max="796" width="16.28515625" style="419" customWidth="1"/>
    <col min="797" max="1024" width="9.140625" style="419"/>
    <col min="1025" max="1025" width="40.5703125" style="419" customWidth="1"/>
    <col min="1026" max="1039" width="13" style="419" customWidth="1"/>
    <col min="1040" max="1040" width="17.7109375" style="419" customWidth="1"/>
    <col min="1041" max="1051" width="10" style="419" customWidth="1"/>
    <col min="1052" max="1052" width="16.28515625" style="419" customWidth="1"/>
    <col min="1053" max="1280" width="9.140625" style="419"/>
    <col min="1281" max="1281" width="40.5703125" style="419" customWidth="1"/>
    <col min="1282" max="1295" width="13" style="419" customWidth="1"/>
    <col min="1296" max="1296" width="17.7109375" style="419" customWidth="1"/>
    <col min="1297" max="1307" width="10" style="419" customWidth="1"/>
    <col min="1308" max="1308" width="16.28515625" style="419" customWidth="1"/>
    <col min="1309" max="1536" width="9.140625" style="419"/>
    <col min="1537" max="1537" width="40.5703125" style="419" customWidth="1"/>
    <col min="1538" max="1551" width="13" style="419" customWidth="1"/>
    <col min="1552" max="1552" width="17.7109375" style="419" customWidth="1"/>
    <col min="1553" max="1563" width="10" style="419" customWidth="1"/>
    <col min="1564" max="1564" width="16.28515625" style="419" customWidth="1"/>
    <col min="1565" max="1792" width="9.140625" style="419"/>
    <col min="1793" max="1793" width="40.5703125" style="419" customWidth="1"/>
    <col min="1794" max="1807" width="13" style="419" customWidth="1"/>
    <col min="1808" max="1808" width="17.7109375" style="419" customWidth="1"/>
    <col min="1809" max="1819" width="10" style="419" customWidth="1"/>
    <col min="1820" max="1820" width="16.28515625" style="419" customWidth="1"/>
    <col min="1821" max="2048" width="9.140625" style="419"/>
    <col min="2049" max="2049" width="40.5703125" style="419" customWidth="1"/>
    <col min="2050" max="2063" width="13" style="419" customWidth="1"/>
    <col min="2064" max="2064" width="17.7109375" style="419" customWidth="1"/>
    <col min="2065" max="2075" width="10" style="419" customWidth="1"/>
    <col min="2076" max="2076" width="16.28515625" style="419" customWidth="1"/>
    <col min="2077" max="2304" width="9.140625" style="419"/>
    <col min="2305" max="2305" width="40.5703125" style="419" customWidth="1"/>
    <col min="2306" max="2319" width="13" style="419" customWidth="1"/>
    <col min="2320" max="2320" width="17.7109375" style="419" customWidth="1"/>
    <col min="2321" max="2331" width="10" style="419" customWidth="1"/>
    <col min="2332" max="2332" width="16.28515625" style="419" customWidth="1"/>
    <col min="2333" max="2560" width="9.140625" style="419"/>
    <col min="2561" max="2561" width="40.5703125" style="419" customWidth="1"/>
    <col min="2562" max="2575" width="13" style="419" customWidth="1"/>
    <col min="2576" max="2576" width="17.7109375" style="419" customWidth="1"/>
    <col min="2577" max="2587" width="10" style="419" customWidth="1"/>
    <col min="2588" max="2588" width="16.28515625" style="419" customWidth="1"/>
    <col min="2589" max="2816" width="9.140625" style="419"/>
    <col min="2817" max="2817" width="40.5703125" style="419" customWidth="1"/>
    <col min="2818" max="2831" width="13" style="419" customWidth="1"/>
    <col min="2832" max="2832" width="17.7109375" style="419" customWidth="1"/>
    <col min="2833" max="2843" width="10" style="419" customWidth="1"/>
    <col min="2844" max="2844" width="16.28515625" style="419" customWidth="1"/>
    <col min="2845" max="3072" width="9.140625" style="419"/>
    <col min="3073" max="3073" width="40.5703125" style="419" customWidth="1"/>
    <col min="3074" max="3087" width="13" style="419" customWidth="1"/>
    <col min="3088" max="3088" width="17.7109375" style="419" customWidth="1"/>
    <col min="3089" max="3099" width="10" style="419" customWidth="1"/>
    <col min="3100" max="3100" width="16.28515625" style="419" customWidth="1"/>
    <col min="3101" max="3328" width="9.140625" style="419"/>
    <col min="3329" max="3329" width="40.5703125" style="419" customWidth="1"/>
    <col min="3330" max="3343" width="13" style="419" customWidth="1"/>
    <col min="3344" max="3344" width="17.7109375" style="419" customWidth="1"/>
    <col min="3345" max="3355" width="10" style="419" customWidth="1"/>
    <col min="3356" max="3356" width="16.28515625" style="419" customWidth="1"/>
    <col min="3357" max="3584" width="9.140625" style="419"/>
    <col min="3585" max="3585" width="40.5703125" style="419" customWidth="1"/>
    <col min="3586" max="3599" width="13" style="419" customWidth="1"/>
    <col min="3600" max="3600" width="17.7109375" style="419" customWidth="1"/>
    <col min="3601" max="3611" width="10" style="419" customWidth="1"/>
    <col min="3612" max="3612" width="16.28515625" style="419" customWidth="1"/>
    <col min="3613" max="3840" width="9.140625" style="419"/>
    <col min="3841" max="3841" width="40.5703125" style="419" customWidth="1"/>
    <col min="3842" max="3855" width="13" style="419" customWidth="1"/>
    <col min="3856" max="3856" width="17.7109375" style="419" customWidth="1"/>
    <col min="3857" max="3867" width="10" style="419" customWidth="1"/>
    <col min="3868" max="3868" width="16.28515625" style="419" customWidth="1"/>
    <col min="3869" max="4096" width="9.140625" style="419"/>
    <col min="4097" max="4097" width="40.5703125" style="419" customWidth="1"/>
    <col min="4098" max="4111" width="13" style="419" customWidth="1"/>
    <col min="4112" max="4112" width="17.7109375" style="419" customWidth="1"/>
    <col min="4113" max="4123" width="10" style="419" customWidth="1"/>
    <col min="4124" max="4124" width="16.28515625" style="419" customWidth="1"/>
    <col min="4125" max="4352" width="9.140625" style="419"/>
    <col min="4353" max="4353" width="40.5703125" style="419" customWidth="1"/>
    <col min="4354" max="4367" width="13" style="419" customWidth="1"/>
    <col min="4368" max="4368" width="17.7109375" style="419" customWidth="1"/>
    <col min="4369" max="4379" width="10" style="419" customWidth="1"/>
    <col min="4380" max="4380" width="16.28515625" style="419" customWidth="1"/>
    <col min="4381" max="4608" width="9.140625" style="419"/>
    <col min="4609" max="4609" width="40.5703125" style="419" customWidth="1"/>
    <col min="4610" max="4623" width="13" style="419" customWidth="1"/>
    <col min="4624" max="4624" width="17.7109375" style="419" customWidth="1"/>
    <col min="4625" max="4635" width="10" style="419" customWidth="1"/>
    <col min="4636" max="4636" width="16.28515625" style="419" customWidth="1"/>
    <col min="4637" max="4864" width="9.140625" style="419"/>
    <col min="4865" max="4865" width="40.5703125" style="419" customWidth="1"/>
    <col min="4866" max="4879" width="13" style="419" customWidth="1"/>
    <col min="4880" max="4880" width="17.7109375" style="419" customWidth="1"/>
    <col min="4881" max="4891" width="10" style="419" customWidth="1"/>
    <col min="4892" max="4892" width="16.28515625" style="419" customWidth="1"/>
    <col min="4893" max="5120" width="9.140625" style="419"/>
    <col min="5121" max="5121" width="40.5703125" style="419" customWidth="1"/>
    <col min="5122" max="5135" width="13" style="419" customWidth="1"/>
    <col min="5136" max="5136" width="17.7109375" style="419" customWidth="1"/>
    <col min="5137" max="5147" width="10" style="419" customWidth="1"/>
    <col min="5148" max="5148" width="16.28515625" style="419" customWidth="1"/>
    <col min="5149" max="5376" width="9.140625" style="419"/>
    <col min="5377" max="5377" width="40.5703125" style="419" customWidth="1"/>
    <col min="5378" max="5391" width="13" style="419" customWidth="1"/>
    <col min="5392" max="5392" width="17.7109375" style="419" customWidth="1"/>
    <col min="5393" max="5403" width="10" style="419" customWidth="1"/>
    <col min="5404" max="5404" width="16.28515625" style="419" customWidth="1"/>
    <col min="5405" max="5632" width="9.140625" style="419"/>
    <col min="5633" max="5633" width="40.5703125" style="419" customWidth="1"/>
    <col min="5634" max="5647" width="13" style="419" customWidth="1"/>
    <col min="5648" max="5648" width="17.7109375" style="419" customWidth="1"/>
    <col min="5649" max="5659" width="10" style="419" customWidth="1"/>
    <col min="5660" max="5660" width="16.28515625" style="419" customWidth="1"/>
    <col min="5661" max="5888" width="9.140625" style="419"/>
    <col min="5889" max="5889" width="40.5703125" style="419" customWidth="1"/>
    <col min="5890" max="5903" width="13" style="419" customWidth="1"/>
    <col min="5904" max="5904" width="17.7109375" style="419" customWidth="1"/>
    <col min="5905" max="5915" width="10" style="419" customWidth="1"/>
    <col min="5916" max="5916" width="16.28515625" style="419" customWidth="1"/>
    <col min="5917" max="6144" width="9.140625" style="419"/>
    <col min="6145" max="6145" width="40.5703125" style="419" customWidth="1"/>
    <col min="6146" max="6159" width="13" style="419" customWidth="1"/>
    <col min="6160" max="6160" width="17.7109375" style="419" customWidth="1"/>
    <col min="6161" max="6171" width="10" style="419" customWidth="1"/>
    <col min="6172" max="6172" width="16.28515625" style="419" customWidth="1"/>
    <col min="6173" max="6400" width="9.140625" style="419"/>
    <col min="6401" max="6401" width="40.5703125" style="419" customWidth="1"/>
    <col min="6402" max="6415" width="13" style="419" customWidth="1"/>
    <col min="6416" max="6416" width="17.7109375" style="419" customWidth="1"/>
    <col min="6417" max="6427" width="10" style="419" customWidth="1"/>
    <col min="6428" max="6428" width="16.28515625" style="419" customWidth="1"/>
    <col min="6429" max="6656" width="9.140625" style="419"/>
    <col min="6657" max="6657" width="40.5703125" style="419" customWidth="1"/>
    <col min="6658" max="6671" width="13" style="419" customWidth="1"/>
    <col min="6672" max="6672" width="17.7109375" style="419" customWidth="1"/>
    <col min="6673" max="6683" width="10" style="419" customWidth="1"/>
    <col min="6684" max="6684" width="16.28515625" style="419" customWidth="1"/>
    <col min="6685" max="6912" width="9.140625" style="419"/>
    <col min="6913" max="6913" width="40.5703125" style="419" customWidth="1"/>
    <col min="6914" max="6927" width="13" style="419" customWidth="1"/>
    <col min="6928" max="6928" width="17.7109375" style="419" customWidth="1"/>
    <col min="6929" max="6939" width="10" style="419" customWidth="1"/>
    <col min="6940" max="6940" width="16.28515625" style="419" customWidth="1"/>
    <col min="6941" max="7168" width="9.140625" style="419"/>
    <col min="7169" max="7169" width="40.5703125" style="419" customWidth="1"/>
    <col min="7170" max="7183" width="13" style="419" customWidth="1"/>
    <col min="7184" max="7184" width="17.7109375" style="419" customWidth="1"/>
    <col min="7185" max="7195" width="10" style="419" customWidth="1"/>
    <col min="7196" max="7196" width="16.28515625" style="419" customWidth="1"/>
    <col min="7197" max="7424" width="9.140625" style="419"/>
    <col min="7425" max="7425" width="40.5703125" style="419" customWidth="1"/>
    <col min="7426" max="7439" width="13" style="419" customWidth="1"/>
    <col min="7440" max="7440" width="17.7109375" style="419" customWidth="1"/>
    <col min="7441" max="7451" width="10" style="419" customWidth="1"/>
    <col min="7452" max="7452" width="16.28515625" style="419" customWidth="1"/>
    <col min="7453" max="7680" width="9.140625" style="419"/>
    <col min="7681" max="7681" width="40.5703125" style="419" customWidth="1"/>
    <col min="7682" max="7695" width="13" style="419" customWidth="1"/>
    <col min="7696" max="7696" width="17.7109375" style="419" customWidth="1"/>
    <col min="7697" max="7707" width="10" style="419" customWidth="1"/>
    <col min="7708" max="7708" width="16.28515625" style="419" customWidth="1"/>
    <col min="7709" max="7936" width="9.140625" style="419"/>
    <col min="7937" max="7937" width="40.5703125" style="419" customWidth="1"/>
    <col min="7938" max="7951" width="13" style="419" customWidth="1"/>
    <col min="7952" max="7952" width="17.7109375" style="419" customWidth="1"/>
    <col min="7953" max="7963" width="10" style="419" customWidth="1"/>
    <col min="7964" max="7964" width="16.28515625" style="419" customWidth="1"/>
    <col min="7965" max="8192" width="9.140625" style="419"/>
    <col min="8193" max="8193" width="40.5703125" style="419" customWidth="1"/>
    <col min="8194" max="8207" width="13" style="419" customWidth="1"/>
    <col min="8208" max="8208" width="17.7109375" style="419" customWidth="1"/>
    <col min="8209" max="8219" width="10" style="419" customWidth="1"/>
    <col min="8220" max="8220" width="16.28515625" style="419" customWidth="1"/>
    <col min="8221" max="8448" width="9.140625" style="419"/>
    <col min="8449" max="8449" width="40.5703125" style="419" customWidth="1"/>
    <col min="8450" max="8463" width="13" style="419" customWidth="1"/>
    <col min="8464" max="8464" width="17.7109375" style="419" customWidth="1"/>
    <col min="8465" max="8475" width="10" style="419" customWidth="1"/>
    <col min="8476" max="8476" width="16.28515625" style="419" customWidth="1"/>
    <col min="8477" max="8704" width="9.140625" style="419"/>
    <col min="8705" max="8705" width="40.5703125" style="419" customWidth="1"/>
    <col min="8706" max="8719" width="13" style="419" customWidth="1"/>
    <col min="8720" max="8720" width="17.7109375" style="419" customWidth="1"/>
    <col min="8721" max="8731" width="10" style="419" customWidth="1"/>
    <col min="8732" max="8732" width="16.28515625" style="419" customWidth="1"/>
    <col min="8733" max="8960" width="9.140625" style="419"/>
    <col min="8961" max="8961" width="40.5703125" style="419" customWidth="1"/>
    <col min="8962" max="8975" width="13" style="419" customWidth="1"/>
    <col min="8976" max="8976" width="17.7109375" style="419" customWidth="1"/>
    <col min="8977" max="8987" width="10" style="419" customWidth="1"/>
    <col min="8988" max="8988" width="16.28515625" style="419" customWidth="1"/>
    <col min="8989" max="9216" width="9.140625" style="419"/>
    <col min="9217" max="9217" width="40.5703125" style="419" customWidth="1"/>
    <col min="9218" max="9231" width="13" style="419" customWidth="1"/>
    <col min="9232" max="9232" width="17.7109375" style="419" customWidth="1"/>
    <col min="9233" max="9243" width="10" style="419" customWidth="1"/>
    <col min="9244" max="9244" width="16.28515625" style="419" customWidth="1"/>
    <col min="9245" max="9472" width="9.140625" style="419"/>
    <col min="9473" max="9473" width="40.5703125" style="419" customWidth="1"/>
    <col min="9474" max="9487" width="13" style="419" customWidth="1"/>
    <col min="9488" max="9488" width="17.7109375" style="419" customWidth="1"/>
    <col min="9489" max="9499" width="10" style="419" customWidth="1"/>
    <col min="9500" max="9500" width="16.28515625" style="419" customWidth="1"/>
    <col min="9501" max="9728" width="9.140625" style="419"/>
    <col min="9729" max="9729" width="40.5703125" style="419" customWidth="1"/>
    <col min="9730" max="9743" width="13" style="419" customWidth="1"/>
    <col min="9744" max="9744" width="17.7109375" style="419" customWidth="1"/>
    <col min="9745" max="9755" width="10" style="419" customWidth="1"/>
    <col min="9756" max="9756" width="16.28515625" style="419" customWidth="1"/>
    <col min="9757" max="9984" width="9.140625" style="419"/>
    <col min="9985" max="9985" width="40.5703125" style="419" customWidth="1"/>
    <col min="9986" max="9999" width="13" style="419" customWidth="1"/>
    <col min="10000" max="10000" width="17.7109375" style="419" customWidth="1"/>
    <col min="10001" max="10011" width="10" style="419" customWidth="1"/>
    <col min="10012" max="10012" width="16.28515625" style="419" customWidth="1"/>
    <col min="10013" max="10240" width="9.140625" style="419"/>
    <col min="10241" max="10241" width="40.5703125" style="419" customWidth="1"/>
    <col min="10242" max="10255" width="13" style="419" customWidth="1"/>
    <col min="10256" max="10256" width="17.7109375" style="419" customWidth="1"/>
    <col min="10257" max="10267" width="10" style="419" customWidth="1"/>
    <col min="10268" max="10268" width="16.28515625" style="419" customWidth="1"/>
    <col min="10269" max="10496" width="9.140625" style="419"/>
    <col min="10497" max="10497" width="40.5703125" style="419" customWidth="1"/>
    <col min="10498" max="10511" width="13" style="419" customWidth="1"/>
    <col min="10512" max="10512" width="17.7109375" style="419" customWidth="1"/>
    <col min="10513" max="10523" width="10" style="419" customWidth="1"/>
    <col min="10524" max="10524" width="16.28515625" style="419" customWidth="1"/>
    <col min="10525" max="10752" width="9.140625" style="419"/>
    <col min="10753" max="10753" width="40.5703125" style="419" customWidth="1"/>
    <col min="10754" max="10767" width="13" style="419" customWidth="1"/>
    <col min="10768" max="10768" width="17.7109375" style="419" customWidth="1"/>
    <col min="10769" max="10779" width="10" style="419" customWidth="1"/>
    <col min="10780" max="10780" width="16.28515625" style="419" customWidth="1"/>
    <col min="10781" max="11008" width="9.140625" style="419"/>
    <col min="11009" max="11009" width="40.5703125" style="419" customWidth="1"/>
    <col min="11010" max="11023" width="13" style="419" customWidth="1"/>
    <col min="11024" max="11024" width="17.7109375" style="419" customWidth="1"/>
    <col min="11025" max="11035" width="10" style="419" customWidth="1"/>
    <col min="11036" max="11036" width="16.28515625" style="419" customWidth="1"/>
    <col min="11037" max="11264" width="9.140625" style="419"/>
    <col min="11265" max="11265" width="40.5703125" style="419" customWidth="1"/>
    <col min="11266" max="11279" width="13" style="419" customWidth="1"/>
    <col min="11280" max="11280" width="17.7109375" style="419" customWidth="1"/>
    <col min="11281" max="11291" width="10" style="419" customWidth="1"/>
    <col min="11292" max="11292" width="16.28515625" style="419" customWidth="1"/>
    <col min="11293" max="11520" width="9.140625" style="419"/>
    <col min="11521" max="11521" width="40.5703125" style="419" customWidth="1"/>
    <col min="11522" max="11535" width="13" style="419" customWidth="1"/>
    <col min="11536" max="11536" width="17.7109375" style="419" customWidth="1"/>
    <col min="11537" max="11547" width="10" style="419" customWidth="1"/>
    <col min="11548" max="11548" width="16.28515625" style="419" customWidth="1"/>
    <col min="11549" max="11776" width="9.140625" style="419"/>
    <col min="11777" max="11777" width="40.5703125" style="419" customWidth="1"/>
    <col min="11778" max="11791" width="13" style="419" customWidth="1"/>
    <col min="11792" max="11792" width="17.7109375" style="419" customWidth="1"/>
    <col min="11793" max="11803" width="10" style="419" customWidth="1"/>
    <col min="11804" max="11804" width="16.28515625" style="419" customWidth="1"/>
    <col min="11805" max="12032" width="9.140625" style="419"/>
    <col min="12033" max="12033" width="40.5703125" style="419" customWidth="1"/>
    <col min="12034" max="12047" width="13" style="419" customWidth="1"/>
    <col min="12048" max="12048" width="17.7109375" style="419" customWidth="1"/>
    <col min="12049" max="12059" width="10" style="419" customWidth="1"/>
    <col min="12060" max="12060" width="16.28515625" style="419" customWidth="1"/>
    <col min="12061" max="12288" width="9.140625" style="419"/>
    <col min="12289" max="12289" width="40.5703125" style="419" customWidth="1"/>
    <col min="12290" max="12303" width="13" style="419" customWidth="1"/>
    <col min="12304" max="12304" width="17.7109375" style="419" customWidth="1"/>
    <col min="12305" max="12315" width="10" style="419" customWidth="1"/>
    <col min="12316" max="12316" width="16.28515625" style="419" customWidth="1"/>
    <col min="12317" max="12544" width="9.140625" style="419"/>
    <col min="12545" max="12545" width="40.5703125" style="419" customWidth="1"/>
    <col min="12546" max="12559" width="13" style="419" customWidth="1"/>
    <col min="12560" max="12560" width="17.7109375" style="419" customWidth="1"/>
    <col min="12561" max="12571" width="10" style="419" customWidth="1"/>
    <col min="12572" max="12572" width="16.28515625" style="419" customWidth="1"/>
    <col min="12573" max="12800" width="9.140625" style="419"/>
    <col min="12801" max="12801" width="40.5703125" style="419" customWidth="1"/>
    <col min="12802" max="12815" width="13" style="419" customWidth="1"/>
    <col min="12816" max="12816" width="17.7109375" style="419" customWidth="1"/>
    <col min="12817" max="12827" width="10" style="419" customWidth="1"/>
    <col min="12828" max="12828" width="16.28515625" style="419" customWidth="1"/>
    <col min="12829" max="13056" width="9.140625" style="419"/>
    <col min="13057" max="13057" width="40.5703125" style="419" customWidth="1"/>
    <col min="13058" max="13071" width="13" style="419" customWidth="1"/>
    <col min="13072" max="13072" width="17.7109375" style="419" customWidth="1"/>
    <col min="13073" max="13083" width="10" style="419" customWidth="1"/>
    <col min="13084" max="13084" width="16.28515625" style="419" customWidth="1"/>
    <col min="13085" max="13312" width="9.140625" style="419"/>
    <col min="13313" max="13313" width="40.5703125" style="419" customWidth="1"/>
    <col min="13314" max="13327" width="13" style="419" customWidth="1"/>
    <col min="13328" max="13328" width="17.7109375" style="419" customWidth="1"/>
    <col min="13329" max="13339" width="10" style="419" customWidth="1"/>
    <col min="13340" max="13340" width="16.28515625" style="419" customWidth="1"/>
    <col min="13341" max="13568" width="9.140625" style="419"/>
    <col min="13569" max="13569" width="40.5703125" style="419" customWidth="1"/>
    <col min="13570" max="13583" width="13" style="419" customWidth="1"/>
    <col min="13584" max="13584" width="17.7109375" style="419" customWidth="1"/>
    <col min="13585" max="13595" width="10" style="419" customWidth="1"/>
    <col min="13596" max="13596" width="16.28515625" style="419" customWidth="1"/>
    <col min="13597" max="13824" width="9.140625" style="419"/>
    <col min="13825" max="13825" width="40.5703125" style="419" customWidth="1"/>
    <col min="13826" max="13839" width="13" style="419" customWidth="1"/>
    <col min="13840" max="13840" width="17.7109375" style="419" customWidth="1"/>
    <col min="13841" max="13851" width="10" style="419" customWidth="1"/>
    <col min="13852" max="13852" width="16.28515625" style="419" customWidth="1"/>
    <col min="13853" max="14080" width="9.140625" style="419"/>
    <col min="14081" max="14081" width="40.5703125" style="419" customWidth="1"/>
    <col min="14082" max="14095" width="13" style="419" customWidth="1"/>
    <col min="14096" max="14096" width="17.7109375" style="419" customWidth="1"/>
    <col min="14097" max="14107" width="10" style="419" customWidth="1"/>
    <col min="14108" max="14108" width="16.28515625" style="419" customWidth="1"/>
    <col min="14109" max="14336" width="9.140625" style="419"/>
    <col min="14337" max="14337" width="40.5703125" style="419" customWidth="1"/>
    <col min="14338" max="14351" width="13" style="419" customWidth="1"/>
    <col min="14352" max="14352" width="17.7109375" style="419" customWidth="1"/>
    <col min="14353" max="14363" width="10" style="419" customWidth="1"/>
    <col min="14364" max="14364" width="16.28515625" style="419" customWidth="1"/>
    <col min="14365" max="14592" width="9.140625" style="419"/>
    <col min="14593" max="14593" width="40.5703125" style="419" customWidth="1"/>
    <col min="14594" max="14607" width="13" style="419" customWidth="1"/>
    <col min="14608" max="14608" width="17.7109375" style="419" customWidth="1"/>
    <col min="14609" max="14619" width="10" style="419" customWidth="1"/>
    <col min="14620" max="14620" width="16.28515625" style="419" customWidth="1"/>
    <col min="14621" max="14848" width="9.140625" style="419"/>
    <col min="14849" max="14849" width="40.5703125" style="419" customWidth="1"/>
    <col min="14850" max="14863" width="13" style="419" customWidth="1"/>
    <col min="14864" max="14864" width="17.7109375" style="419" customWidth="1"/>
    <col min="14865" max="14875" width="10" style="419" customWidth="1"/>
    <col min="14876" max="14876" width="16.28515625" style="419" customWidth="1"/>
    <col min="14877" max="15104" width="9.140625" style="419"/>
    <col min="15105" max="15105" width="40.5703125" style="419" customWidth="1"/>
    <col min="15106" max="15119" width="13" style="419" customWidth="1"/>
    <col min="15120" max="15120" width="17.7109375" style="419" customWidth="1"/>
    <col min="15121" max="15131" width="10" style="419" customWidth="1"/>
    <col min="15132" max="15132" width="16.28515625" style="419" customWidth="1"/>
    <col min="15133" max="15360" width="9.140625" style="419"/>
    <col min="15361" max="15361" width="40.5703125" style="419" customWidth="1"/>
    <col min="15362" max="15375" width="13" style="419" customWidth="1"/>
    <col min="15376" max="15376" width="17.7109375" style="419" customWidth="1"/>
    <col min="15377" max="15387" width="10" style="419" customWidth="1"/>
    <col min="15388" max="15388" width="16.28515625" style="419" customWidth="1"/>
    <col min="15389" max="15616" width="9.140625" style="419"/>
    <col min="15617" max="15617" width="40.5703125" style="419" customWidth="1"/>
    <col min="15618" max="15631" width="13" style="419" customWidth="1"/>
    <col min="15632" max="15632" width="17.7109375" style="419" customWidth="1"/>
    <col min="15633" max="15643" width="10" style="419" customWidth="1"/>
    <col min="15644" max="15644" width="16.28515625" style="419" customWidth="1"/>
    <col min="15645" max="15872" width="9.140625" style="419"/>
    <col min="15873" max="15873" width="40.5703125" style="419" customWidth="1"/>
    <col min="15874" max="15887" width="13" style="419" customWidth="1"/>
    <col min="15888" max="15888" width="17.7109375" style="419" customWidth="1"/>
    <col min="15889" max="15899" width="10" style="419" customWidth="1"/>
    <col min="15900" max="15900" width="16.28515625" style="419" customWidth="1"/>
    <col min="15901" max="16128" width="9.140625" style="419"/>
    <col min="16129" max="16129" width="40.5703125" style="419" customWidth="1"/>
    <col min="16130" max="16143" width="13" style="419" customWidth="1"/>
    <col min="16144" max="16144" width="17.7109375" style="419" customWidth="1"/>
    <col min="16145" max="16155" width="10" style="419" customWidth="1"/>
    <col min="16156" max="16156" width="16.28515625" style="419" customWidth="1"/>
    <col min="16157" max="16384" width="9.140625" style="419"/>
  </cols>
  <sheetData>
    <row r="1" spans="1:28" ht="20.25" customHeight="1" x14ac:dyDescent="0.25">
      <c r="A1" s="418"/>
      <c r="B1" s="418"/>
      <c r="C1" s="734" t="s">
        <v>0</v>
      </c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</row>
    <row r="2" spans="1:28" ht="21" customHeight="1" x14ac:dyDescent="0.25">
      <c r="A2" s="418"/>
      <c r="B2" s="734" t="s">
        <v>1</v>
      </c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8"/>
    </row>
    <row r="3" spans="1:28" ht="9.75" customHeight="1" x14ac:dyDescent="0.25">
      <c r="A3" s="420"/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20"/>
      <c r="AA3" s="420"/>
    </row>
    <row r="4" spans="1:28" ht="19.5" customHeight="1" x14ac:dyDescent="0.25">
      <c r="A4" s="421" t="s">
        <v>2</v>
      </c>
      <c r="B4" s="735" t="s">
        <v>164</v>
      </c>
      <c r="C4" s="735"/>
      <c r="D4" s="735"/>
      <c r="E4" s="735"/>
      <c r="F4" s="735"/>
      <c r="G4" s="735"/>
      <c r="H4" s="736" t="s">
        <v>4</v>
      </c>
      <c r="I4" s="737"/>
      <c r="J4" s="737"/>
      <c r="K4" s="737"/>
      <c r="L4" s="737"/>
      <c r="M4" s="737"/>
      <c r="N4" s="737"/>
      <c r="O4" s="737"/>
      <c r="P4" s="737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</row>
    <row r="5" spans="1:28" ht="9.75" customHeight="1" x14ac:dyDescent="0.25">
      <c r="A5" s="420"/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Z5" s="420"/>
      <c r="AA5" s="420"/>
    </row>
    <row r="6" spans="1:28" x14ac:dyDescent="0.25">
      <c r="A6" s="420"/>
      <c r="B6" s="422" t="s">
        <v>5</v>
      </c>
      <c r="C6" s="422" t="s">
        <v>6</v>
      </c>
      <c r="D6" s="422" t="s">
        <v>7</v>
      </c>
      <c r="E6" s="422" t="s">
        <v>8</v>
      </c>
      <c r="F6" s="422" t="s">
        <v>9</v>
      </c>
      <c r="G6" s="422" t="s">
        <v>10</v>
      </c>
      <c r="H6" s="420"/>
      <c r="I6" s="420"/>
      <c r="J6" s="420"/>
      <c r="K6" s="420"/>
      <c r="L6" s="420"/>
      <c r="M6" s="420"/>
      <c r="N6" s="420"/>
      <c r="O6" s="420"/>
      <c r="P6" s="420"/>
      <c r="Q6" s="420"/>
      <c r="R6" s="420"/>
      <c r="S6" s="420"/>
      <c r="T6" s="420"/>
      <c r="U6" s="420"/>
      <c r="V6" s="420"/>
      <c r="W6" s="420"/>
      <c r="X6" s="420"/>
      <c r="Y6" s="420"/>
      <c r="Z6" s="420"/>
      <c r="AA6" s="420"/>
    </row>
    <row r="7" spans="1:28" ht="31.5" customHeight="1" x14ac:dyDescent="0.25">
      <c r="A7" s="421" t="s">
        <v>11</v>
      </c>
      <c r="B7" s="423">
        <v>544</v>
      </c>
      <c r="C7" s="423">
        <v>45</v>
      </c>
      <c r="D7" s="423">
        <v>32</v>
      </c>
      <c r="E7" s="424">
        <f>4+7+1+5</f>
        <v>17</v>
      </c>
      <c r="F7" s="423">
        <v>2</v>
      </c>
      <c r="G7" s="425">
        <f>SUM(B7:F7)</f>
        <v>640</v>
      </c>
      <c r="H7" s="420"/>
      <c r="I7" s="738" t="s">
        <v>165</v>
      </c>
      <c r="J7" s="739"/>
      <c r="K7" s="426">
        <f>5339.48</f>
        <v>5339.48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</row>
    <row r="9" spans="1:28" s="427" customFormat="1" ht="62.25" customHeight="1" x14ac:dyDescent="0.25">
      <c r="B9" s="428">
        <v>42583</v>
      </c>
      <c r="C9" s="428">
        <v>42614</v>
      </c>
      <c r="D9" s="428">
        <v>42644</v>
      </c>
      <c r="E9" s="428">
        <v>42675</v>
      </c>
      <c r="F9" s="428">
        <v>42705</v>
      </c>
      <c r="G9" s="428">
        <v>42736</v>
      </c>
      <c r="H9" s="428">
        <v>42767</v>
      </c>
      <c r="I9" s="428">
        <v>42795</v>
      </c>
      <c r="J9" s="428">
        <v>42826</v>
      </c>
      <c r="K9" s="428">
        <v>42856</v>
      </c>
      <c r="L9" s="428">
        <v>42887</v>
      </c>
      <c r="M9" s="428">
        <v>42917</v>
      </c>
      <c r="N9" s="429" t="s">
        <v>10</v>
      </c>
      <c r="O9" s="429" t="s">
        <v>13</v>
      </c>
      <c r="P9" s="430" t="s">
        <v>193</v>
      </c>
    </row>
    <row r="10" spans="1:28" ht="15" customHeight="1" x14ac:dyDescent="0.25">
      <c r="A10" s="431" t="s">
        <v>14</v>
      </c>
      <c r="B10" s="431"/>
      <c r="C10" s="431"/>
      <c r="D10" s="431"/>
      <c r="E10" s="431"/>
    </row>
    <row r="11" spans="1:28" ht="28.5" customHeight="1" x14ac:dyDescent="0.25">
      <c r="A11" s="432" t="s">
        <v>15</v>
      </c>
      <c r="B11" s="433">
        <f>1602+11136</f>
        <v>12738</v>
      </c>
      <c r="C11" s="433">
        <f>2050+13992</f>
        <v>16042</v>
      </c>
      <c r="D11" s="433">
        <f>2016+12832</f>
        <v>14848</v>
      </c>
      <c r="E11" s="433">
        <f>1704+11856</f>
        <v>13560</v>
      </c>
      <c r="F11" s="433">
        <f>2048+14176</f>
        <v>16224</v>
      </c>
      <c r="G11" s="433">
        <f>800+8280</f>
        <v>9080</v>
      </c>
      <c r="H11" s="433">
        <f>880+9104</f>
        <v>9984</v>
      </c>
      <c r="I11" s="433">
        <f>1864+14248</f>
        <v>16112</v>
      </c>
      <c r="J11" s="433">
        <f>2016+13816</f>
        <v>15832</v>
      </c>
      <c r="K11" s="433">
        <f>2184+14656</f>
        <v>16840</v>
      </c>
      <c r="L11" s="433">
        <f>1896+12424</f>
        <v>14320</v>
      </c>
      <c r="M11" s="433">
        <f>1432+10504</f>
        <v>11936</v>
      </c>
      <c r="N11" s="434">
        <f>SUM(B11:M11)</f>
        <v>167516</v>
      </c>
      <c r="O11" s="434">
        <f>N11/12</f>
        <v>13959.666666666666</v>
      </c>
      <c r="P11" s="434">
        <f>(SUM(B11:M11)/12)/$G$7</f>
        <v>21.811979166666667</v>
      </c>
    </row>
    <row r="12" spans="1:28" ht="28.5" customHeight="1" x14ac:dyDescent="0.25">
      <c r="A12" s="435" t="s">
        <v>166</v>
      </c>
      <c r="B12" s="436">
        <f t="shared" ref="B12:M12" si="0">B11/$K$7</f>
        <v>2.3856255665345691</v>
      </c>
      <c r="C12" s="436">
        <f t="shared" si="0"/>
        <v>3.0044124146920677</v>
      </c>
      <c r="D12" s="436">
        <f t="shared" si="0"/>
        <v>2.7807951336085166</v>
      </c>
      <c r="E12" s="436">
        <f t="shared" si="0"/>
        <v>2.5395731419538983</v>
      </c>
      <c r="F12" s="436">
        <f t="shared" si="0"/>
        <v>3.0384981309041335</v>
      </c>
      <c r="G12" s="436">
        <f t="shared" si="0"/>
        <v>1.7005401275030529</v>
      </c>
      <c r="H12" s="436">
        <f t="shared" si="0"/>
        <v>1.8698450036333127</v>
      </c>
      <c r="I12" s="436">
        <f t="shared" si="0"/>
        <v>3.0175223055428622</v>
      </c>
      <c r="J12" s="436">
        <f t="shared" si="0"/>
        <v>2.9650827421396841</v>
      </c>
      <c r="K12" s="436">
        <f t="shared" si="0"/>
        <v>3.1538651703911245</v>
      </c>
      <c r="L12" s="436">
        <f t="shared" si="0"/>
        <v>2.6819090997625241</v>
      </c>
      <c r="M12" s="436">
        <f t="shared" si="0"/>
        <v>2.2354236742154669</v>
      </c>
      <c r="N12" s="434">
        <f>SUM(B12:M12)</f>
        <v>31.373092510881218</v>
      </c>
      <c r="O12" s="434">
        <f>N12/12</f>
        <v>2.614424375906768</v>
      </c>
      <c r="P12" s="434">
        <f t="shared" ref="P12:P29" si="1">(SUM(B12:M12)/12)/$G$7</f>
        <v>4.0850380873543252E-3</v>
      </c>
    </row>
    <row r="13" spans="1:28" ht="45" x14ac:dyDescent="0.25">
      <c r="A13" s="435" t="s">
        <v>17</v>
      </c>
      <c r="B13" s="433">
        <v>9340.5300000000007</v>
      </c>
      <c r="C13" s="433">
        <v>11561.99</v>
      </c>
      <c r="D13" s="433">
        <v>10822.01</v>
      </c>
      <c r="E13" s="433">
        <v>10065.969999999999</v>
      </c>
      <c r="F13" s="433">
        <v>11886.8</v>
      </c>
      <c r="G13" s="433">
        <v>6631.72</v>
      </c>
      <c r="H13" s="433">
        <v>7096.78</v>
      </c>
      <c r="I13" s="433">
        <v>11798.5</v>
      </c>
      <c r="J13" s="433">
        <v>10967.04</v>
      </c>
      <c r="K13" s="433">
        <v>10544.12</v>
      </c>
      <c r="L13" s="433">
        <v>11958.6</v>
      </c>
      <c r="M13" s="433">
        <v>9671.44</v>
      </c>
      <c r="N13" s="434">
        <f>SUM(B13:M13)</f>
        <v>122345.5</v>
      </c>
      <c r="O13" s="434">
        <f>N13/12</f>
        <v>10195.458333333334</v>
      </c>
      <c r="P13" s="434">
        <f t="shared" si="1"/>
        <v>15.930403645833334</v>
      </c>
    </row>
    <row r="14" spans="1:28" ht="27.75" customHeight="1" x14ac:dyDescent="0.25">
      <c r="A14" s="432" t="s">
        <v>167</v>
      </c>
      <c r="B14" s="436">
        <f t="shared" ref="B14:M14" si="2">B13/$K$7</f>
        <v>1.7493332684081599</v>
      </c>
      <c r="C14" s="436">
        <f t="shared" si="2"/>
        <v>2.1653775273996718</v>
      </c>
      <c r="D14" s="436">
        <f t="shared" si="2"/>
        <v>2.0267909983743739</v>
      </c>
      <c r="E14" s="436">
        <f t="shared" si="2"/>
        <v>1.885196685819593</v>
      </c>
      <c r="F14" s="436">
        <f t="shared" si="2"/>
        <v>2.2262092937889082</v>
      </c>
      <c r="G14" s="436">
        <f t="shared" si="2"/>
        <v>1.2420160764718664</v>
      </c>
      <c r="H14" s="436">
        <f t="shared" si="2"/>
        <v>1.3291144456014443</v>
      </c>
      <c r="I14" s="436">
        <f t="shared" si="2"/>
        <v>2.2096721029014064</v>
      </c>
      <c r="J14" s="436">
        <f t="shared" si="2"/>
        <v>2.0539528193756698</v>
      </c>
      <c r="K14" s="436">
        <f t="shared" si="2"/>
        <v>1.97474660453827</v>
      </c>
      <c r="L14" s="436">
        <f t="shared" si="2"/>
        <v>2.2396562961187234</v>
      </c>
      <c r="M14" s="436">
        <f t="shared" si="2"/>
        <v>1.8113074681429655</v>
      </c>
      <c r="N14" s="434">
        <f>SUM(B14:M14)</f>
        <v>22.913373586941056</v>
      </c>
      <c r="O14" s="434">
        <f>N14/12</f>
        <v>1.9094477989117546</v>
      </c>
      <c r="P14" s="434">
        <f t="shared" si="1"/>
        <v>2.9835121857996168E-3</v>
      </c>
    </row>
    <row r="15" spans="1:28" ht="10.5" customHeight="1" x14ac:dyDescent="0.25">
      <c r="A15" s="437"/>
      <c r="B15" s="438"/>
      <c r="C15" s="438"/>
      <c r="D15" s="438"/>
      <c r="E15" s="438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434"/>
    </row>
    <row r="16" spans="1:28" ht="15" customHeight="1" x14ac:dyDescent="0.25">
      <c r="A16" s="439" t="s">
        <v>19</v>
      </c>
      <c r="B16" s="440"/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440"/>
      <c r="P16" s="434"/>
    </row>
    <row r="17" spans="1:18" ht="32.25" customHeight="1" x14ac:dyDescent="0.25">
      <c r="A17" s="432" t="s">
        <v>168</v>
      </c>
      <c r="B17" s="433">
        <v>129</v>
      </c>
      <c r="C17" s="433">
        <v>122</v>
      </c>
      <c r="D17" s="433">
        <v>109</v>
      </c>
      <c r="E17" s="433">
        <v>59</v>
      </c>
      <c r="F17" s="433">
        <v>134</v>
      </c>
      <c r="G17" s="433">
        <v>68</v>
      </c>
      <c r="H17" s="433">
        <v>98</v>
      </c>
      <c r="I17" s="433">
        <v>141</v>
      </c>
      <c r="J17" s="433">
        <v>201</v>
      </c>
      <c r="K17" s="433">
        <v>213</v>
      </c>
      <c r="L17" s="433">
        <v>245</v>
      </c>
      <c r="M17" s="433">
        <v>243</v>
      </c>
      <c r="N17" s="434">
        <f>SUM(B17:M17)</f>
        <v>1762</v>
      </c>
      <c r="O17" s="434">
        <f>N17/12</f>
        <v>146.83333333333334</v>
      </c>
      <c r="P17" s="434">
        <f t="shared" si="1"/>
        <v>0.22942708333333334</v>
      </c>
    </row>
    <row r="18" spans="1:18" ht="32.25" customHeight="1" x14ac:dyDescent="0.25">
      <c r="A18" s="435" t="s">
        <v>169</v>
      </c>
      <c r="B18" s="436">
        <f t="shared" ref="B18:M18" si="3">B17/$K$7</f>
        <v>2.4159655996464077E-2</v>
      </c>
      <c r="C18" s="436">
        <f t="shared" si="3"/>
        <v>2.2848666911384631E-2</v>
      </c>
      <c r="D18" s="436">
        <f t="shared" si="3"/>
        <v>2.0413972896237087E-2</v>
      </c>
      <c r="E18" s="436">
        <f t="shared" si="3"/>
        <v>1.1049765145669617E-2</v>
      </c>
      <c r="F18" s="436">
        <f t="shared" si="3"/>
        <v>2.5096076771520825E-2</v>
      </c>
      <c r="G18" s="436">
        <f t="shared" si="3"/>
        <v>1.2735322540771761E-2</v>
      </c>
      <c r="H18" s="436">
        <f t="shared" si="3"/>
        <v>1.8353847191112244E-2</v>
      </c>
      <c r="I18" s="436">
        <f t="shared" si="3"/>
        <v>2.640706585660027E-2</v>
      </c>
      <c r="J18" s="436">
        <f t="shared" si="3"/>
        <v>3.7644115157281235E-2</v>
      </c>
      <c r="K18" s="436">
        <f t="shared" si="3"/>
        <v>3.9891525017417433E-2</v>
      </c>
      <c r="L18" s="436">
        <f t="shared" si="3"/>
        <v>4.5884617977780609E-2</v>
      </c>
      <c r="M18" s="436">
        <f t="shared" si="3"/>
        <v>4.5510049667757915E-2</v>
      </c>
      <c r="N18" s="434">
        <f>SUM(B18:M18)</f>
        <v>0.32999468112999769</v>
      </c>
      <c r="O18" s="434">
        <f>N18/12</f>
        <v>2.7499556760833141E-2</v>
      </c>
      <c r="P18" s="434">
        <f t="shared" si="1"/>
        <v>4.2968057438801781E-5</v>
      </c>
    </row>
    <row r="19" spans="1:18" ht="48.75" customHeight="1" x14ac:dyDescent="0.25">
      <c r="A19" s="432" t="s">
        <v>17</v>
      </c>
      <c r="B19" s="433">
        <v>874.62</v>
      </c>
      <c r="C19" s="433">
        <v>826.74</v>
      </c>
      <c r="D19" s="433">
        <v>737.82</v>
      </c>
      <c r="E19" s="433">
        <v>395.82</v>
      </c>
      <c r="F19" s="433">
        <v>908.82</v>
      </c>
      <c r="G19" s="433">
        <v>457.38</v>
      </c>
      <c r="H19" s="433">
        <v>662.58</v>
      </c>
      <c r="I19" s="433">
        <v>956.7</v>
      </c>
      <c r="J19" s="433">
        <v>1367.1</v>
      </c>
      <c r="K19" s="433">
        <v>1449.18</v>
      </c>
      <c r="L19" s="433">
        <v>1858.22</v>
      </c>
      <c r="M19" s="433">
        <v>1861.25</v>
      </c>
      <c r="N19" s="434">
        <f>SUM(B19:M19)</f>
        <v>12356.23</v>
      </c>
      <c r="O19" s="434">
        <f>N19/12</f>
        <v>1029.6858333333332</v>
      </c>
      <c r="P19" s="434">
        <f t="shared" si="1"/>
        <v>1.6088841145833332</v>
      </c>
    </row>
    <row r="20" spans="1:18" ht="28.5" customHeight="1" x14ac:dyDescent="0.25">
      <c r="A20" s="432" t="s">
        <v>170</v>
      </c>
      <c r="B20" s="436">
        <f t="shared" ref="B20:M20" si="4">B19/$K$7</f>
        <v>0.16380246765602643</v>
      </c>
      <c r="C20" s="436">
        <f t="shared" si="4"/>
        <v>0.15483530231408305</v>
      </c>
      <c r="D20" s="436">
        <f t="shared" si="4"/>
        <v>0.13818199525047384</v>
      </c>
      <c r="E20" s="436">
        <f t="shared" si="4"/>
        <v>7.4130814236592332E-2</v>
      </c>
      <c r="F20" s="436">
        <f t="shared" si="4"/>
        <v>0.1702075857574146</v>
      </c>
      <c r="G20" s="436">
        <f t="shared" si="4"/>
        <v>8.5660026819091004E-2</v>
      </c>
      <c r="H20" s="436">
        <f t="shared" si="4"/>
        <v>0.12409073542741991</v>
      </c>
      <c r="I20" s="436">
        <f t="shared" si="4"/>
        <v>0.17917475109935802</v>
      </c>
      <c r="J20" s="436">
        <f t="shared" si="4"/>
        <v>0.25603616831601578</v>
      </c>
      <c r="K20" s="436">
        <f t="shared" si="4"/>
        <v>0.27140845175934741</v>
      </c>
      <c r="L20" s="436">
        <f t="shared" si="4"/>
        <v>0.34801516252518977</v>
      </c>
      <c r="M20" s="436">
        <f t="shared" si="4"/>
        <v>0.34858263351487412</v>
      </c>
      <c r="N20" s="434">
        <f>SUM(B20:M20)</f>
        <v>2.3141260946758861</v>
      </c>
      <c r="O20" s="434">
        <f>N20/12</f>
        <v>0.1928438412229905</v>
      </c>
      <c r="P20" s="434">
        <f t="shared" si="1"/>
        <v>3.0131850191092267E-4</v>
      </c>
    </row>
    <row r="21" spans="1:18" x14ac:dyDescent="0.25">
      <c r="B21" s="440"/>
      <c r="C21" s="440"/>
      <c r="D21" s="440"/>
      <c r="E21" s="440"/>
      <c r="F21" s="440"/>
      <c r="G21" s="440"/>
      <c r="H21" s="440"/>
      <c r="I21" s="440"/>
      <c r="J21" s="440"/>
      <c r="K21" s="440"/>
      <c r="L21" s="440"/>
      <c r="M21" s="440"/>
      <c r="N21" s="440"/>
      <c r="O21" s="440"/>
      <c r="P21" s="434"/>
    </row>
    <row r="22" spans="1:18" ht="15" customHeight="1" x14ac:dyDescent="0.25">
      <c r="A22" s="439" t="s">
        <v>23</v>
      </c>
      <c r="B22" s="440"/>
      <c r="C22" s="440"/>
      <c r="D22" s="440"/>
      <c r="E22" s="440"/>
      <c r="F22" s="440"/>
      <c r="G22" s="440"/>
      <c r="H22" s="440"/>
      <c r="I22" s="440"/>
      <c r="J22" s="440"/>
      <c r="K22" s="440"/>
      <c r="L22" s="440"/>
      <c r="M22" s="440"/>
      <c r="N22" s="440"/>
      <c r="O22" s="440"/>
      <c r="P22" s="434"/>
    </row>
    <row r="23" spans="1:18" ht="27.75" customHeight="1" x14ac:dyDescent="0.25">
      <c r="A23" s="432" t="s">
        <v>24</v>
      </c>
      <c r="B23" s="433">
        <v>1802.28</v>
      </c>
      <c r="C23" s="433">
        <v>1795.67</v>
      </c>
      <c r="D23" s="433">
        <v>1563.5</v>
      </c>
      <c r="E23" s="433">
        <v>1480.47</v>
      </c>
      <c r="F23" s="433">
        <v>1261.4100000000001</v>
      </c>
      <c r="G23" s="433">
        <v>1280.6600000000001</v>
      </c>
      <c r="H23" s="433">
        <v>1492.91</v>
      </c>
      <c r="I23" s="433">
        <v>1802.98</v>
      </c>
      <c r="J23" s="433">
        <v>1707.1</v>
      </c>
      <c r="K23" s="433">
        <v>1505.72</v>
      </c>
      <c r="L23" s="433">
        <v>1595.25</v>
      </c>
      <c r="M23" s="433">
        <v>1423.81</v>
      </c>
      <c r="N23" s="434">
        <f>SUM(B23:M23)</f>
        <v>18711.759999999998</v>
      </c>
      <c r="O23" s="434">
        <f>N23/12</f>
        <v>1559.3133333333333</v>
      </c>
      <c r="P23" s="434">
        <f t="shared" si="1"/>
        <v>2.4364270833333332</v>
      </c>
    </row>
    <row r="24" spans="1:18" ht="27.75" customHeight="1" x14ac:dyDescent="0.25">
      <c r="A24" s="432" t="s">
        <v>25</v>
      </c>
      <c r="B24" s="433">
        <v>1033.56</v>
      </c>
      <c r="C24" s="433">
        <v>1033.56</v>
      </c>
      <c r="D24" s="433">
        <v>1033.56</v>
      </c>
      <c r="E24" s="433">
        <v>1033.51</v>
      </c>
      <c r="F24" s="433">
        <v>1033.56</v>
      </c>
      <c r="G24" s="433">
        <v>1094.6099999999999</v>
      </c>
      <c r="H24" s="433">
        <v>1094.6099999999999</v>
      </c>
      <c r="I24" s="433">
        <v>1121.1600000000001</v>
      </c>
      <c r="J24" s="433">
        <v>1121.1600000000001</v>
      </c>
      <c r="K24" s="433">
        <v>1121.1600000000001</v>
      </c>
      <c r="L24" s="433">
        <v>1121.1600000000001</v>
      </c>
      <c r="M24" s="433">
        <v>1121.17</v>
      </c>
      <c r="N24" s="434">
        <f>SUM(B24:M24)</f>
        <v>12962.779999999999</v>
      </c>
      <c r="O24" s="434">
        <f>N24/12</f>
        <v>1080.2316666666666</v>
      </c>
      <c r="P24" s="434">
        <f t="shared" si="1"/>
        <v>1.6878619791666665</v>
      </c>
    </row>
    <row r="25" spans="1:18" ht="31.5" customHeight="1" x14ac:dyDescent="0.25">
      <c r="A25" s="432" t="s">
        <v>26</v>
      </c>
      <c r="B25" s="433">
        <v>23180</v>
      </c>
      <c r="C25" s="433">
        <v>23614</v>
      </c>
      <c r="D25" s="433">
        <v>16424</v>
      </c>
      <c r="E25" s="433">
        <v>14677</v>
      </c>
      <c r="F25" s="433">
        <v>7555</v>
      </c>
      <c r="G25" s="433">
        <v>8170</v>
      </c>
      <c r="H25" s="433">
        <v>14685</v>
      </c>
      <c r="I25" s="433">
        <v>21049</v>
      </c>
      <c r="J25" s="433">
        <v>19125</v>
      </c>
      <c r="K25" s="433">
        <v>12653</v>
      </c>
      <c r="L25" s="433">
        <v>14182</v>
      </c>
      <c r="M25" s="433">
        <v>9992</v>
      </c>
      <c r="N25" s="434">
        <f>SUM(B25:M25)</f>
        <v>185306</v>
      </c>
      <c r="O25" s="434">
        <f>N25/12</f>
        <v>15442.166666666666</v>
      </c>
      <c r="P25" s="434">
        <f t="shared" si="1"/>
        <v>24.128385416666667</v>
      </c>
    </row>
    <row r="26" spans="1:18" ht="27.75" customHeight="1" x14ac:dyDescent="0.25">
      <c r="A26" s="432" t="s">
        <v>27</v>
      </c>
      <c r="B26" s="433">
        <v>365</v>
      </c>
      <c r="C26" s="433">
        <v>266</v>
      </c>
      <c r="D26" s="433">
        <v>186</v>
      </c>
      <c r="E26" s="433">
        <v>33</v>
      </c>
      <c r="F26" s="433">
        <v>6</v>
      </c>
      <c r="G26" s="433">
        <v>10</v>
      </c>
      <c r="H26" s="433">
        <v>94</v>
      </c>
      <c r="I26" s="433">
        <v>228</v>
      </c>
      <c r="J26" s="433">
        <v>55</v>
      </c>
      <c r="K26" s="433">
        <v>22</v>
      </c>
      <c r="L26" s="433">
        <v>221</v>
      </c>
      <c r="M26" s="433">
        <v>13</v>
      </c>
      <c r="N26" s="434">
        <f>SUM(B26:M26)</f>
        <v>1499</v>
      </c>
      <c r="O26" s="434">
        <f>N26/12</f>
        <v>124.91666666666667</v>
      </c>
      <c r="P26" s="434">
        <f t="shared" si="1"/>
        <v>0.19518229166666667</v>
      </c>
    </row>
    <row r="27" spans="1:18" s="443" customFormat="1" ht="15.75" customHeight="1" x14ac:dyDescent="0.25">
      <c r="A27" s="441"/>
      <c r="B27" s="442"/>
      <c r="C27" s="442"/>
      <c r="D27" s="442"/>
      <c r="E27" s="442"/>
      <c r="F27" s="442"/>
      <c r="G27" s="442"/>
      <c r="H27" s="442"/>
      <c r="I27" s="442"/>
      <c r="J27" s="442"/>
      <c r="K27" s="442"/>
      <c r="L27" s="442"/>
      <c r="M27" s="442"/>
      <c r="N27" s="442"/>
      <c r="O27" s="442"/>
      <c r="P27" s="434"/>
    </row>
    <row r="28" spans="1:18" s="443" customFormat="1" ht="15.75" customHeight="1" x14ac:dyDescent="0.25">
      <c r="A28" s="444" t="s">
        <v>28</v>
      </c>
      <c r="B28" s="442"/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34"/>
    </row>
    <row r="29" spans="1:18" ht="27.75" customHeight="1" x14ac:dyDescent="0.25">
      <c r="A29" s="432" t="s">
        <v>29</v>
      </c>
      <c r="B29" s="433">
        <v>446.2</v>
      </c>
      <c r="C29" s="433">
        <v>880.98</v>
      </c>
      <c r="D29" s="433">
        <v>802.55</v>
      </c>
      <c r="E29" s="433">
        <v>568.47</v>
      </c>
      <c r="F29" s="433">
        <v>567.83000000000004</v>
      </c>
      <c r="G29" s="433">
        <v>372.24</v>
      </c>
      <c r="H29" s="433">
        <v>489.75</v>
      </c>
      <c r="I29" s="433">
        <v>420.45</v>
      </c>
      <c r="J29" s="433">
        <v>1013.84</v>
      </c>
      <c r="K29" s="433">
        <v>635.98</v>
      </c>
      <c r="L29" s="433">
        <v>491.2</v>
      </c>
      <c r="M29" s="433">
        <v>373.88</v>
      </c>
      <c r="N29" s="434">
        <f>SUM(B29:M29)</f>
        <v>7063.369999999999</v>
      </c>
      <c r="O29" s="434">
        <f>N29/12</f>
        <v>588.61416666666662</v>
      </c>
      <c r="P29" s="434">
        <f t="shared" si="1"/>
        <v>0.91970963541666662</v>
      </c>
    </row>
    <row r="30" spans="1:18" x14ac:dyDescent="0.25">
      <c r="B30" s="440"/>
      <c r="C30" s="440"/>
      <c r="D30" s="440"/>
      <c r="E30" s="440"/>
      <c r="F30" s="440"/>
      <c r="G30" s="440"/>
      <c r="H30" s="440"/>
      <c r="I30" s="440"/>
      <c r="J30" s="440"/>
      <c r="K30" s="440"/>
      <c r="L30" s="440"/>
      <c r="M30" s="440"/>
      <c r="N30" s="440"/>
      <c r="O30" s="440"/>
      <c r="P30" s="438"/>
    </row>
    <row r="31" spans="1:18" ht="45" customHeight="1" x14ac:dyDescent="0.25">
      <c r="A31" s="445" t="s">
        <v>30</v>
      </c>
      <c r="B31" s="446" t="s">
        <v>31</v>
      </c>
      <c r="C31" s="446" t="s">
        <v>32</v>
      </c>
      <c r="D31" s="429" t="s">
        <v>33</v>
      </c>
      <c r="E31" s="731" t="s">
        <v>34</v>
      </c>
      <c r="F31" s="731"/>
      <c r="G31" s="440"/>
      <c r="H31" s="732" t="s">
        <v>35</v>
      </c>
      <c r="I31" s="733"/>
      <c r="J31" s="446" t="s">
        <v>31</v>
      </c>
      <c r="K31" s="446" t="s">
        <v>36</v>
      </c>
      <c r="L31" s="429" t="s">
        <v>33</v>
      </c>
      <c r="M31" s="731" t="s">
        <v>34</v>
      </c>
      <c r="N31" s="731"/>
      <c r="O31" s="440"/>
      <c r="P31" s="440"/>
      <c r="Q31" s="440"/>
      <c r="R31" s="438"/>
    </row>
    <row r="32" spans="1:18" ht="36" customHeight="1" x14ac:dyDescent="0.25">
      <c r="A32" s="432" t="s">
        <v>37</v>
      </c>
      <c r="B32" s="433">
        <f>50+50</f>
        <v>100</v>
      </c>
      <c r="C32" s="436">
        <f>B32*100</f>
        <v>10000</v>
      </c>
      <c r="D32" s="434">
        <f>C32/12</f>
        <v>833.33333333333337</v>
      </c>
      <c r="E32" s="740">
        <f>D32/G7</f>
        <v>1.3020833333333335</v>
      </c>
      <c r="F32" s="740"/>
      <c r="H32" s="743" t="s">
        <v>38</v>
      </c>
      <c r="I32" s="743"/>
      <c r="J32" s="433">
        <v>30</v>
      </c>
      <c r="K32" s="436">
        <f>J32*100</f>
        <v>3000</v>
      </c>
      <c r="L32" s="434">
        <f>K32/12</f>
        <v>250</v>
      </c>
      <c r="M32" s="740">
        <f>L32/G7</f>
        <v>0.390625</v>
      </c>
      <c r="N32" s="740"/>
    </row>
    <row r="33" spans="1:17" x14ac:dyDescent="0.25">
      <c r="B33" s="440"/>
      <c r="C33" s="440"/>
      <c r="D33" s="440"/>
      <c r="E33" s="440"/>
      <c r="F33" s="440"/>
      <c r="G33" s="440"/>
      <c r="H33" s="440"/>
      <c r="I33" s="440"/>
      <c r="J33" s="440"/>
      <c r="K33" s="440"/>
      <c r="L33" s="440"/>
      <c r="M33" s="440"/>
      <c r="N33" s="440"/>
      <c r="O33" s="440"/>
      <c r="P33" s="438"/>
    </row>
    <row r="34" spans="1:17" ht="45" customHeight="1" x14ac:dyDescent="0.25">
      <c r="A34" s="445" t="s">
        <v>39</v>
      </c>
      <c r="B34" s="446" t="s">
        <v>31</v>
      </c>
      <c r="C34" s="446" t="s">
        <v>40</v>
      </c>
      <c r="D34" s="429" t="s">
        <v>41</v>
      </c>
      <c r="E34" s="731" t="s">
        <v>34</v>
      </c>
      <c r="F34" s="731"/>
      <c r="G34" s="440"/>
      <c r="H34" s="744"/>
      <c r="I34" s="744"/>
      <c r="J34" s="447"/>
      <c r="K34" s="448"/>
      <c r="L34" s="745"/>
      <c r="M34" s="745"/>
      <c r="N34" s="440"/>
      <c r="O34" s="440"/>
      <c r="P34" s="440"/>
      <c r="Q34" s="438"/>
    </row>
    <row r="35" spans="1:17" ht="36" customHeight="1" x14ac:dyDescent="0.25">
      <c r="A35" s="432" t="s">
        <v>42</v>
      </c>
      <c r="B35" s="433">
        <v>218</v>
      </c>
      <c r="C35" s="436">
        <f>B35*500</f>
        <v>109000</v>
      </c>
      <c r="D35" s="434">
        <f>C35/12</f>
        <v>9083.3333333333339</v>
      </c>
      <c r="E35" s="740">
        <f>D35/G7</f>
        <v>14.192708333333334</v>
      </c>
      <c r="F35" s="740"/>
      <c r="H35" s="741"/>
      <c r="I35" s="741"/>
      <c r="J35" s="442"/>
      <c r="K35" s="442"/>
      <c r="L35" s="742"/>
      <c r="M35" s="742"/>
    </row>
    <row r="36" spans="1:17" x14ac:dyDescent="0.25">
      <c r="B36" s="440"/>
      <c r="C36" s="440"/>
      <c r="D36" s="440"/>
      <c r="E36" s="440"/>
      <c r="F36" s="440"/>
      <c r="G36" s="440"/>
      <c r="H36" s="440"/>
      <c r="I36" s="440"/>
      <c r="J36" s="440"/>
      <c r="K36" s="440"/>
      <c r="L36" s="440"/>
      <c r="M36" s="440"/>
      <c r="N36" s="440"/>
      <c r="O36" s="440"/>
      <c r="P36" s="438"/>
    </row>
    <row r="37" spans="1:17" x14ac:dyDescent="0.25">
      <c r="B37" s="440"/>
      <c r="C37" s="440"/>
      <c r="D37" s="440"/>
      <c r="E37" s="440"/>
      <c r="F37" s="440"/>
      <c r="G37" s="440"/>
      <c r="H37" s="440"/>
      <c r="I37" s="440"/>
      <c r="J37" s="440"/>
      <c r="K37" s="440"/>
      <c r="L37" s="440"/>
      <c r="M37" s="440"/>
      <c r="N37" s="440"/>
      <c r="O37" s="440"/>
      <c r="P37" s="438"/>
    </row>
    <row r="38" spans="1:17" x14ac:dyDescent="0.25">
      <c r="B38" s="440"/>
      <c r="C38" s="440"/>
      <c r="D38" s="440"/>
      <c r="E38" s="440"/>
      <c r="F38" s="440"/>
      <c r="G38" s="440"/>
      <c r="H38" s="440"/>
      <c r="I38" s="440"/>
      <c r="J38" s="440"/>
      <c r="K38" s="440"/>
      <c r="L38" s="440"/>
      <c r="M38" s="440"/>
      <c r="N38" s="440"/>
      <c r="O38" s="440"/>
      <c r="P38" s="440"/>
    </row>
    <row r="39" spans="1:17" x14ac:dyDescent="0.25"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</row>
    <row r="40" spans="1:17" x14ac:dyDescent="0.25">
      <c r="B40" s="440"/>
      <c r="C40" s="440"/>
      <c r="D40" s="440"/>
      <c r="E40" s="440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</row>
    <row r="41" spans="1:17" x14ac:dyDescent="0.25">
      <c r="B41" s="440"/>
      <c r="C41" s="440"/>
      <c r="D41" s="440"/>
      <c r="E41" s="440"/>
      <c r="F41" s="440"/>
      <c r="G41" s="440"/>
      <c r="H41" s="440"/>
      <c r="I41" s="440"/>
      <c r="J41" s="440"/>
      <c r="K41" s="440"/>
      <c r="L41" s="440"/>
      <c r="M41" s="440"/>
      <c r="N41" s="440"/>
      <c r="O41" s="440"/>
      <c r="P41" s="440"/>
    </row>
    <row r="42" spans="1:17" x14ac:dyDescent="0.25">
      <c r="B42" s="440"/>
      <c r="C42" s="440"/>
      <c r="D42" s="440"/>
      <c r="E42" s="440"/>
      <c r="F42" s="440"/>
      <c r="G42" s="440"/>
      <c r="H42" s="440"/>
      <c r="I42" s="440"/>
      <c r="J42" s="440"/>
      <c r="K42" s="440"/>
      <c r="L42" s="440"/>
      <c r="M42" s="440"/>
      <c r="N42" s="440"/>
      <c r="O42" s="440"/>
      <c r="P42" s="440"/>
    </row>
    <row r="43" spans="1:17" x14ac:dyDescent="0.25">
      <c r="B43" s="440"/>
      <c r="C43" s="440"/>
      <c r="D43" s="440"/>
      <c r="E43" s="440"/>
      <c r="F43" s="440"/>
      <c r="G43" s="440"/>
      <c r="H43" s="440"/>
      <c r="I43" s="440"/>
      <c r="J43" s="440"/>
      <c r="K43" s="440"/>
      <c r="L43" s="440"/>
      <c r="M43" s="440"/>
      <c r="N43" s="440"/>
      <c r="O43" s="440"/>
      <c r="P43" s="440"/>
    </row>
    <row r="44" spans="1:17" x14ac:dyDescent="0.25"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M44" s="440"/>
      <c r="N44" s="440"/>
      <c r="O44" s="440"/>
      <c r="P44" s="440"/>
    </row>
    <row r="45" spans="1:17" x14ac:dyDescent="0.25"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M45" s="440"/>
      <c r="N45" s="440"/>
      <c r="O45" s="440"/>
      <c r="P45" s="440"/>
    </row>
    <row r="46" spans="1:17" x14ac:dyDescent="0.25"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M46" s="440"/>
      <c r="N46" s="440"/>
      <c r="O46" s="440"/>
      <c r="P46" s="440"/>
    </row>
    <row r="47" spans="1:17" x14ac:dyDescent="0.25"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</row>
    <row r="48" spans="1:17" x14ac:dyDescent="0.25">
      <c r="B48" s="440"/>
      <c r="C48" s="440"/>
      <c r="D48" s="440"/>
      <c r="E48" s="440"/>
      <c r="F48" s="440"/>
      <c r="G48" s="440"/>
      <c r="H48" s="440"/>
      <c r="I48" s="440"/>
      <c r="J48" s="440"/>
      <c r="K48" s="440"/>
      <c r="L48" s="440"/>
      <c r="M48" s="440"/>
      <c r="N48" s="440"/>
      <c r="O48" s="440"/>
      <c r="P48" s="440"/>
    </row>
    <row r="49" spans="2:16" x14ac:dyDescent="0.25">
      <c r="B49" s="440"/>
      <c r="C49" s="440"/>
      <c r="D49" s="440"/>
      <c r="E49" s="440"/>
      <c r="F49" s="440"/>
      <c r="G49" s="440"/>
      <c r="H49" s="440"/>
      <c r="I49" s="440"/>
      <c r="J49" s="440"/>
      <c r="K49" s="440"/>
      <c r="L49" s="440"/>
      <c r="M49" s="440"/>
      <c r="N49" s="440"/>
      <c r="O49" s="440"/>
      <c r="P49" s="440"/>
    </row>
    <row r="50" spans="2:16" x14ac:dyDescent="0.25">
      <c r="B50" s="440"/>
      <c r="C50" s="440"/>
      <c r="D50" s="440"/>
      <c r="E50" s="440"/>
      <c r="F50" s="440"/>
      <c r="G50" s="440"/>
      <c r="H50" s="440"/>
      <c r="I50" s="440"/>
      <c r="J50" s="440"/>
      <c r="K50" s="440"/>
      <c r="L50" s="440"/>
      <c r="M50" s="440"/>
      <c r="N50" s="440"/>
      <c r="O50" s="440"/>
      <c r="P50" s="440"/>
    </row>
    <row r="51" spans="2:16" x14ac:dyDescent="0.25">
      <c r="B51" s="440"/>
      <c r="C51" s="440"/>
      <c r="D51" s="440"/>
      <c r="E51" s="440"/>
      <c r="F51" s="440"/>
      <c r="G51" s="440"/>
      <c r="H51" s="440"/>
      <c r="I51" s="440"/>
      <c r="J51" s="440"/>
      <c r="K51" s="440"/>
      <c r="L51" s="440"/>
      <c r="M51" s="440"/>
      <c r="N51" s="440"/>
      <c r="O51" s="440"/>
      <c r="P51" s="440"/>
    </row>
    <row r="52" spans="2:16" x14ac:dyDescent="0.25">
      <c r="B52" s="440"/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</row>
    <row r="53" spans="2:16" x14ac:dyDescent="0.25">
      <c r="B53" s="440"/>
      <c r="C53" s="440"/>
      <c r="D53" s="440"/>
      <c r="E53" s="440"/>
      <c r="F53" s="440"/>
      <c r="G53" s="440"/>
      <c r="H53" s="440"/>
      <c r="I53" s="440"/>
      <c r="J53" s="440"/>
      <c r="K53" s="440"/>
      <c r="L53" s="440"/>
      <c r="M53" s="440"/>
      <c r="N53" s="440"/>
      <c r="O53" s="440"/>
      <c r="P53" s="440"/>
    </row>
    <row r="54" spans="2:16" x14ac:dyDescent="0.25"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</row>
    <row r="55" spans="2:16" x14ac:dyDescent="0.25">
      <c r="B55" s="440"/>
      <c r="C55" s="440"/>
      <c r="D55" s="440"/>
      <c r="E55" s="440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</row>
    <row r="56" spans="2:16" x14ac:dyDescent="0.25">
      <c r="B56" s="440"/>
      <c r="C56" s="440"/>
      <c r="D56" s="440"/>
      <c r="E56" s="440"/>
      <c r="F56" s="440"/>
      <c r="G56" s="440"/>
      <c r="H56" s="440"/>
      <c r="I56" s="440"/>
      <c r="J56" s="440"/>
      <c r="K56" s="440"/>
      <c r="L56" s="440"/>
      <c r="M56" s="440"/>
      <c r="N56" s="440"/>
      <c r="O56" s="440"/>
      <c r="P56" s="440"/>
    </row>
    <row r="57" spans="2:16" x14ac:dyDescent="0.25">
      <c r="B57" s="440"/>
      <c r="C57" s="440"/>
      <c r="D57" s="440"/>
      <c r="E57" s="440"/>
      <c r="F57" s="440"/>
      <c r="G57" s="440"/>
      <c r="H57" s="440"/>
      <c r="I57" s="440"/>
      <c r="J57" s="440"/>
      <c r="K57" s="440"/>
      <c r="L57" s="440"/>
      <c r="M57" s="440"/>
      <c r="N57" s="440"/>
      <c r="O57" s="440"/>
      <c r="P57" s="440"/>
    </row>
    <row r="58" spans="2:16" x14ac:dyDescent="0.25">
      <c r="B58" s="440"/>
      <c r="C58" s="440"/>
      <c r="D58" s="440"/>
      <c r="E58" s="440"/>
      <c r="F58" s="440"/>
      <c r="G58" s="440"/>
      <c r="H58" s="440"/>
      <c r="I58" s="440"/>
      <c r="J58" s="440"/>
      <c r="K58" s="440"/>
      <c r="L58" s="440"/>
      <c r="M58" s="440"/>
      <c r="N58" s="440"/>
      <c r="O58" s="440"/>
      <c r="P58" s="440"/>
    </row>
    <row r="59" spans="2:16" x14ac:dyDescent="0.25">
      <c r="B59" s="440"/>
      <c r="C59" s="440"/>
      <c r="D59" s="440"/>
      <c r="E59" s="440"/>
      <c r="F59" s="440"/>
      <c r="G59" s="440"/>
      <c r="H59" s="440"/>
      <c r="I59" s="440"/>
      <c r="J59" s="440"/>
      <c r="K59" s="440"/>
      <c r="L59" s="440"/>
      <c r="M59" s="440"/>
      <c r="N59" s="440"/>
      <c r="O59" s="440"/>
      <c r="P59" s="440"/>
    </row>
    <row r="60" spans="2:16" x14ac:dyDescent="0.25">
      <c r="B60" s="440"/>
      <c r="C60" s="440"/>
      <c r="D60" s="440"/>
      <c r="E60" s="440"/>
      <c r="F60" s="440"/>
      <c r="G60" s="440"/>
      <c r="H60" s="440"/>
      <c r="I60" s="440"/>
      <c r="J60" s="440"/>
      <c r="K60" s="440"/>
      <c r="L60" s="440"/>
      <c r="M60" s="440"/>
      <c r="N60" s="440"/>
      <c r="O60" s="440"/>
      <c r="P60" s="440"/>
    </row>
    <row r="61" spans="2:16" x14ac:dyDescent="0.25">
      <c r="B61" s="440"/>
      <c r="C61" s="440"/>
      <c r="D61" s="440"/>
      <c r="E61" s="440"/>
      <c r="F61" s="440"/>
      <c r="G61" s="440"/>
      <c r="H61" s="440"/>
      <c r="I61" s="440"/>
      <c r="J61" s="440"/>
      <c r="K61" s="440"/>
      <c r="L61" s="440"/>
      <c r="M61" s="440"/>
      <c r="N61" s="440"/>
      <c r="O61" s="440"/>
      <c r="P61" s="440"/>
    </row>
    <row r="62" spans="2:16" x14ac:dyDescent="0.25">
      <c r="B62" s="440"/>
      <c r="C62" s="440"/>
      <c r="D62" s="440"/>
      <c r="E62" s="440"/>
      <c r="F62" s="440"/>
      <c r="G62" s="440"/>
      <c r="H62" s="440"/>
      <c r="I62" s="440"/>
      <c r="J62" s="440"/>
      <c r="K62" s="440"/>
      <c r="L62" s="440"/>
      <c r="M62" s="440"/>
      <c r="N62" s="440"/>
      <c r="O62" s="440"/>
      <c r="P62" s="440"/>
    </row>
    <row r="63" spans="2:16" x14ac:dyDescent="0.25">
      <c r="B63" s="440"/>
      <c r="C63" s="440"/>
      <c r="D63" s="440"/>
      <c r="E63" s="440"/>
      <c r="F63" s="440"/>
      <c r="G63" s="440"/>
      <c r="H63" s="440"/>
      <c r="I63" s="440"/>
      <c r="J63" s="440"/>
      <c r="K63" s="440"/>
      <c r="L63" s="440"/>
      <c r="M63" s="440"/>
      <c r="N63" s="440"/>
      <c r="O63" s="440"/>
      <c r="P63" s="440"/>
    </row>
    <row r="64" spans="2:16" x14ac:dyDescent="0.25">
      <c r="B64" s="440"/>
      <c r="C64" s="440"/>
      <c r="D64" s="440"/>
      <c r="E64" s="440"/>
      <c r="F64" s="440"/>
      <c r="G64" s="440"/>
      <c r="H64" s="440"/>
      <c r="I64" s="440"/>
      <c r="J64" s="440"/>
      <c r="K64" s="440"/>
      <c r="L64" s="440"/>
      <c r="M64" s="440"/>
      <c r="N64" s="440"/>
      <c r="O64" s="440"/>
      <c r="P64" s="440"/>
    </row>
    <row r="65" spans="2:16" x14ac:dyDescent="0.25">
      <c r="B65" s="440"/>
      <c r="C65" s="440"/>
      <c r="D65" s="440"/>
      <c r="E65" s="440"/>
      <c r="F65" s="440"/>
      <c r="G65" s="440"/>
      <c r="H65" s="440"/>
      <c r="I65" s="440"/>
      <c r="J65" s="440"/>
      <c r="K65" s="440"/>
      <c r="L65" s="440"/>
      <c r="M65" s="440"/>
      <c r="N65" s="440"/>
      <c r="O65" s="440"/>
      <c r="P65" s="440"/>
    </row>
    <row r="66" spans="2:16" x14ac:dyDescent="0.25">
      <c r="B66" s="440"/>
      <c r="C66" s="440"/>
      <c r="D66" s="440"/>
      <c r="E66" s="440"/>
      <c r="F66" s="440"/>
      <c r="G66" s="440"/>
      <c r="H66" s="440"/>
      <c r="I66" s="440"/>
      <c r="J66" s="440"/>
      <c r="K66" s="440"/>
      <c r="L66" s="440"/>
      <c r="M66" s="440"/>
      <c r="N66" s="440"/>
      <c r="O66" s="440"/>
      <c r="P66" s="440"/>
    </row>
    <row r="67" spans="2:16" x14ac:dyDescent="0.25">
      <c r="B67" s="440"/>
      <c r="C67" s="440"/>
      <c r="D67" s="440"/>
      <c r="E67" s="440"/>
      <c r="F67" s="440"/>
      <c r="G67" s="440"/>
      <c r="H67" s="440"/>
      <c r="I67" s="440"/>
      <c r="J67" s="440"/>
      <c r="K67" s="440"/>
      <c r="L67" s="440"/>
      <c r="M67" s="440"/>
      <c r="N67" s="440"/>
      <c r="O67" s="440"/>
      <c r="P67" s="440"/>
    </row>
    <row r="68" spans="2:16" x14ac:dyDescent="0.25">
      <c r="B68" s="440"/>
      <c r="C68" s="440"/>
      <c r="D68" s="440"/>
      <c r="E68" s="440"/>
      <c r="F68" s="440"/>
      <c r="G68" s="440"/>
      <c r="H68" s="440"/>
      <c r="I68" s="440"/>
      <c r="J68" s="440"/>
      <c r="K68" s="440"/>
      <c r="L68" s="440"/>
      <c r="M68" s="440"/>
      <c r="N68" s="440"/>
      <c r="O68" s="440"/>
      <c r="P68" s="440"/>
    </row>
    <row r="69" spans="2:16" x14ac:dyDescent="0.25">
      <c r="B69" s="440"/>
      <c r="C69" s="440"/>
      <c r="D69" s="440"/>
      <c r="E69" s="440"/>
      <c r="F69" s="440"/>
      <c r="G69" s="440"/>
      <c r="H69" s="440"/>
      <c r="I69" s="440"/>
      <c r="J69" s="440"/>
      <c r="K69" s="440"/>
      <c r="L69" s="440"/>
      <c r="M69" s="440"/>
      <c r="N69" s="440"/>
      <c r="O69" s="440"/>
      <c r="P69" s="440"/>
    </row>
    <row r="70" spans="2:16" x14ac:dyDescent="0.25">
      <c r="B70" s="440"/>
      <c r="C70" s="440"/>
      <c r="D70" s="440"/>
      <c r="E70" s="440"/>
      <c r="F70" s="440"/>
      <c r="G70" s="440"/>
      <c r="H70" s="440"/>
      <c r="I70" s="440"/>
      <c r="J70" s="440"/>
      <c r="K70" s="440"/>
      <c r="L70" s="440"/>
      <c r="M70" s="440"/>
      <c r="N70" s="440"/>
      <c r="O70" s="440"/>
      <c r="P70" s="440"/>
    </row>
    <row r="71" spans="2:16" x14ac:dyDescent="0.25">
      <c r="B71" s="440"/>
      <c r="C71" s="440"/>
      <c r="D71" s="440"/>
      <c r="E71" s="440"/>
      <c r="F71" s="440"/>
      <c r="G71" s="440"/>
      <c r="H71" s="440"/>
      <c r="I71" s="440"/>
      <c r="J71" s="440"/>
      <c r="K71" s="440"/>
      <c r="L71" s="440"/>
      <c r="M71" s="440"/>
      <c r="N71" s="440"/>
      <c r="O71" s="440"/>
      <c r="P71" s="440"/>
    </row>
    <row r="72" spans="2:16" x14ac:dyDescent="0.25">
      <c r="B72" s="440"/>
      <c r="C72" s="440"/>
      <c r="D72" s="440"/>
      <c r="E72" s="440"/>
      <c r="F72" s="440"/>
      <c r="G72" s="440"/>
      <c r="H72" s="440"/>
      <c r="I72" s="440"/>
      <c r="J72" s="440"/>
      <c r="K72" s="440"/>
      <c r="L72" s="440"/>
      <c r="M72" s="440"/>
      <c r="N72" s="440"/>
      <c r="O72" s="440"/>
      <c r="P72" s="440"/>
    </row>
    <row r="73" spans="2:16" x14ac:dyDescent="0.25">
      <c r="B73" s="440"/>
      <c r="C73" s="440"/>
      <c r="D73" s="440"/>
      <c r="E73" s="440"/>
      <c r="F73" s="440"/>
      <c r="G73" s="440"/>
      <c r="H73" s="440"/>
      <c r="I73" s="440"/>
      <c r="J73" s="440"/>
      <c r="K73" s="440"/>
      <c r="L73" s="440"/>
      <c r="M73" s="440"/>
      <c r="N73" s="440"/>
      <c r="O73" s="440"/>
      <c r="P73" s="440"/>
    </row>
    <row r="74" spans="2:16" x14ac:dyDescent="0.25">
      <c r="B74" s="440"/>
      <c r="C74" s="440"/>
      <c r="D74" s="440"/>
      <c r="E74" s="440"/>
      <c r="F74" s="440"/>
      <c r="G74" s="440"/>
      <c r="H74" s="440"/>
      <c r="I74" s="440"/>
      <c r="J74" s="440"/>
      <c r="K74" s="440"/>
      <c r="L74" s="440"/>
      <c r="M74" s="440"/>
      <c r="N74" s="440"/>
      <c r="O74" s="440"/>
      <c r="P74" s="440"/>
    </row>
    <row r="75" spans="2:16" x14ac:dyDescent="0.25">
      <c r="B75" s="440"/>
      <c r="C75" s="440"/>
      <c r="D75" s="440"/>
      <c r="E75" s="440"/>
      <c r="F75" s="440"/>
      <c r="G75" s="440"/>
      <c r="H75" s="440"/>
      <c r="I75" s="440"/>
      <c r="J75" s="440"/>
      <c r="K75" s="440"/>
      <c r="L75" s="440"/>
      <c r="M75" s="440"/>
      <c r="N75" s="440"/>
      <c r="O75" s="440"/>
      <c r="P75" s="440"/>
    </row>
    <row r="76" spans="2:16" x14ac:dyDescent="0.25">
      <c r="B76" s="440"/>
      <c r="C76" s="440"/>
      <c r="D76" s="440"/>
      <c r="E76" s="440"/>
      <c r="F76" s="440"/>
      <c r="G76" s="440"/>
      <c r="H76" s="440"/>
      <c r="I76" s="440"/>
      <c r="J76" s="440"/>
      <c r="K76" s="440"/>
      <c r="L76" s="440"/>
      <c r="M76" s="440"/>
      <c r="N76" s="440"/>
      <c r="O76" s="440"/>
      <c r="P76" s="440"/>
    </row>
    <row r="77" spans="2:16" x14ac:dyDescent="0.25">
      <c r="B77" s="440"/>
      <c r="C77" s="440"/>
      <c r="D77" s="440"/>
      <c r="E77" s="440"/>
      <c r="F77" s="440"/>
      <c r="G77" s="440"/>
      <c r="H77" s="440"/>
      <c r="I77" s="440"/>
      <c r="J77" s="440"/>
      <c r="K77" s="440"/>
      <c r="L77" s="440"/>
      <c r="M77" s="440"/>
      <c r="N77" s="440"/>
      <c r="O77" s="440"/>
      <c r="P77" s="440"/>
    </row>
    <row r="78" spans="2:16" x14ac:dyDescent="0.25">
      <c r="B78" s="440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</row>
    <row r="79" spans="2:16" x14ac:dyDescent="0.25">
      <c r="B79" s="440"/>
      <c r="C79" s="440"/>
      <c r="D79" s="440"/>
      <c r="E79" s="440"/>
      <c r="F79" s="440"/>
      <c r="G79" s="440"/>
      <c r="H79" s="440"/>
      <c r="I79" s="440"/>
      <c r="J79" s="440"/>
      <c r="K79" s="440"/>
      <c r="L79" s="440"/>
      <c r="M79" s="440"/>
      <c r="N79" s="440"/>
      <c r="O79" s="440"/>
      <c r="P79" s="440"/>
    </row>
    <row r="80" spans="2:16" x14ac:dyDescent="0.25">
      <c r="B80" s="440"/>
      <c r="C80" s="440"/>
      <c r="D80" s="440"/>
      <c r="E80" s="440"/>
      <c r="F80" s="440"/>
      <c r="G80" s="440"/>
      <c r="H80" s="440"/>
      <c r="I80" s="440"/>
      <c r="J80" s="440"/>
      <c r="K80" s="440"/>
      <c r="L80" s="440"/>
      <c r="M80" s="440"/>
      <c r="N80" s="440"/>
      <c r="O80" s="440"/>
      <c r="P80" s="440"/>
    </row>
    <row r="81" spans="2:16" x14ac:dyDescent="0.25">
      <c r="B81" s="440"/>
      <c r="C81" s="440"/>
      <c r="D81" s="440"/>
      <c r="E81" s="440"/>
      <c r="F81" s="440"/>
      <c r="G81" s="440"/>
      <c r="H81" s="440"/>
      <c r="I81" s="440"/>
      <c r="J81" s="440"/>
      <c r="K81" s="440"/>
      <c r="L81" s="440"/>
      <c r="M81" s="440"/>
      <c r="N81" s="440"/>
      <c r="O81" s="440"/>
      <c r="P81" s="440"/>
    </row>
    <row r="82" spans="2:16" x14ac:dyDescent="0.25">
      <c r="B82" s="440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</row>
    <row r="83" spans="2:16" x14ac:dyDescent="0.25"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</row>
    <row r="84" spans="2:16" x14ac:dyDescent="0.25">
      <c r="B84" s="440"/>
      <c r="C84" s="440"/>
      <c r="D84" s="440"/>
      <c r="E84" s="440"/>
      <c r="F84" s="440"/>
      <c r="G84" s="440"/>
      <c r="H84" s="440"/>
      <c r="I84" s="440"/>
      <c r="J84" s="440"/>
      <c r="K84" s="440"/>
      <c r="L84" s="440"/>
      <c r="M84" s="440"/>
      <c r="N84" s="440"/>
      <c r="O84" s="440"/>
      <c r="P84" s="440"/>
    </row>
    <row r="85" spans="2:16" x14ac:dyDescent="0.25">
      <c r="B85" s="440"/>
      <c r="C85" s="440"/>
      <c r="D85" s="440"/>
      <c r="E85" s="440"/>
      <c r="F85" s="440"/>
      <c r="G85" s="440"/>
      <c r="H85" s="440"/>
      <c r="I85" s="440"/>
      <c r="J85" s="440"/>
      <c r="K85" s="440"/>
      <c r="L85" s="440"/>
      <c r="M85" s="440"/>
      <c r="N85" s="440"/>
      <c r="O85" s="440"/>
      <c r="P85" s="440"/>
    </row>
    <row r="86" spans="2:16" x14ac:dyDescent="0.25">
      <c r="B86" s="440"/>
      <c r="C86" s="440"/>
      <c r="D86" s="440"/>
      <c r="E86" s="440"/>
      <c r="F86" s="440"/>
      <c r="G86" s="440"/>
      <c r="H86" s="440"/>
      <c r="I86" s="440"/>
      <c r="J86" s="440"/>
      <c r="K86" s="440"/>
      <c r="L86" s="440"/>
      <c r="M86" s="440"/>
      <c r="N86" s="440"/>
      <c r="O86" s="440"/>
      <c r="P86" s="440"/>
    </row>
    <row r="87" spans="2:16" x14ac:dyDescent="0.25">
      <c r="B87" s="440"/>
      <c r="C87" s="440"/>
      <c r="D87" s="440"/>
      <c r="E87" s="440"/>
      <c r="F87" s="440"/>
      <c r="G87" s="440"/>
      <c r="H87" s="440"/>
      <c r="I87" s="440"/>
      <c r="J87" s="440"/>
      <c r="K87" s="440"/>
      <c r="L87" s="440"/>
      <c r="M87" s="440"/>
      <c r="N87" s="440"/>
      <c r="O87" s="440"/>
      <c r="P87" s="440"/>
    </row>
    <row r="88" spans="2:16" x14ac:dyDescent="0.25">
      <c r="B88" s="440"/>
      <c r="C88" s="440"/>
      <c r="D88" s="440"/>
      <c r="E88" s="440"/>
      <c r="F88" s="440"/>
      <c r="G88" s="440"/>
      <c r="H88" s="440"/>
      <c r="I88" s="440"/>
      <c r="J88" s="440"/>
      <c r="K88" s="440"/>
      <c r="L88" s="440"/>
      <c r="M88" s="440"/>
      <c r="N88" s="440"/>
      <c r="O88" s="440"/>
      <c r="P88" s="440"/>
    </row>
    <row r="89" spans="2:16" x14ac:dyDescent="0.25">
      <c r="B89" s="440"/>
      <c r="C89" s="440"/>
      <c r="D89" s="440"/>
      <c r="E89" s="440"/>
      <c r="F89" s="440"/>
      <c r="G89" s="440"/>
      <c r="H89" s="440"/>
      <c r="I89" s="440"/>
      <c r="J89" s="440"/>
      <c r="K89" s="440"/>
      <c r="L89" s="440"/>
      <c r="M89" s="440"/>
      <c r="N89" s="440"/>
      <c r="O89" s="440"/>
      <c r="P89" s="440"/>
    </row>
    <row r="90" spans="2:16" x14ac:dyDescent="0.25">
      <c r="B90" s="440"/>
      <c r="C90" s="440"/>
      <c r="D90" s="440"/>
      <c r="E90" s="440"/>
      <c r="F90" s="440"/>
      <c r="G90" s="440"/>
      <c r="H90" s="440"/>
      <c r="I90" s="440"/>
      <c r="J90" s="440"/>
      <c r="K90" s="440"/>
      <c r="L90" s="440"/>
      <c r="M90" s="440"/>
      <c r="N90" s="440"/>
      <c r="O90" s="440"/>
      <c r="P90" s="440"/>
    </row>
    <row r="91" spans="2:16" x14ac:dyDescent="0.25"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</row>
    <row r="92" spans="2:16" x14ac:dyDescent="0.25">
      <c r="B92" s="440"/>
      <c r="C92" s="440"/>
      <c r="D92" s="440"/>
      <c r="E92" s="440"/>
      <c r="F92" s="440"/>
      <c r="G92" s="440"/>
      <c r="H92" s="440"/>
      <c r="I92" s="440"/>
      <c r="J92" s="440"/>
      <c r="K92" s="440"/>
      <c r="L92" s="440"/>
      <c r="M92" s="440"/>
      <c r="N92" s="440"/>
      <c r="O92" s="440"/>
      <c r="P92" s="440"/>
    </row>
    <row r="93" spans="2:16" x14ac:dyDescent="0.25">
      <c r="B93" s="440"/>
      <c r="C93" s="440"/>
      <c r="D93" s="440"/>
      <c r="E93" s="440"/>
      <c r="F93" s="440"/>
      <c r="G93" s="440"/>
      <c r="H93" s="440"/>
      <c r="I93" s="440"/>
      <c r="J93" s="440"/>
      <c r="K93" s="440"/>
      <c r="L93" s="440"/>
      <c r="M93" s="440"/>
      <c r="N93" s="440"/>
      <c r="O93" s="440"/>
      <c r="P93" s="440"/>
    </row>
    <row r="94" spans="2:16" x14ac:dyDescent="0.25">
      <c r="B94" s="440"/>
      <c r="C94" s="440"/>
      <c r="D94" s="440"/>
      <c r="E94" s="440"/>
      <c r="F94" s="440"/>
      <c r="G94" s="440"/>
      <c r="H94" s="440"/>
      <c r="I94" s="440"/>
      <c r="J94" s="440"/>
      <c r="K94" s="440"/>
      <c r="L94" s="440"/>
      <c r="M94" s="440"/>
      <c r="N94" s="440"/>
      <c r="O94" s="440"/>
      <c r="P94" s="440"/>
    </row>
    <row r="95" spans="2:16" x14ac:dyDescent="0.25">
      <c r="B95" s="440"/>
      <c r="C95" s="440"/>
      <c r="D95" s="440"/>
      <c r="E95" s="440"/>
      <c r="F95" s="440"/>
      <c r="G95" s="440"/>
      <c r="H95" s="440"/>
      <c r="I95" s="440"/>
      <c r="J95" s="440"/>
      <c r="K95" s="440"/>
      <c r="L95" s="440"/>
      <c r="M95" s="440"/>
      <c r="N95" s="440"/>
      <c r="O95" s="440"/>
      <c r="P95" s="440"/>
    </row>
    <row r="96" spans="2:16" x14ac:dyDescent="0.25">
      <c r="B96" s="440"/>
      <c r="C96" s="440"/>
      <c r="D96" s="440"/>
      <c r="E96" s="440"/>
      <c r="F96" s="440"/>
      <c r="G96" s="440"/>
      <c r="H96" s="440"/>
      <c r="I96" s="440"/>
      <c r="J96" s="440"/>
      <c r="K96" s="440"/>
      <c r="L96" s="440"/>
      <c r="M96" s="440"/>
      <c r="N96" s="440"/>
      <c r="O96" s="440"/>
      <c r="P96" s="440"/>
    </row>
    <row r="97" spans="2:16" x14ac:dyDescent="0.25">
      <c r="B97" s="440"/>
      <c r="C97" s="440"/>
      <c r="D97" s="440"/>
      <c r="E97" s="440"/>
      <c r="F97" s="440"/>
      <c r="G97" s="440"/>
      <c r="H97" s="440"/>
      <c r="I97" s="440"/>
      <c r="J97" s="440"/>
      <c r="K97" s="440"/>
      <c r="L97" s="440"/>
      <c r="M97" s="440"/>
      <c r="N97" s="440"/>
      <c r="O97" s="440"/>
      <c r="P97" s="440"/>
    </row>
    <row r="98" spans="2:16" x14ac:dyDescent="0.25">
      <c r="B98" s="440"/>
      <c r="C98" s="440"/>
      <c r="D98" s="440"/>
      <c r="E98" s="440"/>
      <c r="F98" s="440"/>
      <c r="G98" s="440"/>
      <c r="H98" s="440"/>
      <c r="I98" s="440"/>
      <c r="J98" s="440"/>
      <c r="K98" s="440"/>
      <c r="L98" s="440"/>
      <c r="M98" s="440"/>
      <c r="N98" s="440"/>
      <c r="O98" s="440"/>
      <c r="P98" s="440"/>
    </row>
    <row r="99" spans="2:16" x14ac:dyDescent="0.25">
      <c r="B99" s="440"/>
      <c r="C99" s="440"/>
      <c r="D99" s="440"/>
      <c r="E99" s="440"/>
      <c r="F99" s="440"/>
      <c r="G99" s="440"/>
      <c r="H99" s="440"/>
      <c r="I99" s="440"/>
      <c r="J99" s="440"/>
      <c r="K99" s="440"/>
      <c r="L99" s="440"/>
      <c r="M99" s="440"/>
      <c r="N99" s="440"/>
      <c r="O99" s="440"/>
      <c r="P99" s="440"/>
    </row>
    <row r="100" spans="2:16" x14ac:dyDescent="0.25">
      <c r="B100" s="440"/>
      <c r="C100" s="440"/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0"/>
      <c r="P100" s="440"/>
    </row>
    <row r="101" spans="2:16" x14ac:dyDescent="0.25">
      <c r="B101" s="440"/>
      <c r="C101" s="440"/>
      <c r="D101" s="440"/>
      <c r="E101" s="440"/>
      <c r="F101" s="440"/>
      <c r="G101" s="440"/>
      <c r="H101" s="440"/>
      <c r="I101" s="440"/>
      <c r="J101" s="440"/>
      <c r="K101" s="440"/>
      <c r="L101" s="440"/>
      <c r="M101" s="440"/>
      <c r="N101" s="440"/>
      <c r="O101" s="440"/>
      <c r="P101" s="440"/>
    </row>
    <row r="102" spans="2:16" x14ac:dyDescent="0.25">
      <c r="B102" s="440"/>
      <c r="C102" s="440"/>
      <c r="D102" s="440"/>
      <c r="E102" s="440"/>
      <c r="F102" s="440"/>
      <c r="G102" s="440"/>
      <c r="H102" s="440"/>
      <c r="I102" s="440"/>
      <c r="J102" s="440"/>
      <c r="K102" s="440"/>
      <c r="L102" s="440"/>
      <c r="M102" s="440"/>
      <c r="N102" s="440"/>
      <c r="O102" s="440"/>
      <c r="P102" s="440"/>
    </row>
    <row r="103" spans="2:16" x14ac:dyDescent="0.25">
      <c r="B103" s="440"/>
      <c r="C103" s="440"/>
      <c r="D103" s="440"/>
      <c r="E103" s="440"/>
      <c r="F103" s="440"/>
      <c r="G103" s="440"/>
      <c r="H103" s="440"/>
      <c r="I103" s="440"/>
      <c r="J103" s="440"/>
      <c r="K103" s="440"/>
      <c r="L103" s="440"/>
      <c r="M103" s="440"/>
      <c r="N103" s="440"/>
      <c r="O103" s="440"/>
      <c r="P103" s="440"/>
    </row>
    <row r="104" spans="2:16" x14ac:dyDescent="0.25"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</row>
    <row r="105" spans="2:16" x14ac:dyDescent="0.25">
      <c r="B105" s="440"/>
      <c r="C105" s="440"/>
      <c r="D105" s="440"/>
      <c r="E105" s="440"/>
      <c r="F105" s="440"/>
      <c r="G105" s="440"/>
      <c r="H105" s="440"/>
      <c r="I105" s="440"/>
      <c r="J105" s="440"/>
      <c r="K105" s="440"/>
      <c r="L105" s="440"/>
      <c r="M105" s="440"/>
      <c r="N105" s="440"/>
      <c r="O105" s="440"/>
      <c r="P105" s="440"/>
    </row>
    <row r="106" spans="2:16" x14ac:dyDescent="0.25">
      <c r="B106" s="440"/>
      <c r="C106" s="440"/>
      <c r="D106" s="440"/>
      <c r="E106" s="440"/>
      <c r="F106" s="440"/>
      <c r="G106" s="440"/>
      <c r="H106" s="440"/>
      <c r="I106" s="440"/>
      <c r="J106" s="440"/>
      <c r="K106" s="440"/>
      <c r="L106" s="440"/>
      <c r="M106" s="440"/>
      <c r="N106" s="440"/>
      <c r="O106" s="440"/>
      <c r="P106" s="440"/>
    </row>
    <row r="107" spans="2:16" x14ac:dyDescent="0.25">
      <c r="B107" s="440"/>
      <c r="C107" s="440"/>
      <c r="D107" s="440"/>
      <c r="E107" s="440"/>
      <c r="F107" s="440"/>
      <c r="G107" s="440"/>
      <c r="H107" s="440"/>
      <c r="I107" s="440"/>
      <c r="J107" s="440"/>
      <c r="K107" s="440"/>
      <c r="L107" s="440"/>
      <c r="M107" s="440"/>
      <c r="N107" s="440"/>
      <c r="O107" s="440"/>
      <c r="P107" s="440"/>
    </row>
    <row r="108" spans="2:16" x14ac:dyDescent="0.25">
      <c r="B108" s="440"/>
      <c r="C108" s="440"/>
      <c r="D108" s="440"/>
      <c r="E108" s="440"/>
      <c r="F108" s="440"/>
      <c r="G108" s="440"/>
      <c r="H108" s="440"/>
      <c r="I108" s="440"/>
      <c r="J108" s="440"/>
      <c r="K108" s="440"/>
      <c r="L108" s="440"/>
      <c r="M108" s="440"/>
      <c r="N108" s="440"/>
      <c r="O108" s="440"/>
      <c r="P108" s="440"/>
    </row>
    <row r="109" spans="2:16" x14ac:dyDescent="0.25">
      <c r="B109" s="440"/>
      <c r="C109" s="440"/>
      <c r="D109" s="440"/>
      <c r="E109" s="440"/>
      <c r="F109" s="440"/>
      <c r="G109" s="440"/>
      <c r="H109" s="440"/>
      <c r="I109" s="440"/>
      <c r="J109" s="440"/>
      <c r="K109" s="440"/>
      <c r="L109" s="440"/>
      <c r="M109" s="440"/>
      <c r="N109" s="440"/>
      <c r="O109" s="440"/>
      <c r="P109" s="440"/>
    </row>
    <row r="110" spans="2:16" x14ac:dyDescent="0.25">
      <c r="B110" s="440"/>
      <c r="C110" s="440"/>
      <c r="D110" s="440"/>
      <c r="E110" s="440"/>
      <c r="F110" s="440"/>
      <c r="G110" s="440"/>
      <c r="H110" s="440"/>
      <c r="I110" s="440"/>
      <c r="J110" s="440"/>
      <c r="K110" s="440"/>
      <c r="L110" s="440"/>
      <c r="M110" s="440"/>
      <c r="N110" s="440"/>
      <c r="O110" s="440"/>
      <c r="P110" s="440"/>
    </row>
    <row r="111" spans="2:16" x14ac:dyDescent="0.25">
      <c r="B111" s="440"/>
      <c r="C111" s="440"/>
      <c r="D111" s="440"/>
      <c r="E111" s="440"/>
      <c r="F111" s="440"/>
      <c r="G111" s="440"/>
      <c r="H111" s="440"/>
      <c r="I111" s="440"/>
      <c r="J111" s="440"/>
      <c r="K111" s="440"/>
      <c r="L111" s="440"/>
      <c r="M111" s="440"/>
      <c r="N111" s="440"/>
      <c r="O111" s="440"/>
      <c r="P111" s="440"/>
    </row>
    <row r="112" spans="2:16" x14ac:dyDescent="0.25">
      <c r="B112" s="440"/>
      <c r="C112" s="440"/>
      <c r="D112" s="440"/>
      <c r="E112" s="440"/>
      <c r="F112" s="440"/>
      <c r="G112" s="440"/>
      <c r="H112" s="440"/>
      <c r="I112" s="440"/>
      <c r="J112" s="440"/>
      <c r="K112" s="440"/>
      <c r="L112" s="440"/>
      <c r="M112" s="440"/>
      <c r="N112" s="440"/>
      <c r="O112" s="440"/>
      <c r="P112" s="440"/>
    </row>
    <row r="113" spans="2:28" x14ac:dyDescent="0.25">
      <c r="B113" s="440"/>
      <c r="C113" s="440"/>
      <c r="D113" s="440"/>
      <c r="E113" s="440"/>
      <c r="F113" s="440"/>
      <c r="G113" s="440"/>
      <c r="H113" s="440"/>
      <c r="I113" s="440"/>
      <c r="J113" s="440"/>
      <c r="K113" s="440"/>
      <c r="L113" s="440"/>
      <c r="M113" s="440"/>
      <c r="N113" s="440"/>
      <c r="O113" s="440"/>
      <c r="P113" s="440"/>
    </row>
    <row r="114" spans="2:28" x14ac:dyDescent="0.25">
      <c r="B114" s="440"/>
      <c r="C114" s="440"/>
      <c r="D114" s="440"/>
      <c r="E114" s="440"/>
      <c r="F114" s="440"/>
      <c r="G114" s="440"/>
      <c r="H114" s="440"/>
      <c r="I114" s="440"/>
      <c r="J114" s="440"/>
      <c r="K114" s="440"/>
      <c r="L114" s="440"/>
      <c r="M114" s="440"/>
      <c r="N114" s="440"/>
      <c r="O114" s="440"/>
      <c r="P114" s="440"/>
    </row>
    <row r="115" spans="2:28" x14ac:dyDescent="0.25">
      <c r="B115" s="440"/>
      <c r="C115" s="440"/>
      <c r="D115" s="440"/>
      <c r="E115" s="440"/>
      <c r="F115" s="440"/>
      <c r="G115" s="440"/>
      <c r="H115" s="440"/>
      <c r="I115" s="440"/>
      <c r="J115" s="440"/>
      <c r="K115" s="440"/>
      <c r="L115" s="440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</row>
    <row r="116" spans="2:28" x14ac:dyDescent="0.25">
      <c r="B116" s="440"/>
      <c r="C116" s="440"/>
      <c r="D116" s="440"/>
      <c r="E116" s="440"/>
      <c r="F116" s="440"/>
      <c r="G116" s="440"/>
      <c r="H116" s="440"/>
      <c r="I116" s="440"/>
      <c r="J116" s="440"/>
      <c r="K116" s="440"/>
      <c r="L116" s="440"/>
      <c r="M116" s="440"/>
      <c r="N116" s="440"/>
      <c r="O116" s="440"/>
      <c r="P116" s="440"/>
      <c r="Q116" s="440"/>
      <c r="R116" s="440"/>
      <c r="S116" s="440"/>
      <c r="T116" s="440"/>
      <c r="U116" s="440"/>
      <c r="V116" s="440"/>
      <c r="W116" s="440"/>
      <c r="X116" s="440"/>
      <c r="Y116" s="440"/>
      <c r="Z116" s="440"/>
      <c r="AA116" s="440"/>
      <c r="AB116" s="440"/>
    </row>
    <row r="117" spans="2:28" x14ac:dyDescent="0.25"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</row>
    <row r="118" spans="2:28" x14ac:dyDescent="0.25">
      <c r="B118" s="440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</row>
    <row r="119" spans="2:28" x14ac:dyDescent="0.25"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</row>
    <row r="120" spans="2:28" x14ac:dyDescent="0.25">
      <c r="B120" s="440"/>
      <c r="C120" s="440"/>
      <c r="D120" s="440"/>
      <c r="E120" s="440"/>
      <c r="F120" s="440"/>
      <c r="G120" s="440"/>
      <c r="H120" s="440"/>
      <c r="I120" s="440"/>
      <c r="J120" s="440"/>
      <c r="K120" s="440"/>
      <c r="L120" s="440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</row>
    <row r="121" spans="2:28" x14ac:dyDescent="0.25">
      <c r="B121" s="440"/>
      <c r="C121" s="440"/>
      <c r="D121" s="440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</row>
    <row r="122" spans="2:28" x14ac:dyDescent="0.25">
      <c r="B122" s="440"/>
      <c r="C122" s="440"/>
      <c r="D122" s="440"/>
      <c r="E122" s="440"/>
      <c r="F122" s="440"/>
      <c r="G122" s="440"/>
      <c r="H122" s="440"/>
      <c r="I122" s="440"/>
      <c r="J122" s="440"/>
      <c r="K122" s="440"/>
      <c r="L122" s="440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</row>
    <row r="123" spans="2:28" x14ac:dyDescent="0.25">
      <c r="B123" s="440"/>
      <c r="C123" s="440"/>
      <c r="D123" s="440"/>
      <c r="E123" s="440"/>
      <c r="F123" s="440"/>
      <c r="G123" s="440"/>
      <c r="H123" s="440"/>
      <c r="I123" s="440"/>
      <c r="J123" s="440"/>
      <c r="K123" s="440"/>
      <c r="L123" s="440"/>
      <c r="M123" s="440"/>
      <c r="N123" s="440"/>
      <c r="O123" s="440"/>
      <c r="P123" s="440"/>
      <c r="Q123" s="440"/>
      <c r="R123" s="440"/>
      <c r="S123" s="440"/>
      <c r="T123" s="440"/>
      <c r="U123" s="440"/>
      <c r="V123" s="440"/>
      <c r="W123" s="440"/>
      <c r="X123" s="440"/>
      <c r="Y123" s="440"/>
      <c r="Z123" s="440"/>
      <c r="AA123" s="440"/>
      <c r="AB123" s="440"/>
    </row>
    <row r="124" spans="2:28" x14ac:dyDescent="0.25">
      <c r="B124" s="440"/>
      <c r="C124" s="440"/>
      <c r="D124" s="440"/>
      <c r="E124" s="440"/>
      <c r="F124" s="440"/>
      <c r="G124" s="440"/>
      <c r="H124" s="440"/>
      <c r="I124" s="440"/>
      <c r="J124" s="440"/>
      <c r="K124" s="440"/>
      <c r="L124" s="440"/>
      <c r="M124" s="440"/>
      <c r="N124" s="440"/>
      <c r="O124" s="440"/>
      <c r="P124" s="440"/>
      <c r="Q124" s="440"/>
      <c r="R124" s="440"/>
      <c r="S124" s="440"/>
      <c r="T124" s="440"/>
      <c r="U124" s="440"/>
      <c r="V124" s="440"/>
      <c r="W124" s="440"/>
      <c r="X124" s="440"/>
      <c r="Y124" s="440"/>
      <c r="Z124" s="440"/>
      <c r="AA124" s="440"/>
      <c r="AB124" s="440"/>
    </row>
    <row r="125" spans="2:28" x14ac:dyDescent="0.25">
      <c r="B125" s="440"/>
      <c r="C125" s="440"/>
      <c r="D125" s="440"/>
      <c r="E125" s="440"/>
      <c r="F125" s="440"/>
      <c r="G125" s="440"/>
      <c r="H125" s="440"/>
      <c r="I125" s="440"/>
      <c r="J125" s="440"/>
      <c r="K125" s="440"/>
      <c r="L125" s="440"/>
      <c r="M125" s="440"/>
      <c r="N125" s="440"/>
      <c r="O125" s="440"/>
      <c r="P125" s="440"/>
      <c r="Q125" s="440"/>
      <c r="R125" s="440"/>
      <c r="S125" s="440"/>
      <c r="T125" s="440"/>
      <c r="U125" s="440"/>
      <c r="V125" s="440"/>
      <c r="W125" s="440"/>
      <c r="X125" s="440"/>
      <c r="Y125" s="440"/>
      <c r="Z125" s="440"/>
      <c r="AA125" s="440"/>
      <c r="AB125" s="440"/>
    </row>
    <row r="126" spans="2:28" x14ac:dyDescent="0.25">
      <c r="B126" s="440"/>
      <c r="C126" s="440"/>
      <c r="D126" s="440"/>
      <c r="E126" s="440"/>
      <c r="F126" s="440"/>
      <c r="G126" s="440"/>
      <c r="H126" s="440"/>
      <c r="I126" s="440"/>
      <c r="J126" s="440"/>
      <c r="K126" s="440"/>
      <c r="L126" s="440"/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</row>
    <row r="127" spans="2:28" x14ac:dyDescent="0.25">
      <c r="B127" s="440"/>
      <c r="C127" s="440"/>
      <c r="D127" s="440"/>
      <c r="E127" s="440"/>
      <c r="F127" s="440"/>
      <c r="G127" s="440"/>
      <c r="H127" s="440"/>
      <c r="I127" s="440"/>
      <c r="J127" s="440"/>
      <c r="K127" s="440"/>
      <c r="L127" s="440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</row>
    <row r="128" spans="2:28" x14ac:dyDescent="0.25">
      <c r="B128" s="440"/>
      <c r="C128" s="440"/>
      <c r="D128" s="440"/>
      <c r="E128" s="440"/>
      <c r="F128" s="440"/>
      <c r="G128" s="440"/>
      <c r="H128" s="440"/>
      <c r="I128" s="440"/>
      <c r="J128" s="440"/>
      <c r="K128" s="440"/>
      <c r="L128" s="440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</row>
    <row r="129" spans="2:28" x14ac:dyDescent="0.25">
      <c r="B129" s="440"/>
      <c r="C129" s="440"/>
      <c r="D129" s="440"/>
      <c r="E129" s="440"/>
      <c r="F129" s="440"/>
      <c r="G129" s="440"/>
      <c r="H129" s="440"/>
      <c r="I129" s="440"/>
      <c r="J129" s="440"/>
      <c r="K129" s="440"/>
      <c r="L129" s="440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</row>
    <row r="130" spans="2:28" x14ac:dyDescent="0.25">
      <c r="B130" s="440"/>
      <c r="C130" s="440"/>
      <c r="D130" s="440"/>
      <c r="E130" s="440"/>
      <c r="F130" s="440"/>
      <c r="G130" s="440"/>
      <c r="H130" s="440"/>
      <c r="I130" s="440"/>
      <c r="J130" s="440"/>
      <c r="K130" s="440"/>
      <c r="L130" s="440"/>
      <c r="M130" s="440"/>
      <c r="N130" s="440"/>
      <c r="O130" s="440"/>
      <c r="P130" s="440"/>
      <c r="Q130" s="440"/>
      <c r="R130" s="440"/>
      <c r="S130" s="440"/>
      <c r="T130" s="440"/>
      <c r="U130" s="440"/>
      <c r="V130" s="440"/>
      <c r="W130" s="440"/>
      <c r="X130" s="440"/>
      <c r="Y130" s="440"/>
      <c r="Z130" s="440"/>
      <c r="AA130" s="440"/>
      <c r="AB130" s="440"/>
    </row>
    <row r="131" spans="2:28" x14ac:dyDescent="0.25">
      <c r="B131" s="440"/>
      <c r="C131" s="440"/>
      <c r="D131" s="440"/>
      <c r="E131" s="440"/>
      <c r="F131" s="440"/>
      <c r="G131" s="440"/>
      <c r="H131" s="440"/>
      <c r="I131" s="440"/>
      <c r="J131" s="440"/>
      <c r="K131" s="440"/>
      <c r="L131" s="440"/>
      <c r="M131" s="440"/>
      <c r="N131" s="440"/>
      <c r="O131" s="440"/>
      <c r="P131" s="440"/>
      <c r="Q131" s="440"/>
      <c r="R131" s="440"/>
      <c r="S131" s="440"/>
      <c r="T131" s="440"/>
      <c r="U131" s="440"/>
      <c r="V131" s="440"/>
      <c r="W131" s="440"/>
      <c r="X131" s="440"/>
      <c r="Y131" s="440"/>
      <c r="Z131" s="440"/>
      <c r="AA131" s="440"/>
      <c r="AB131" s="440"/>
    </row>
    <row r="132" spans="2:28" x14ac:dyDescent="0.25">
      <c r="B132" s="440"/>
      <c r="C132" s="440"/>
      <c r="D132" s="440"/>
      <c r="E132" s="440"/>
      <c r="F132" s="440"/>
      <c r="G132" s="440"/>
      <c r="H132" s="440"/>
      <c r="I132" s="440"/>
      <c r="J132" s="440"/>
      <c r="K132" s="440"/>
      <c r="L132" s="440"/>
      <c r="M132" s="440"/>
      <c r="N132" s="440"/>
      <c r="O132" s="440"/>
      <c r="P132" s="440"/>
      <c r="Q132" s="440"/>
      <c r="R132" s="440"/>
      <c r="S132" s="440"/>
      <c r="T132" s="440"/>
      <c r="U132" s="440"/>
      <c r="V132" s="440"/>
      <c r="W132" s="440"/>
      <c r="X132" s="440"/>
      <c r="Y132" s="440"/>
      <c r="Z132" s="440"/>
      <c r="AA132" s="440"/>
      <c r="AB132" s="440"/>
    </row>
    <row r="133" spans="2:28" x14ac:dyDescent="0.25">
      <c r="B133" s="440"/>
      <c r="C133" s="440"/>
      <c r="D133" s="440"/>
      <c r="E133" s="440"/>
      <c r="F133" s="440"/>
      <c r="G133" s="440"/>
      <c r="H133" s="440"/>
      <c r="I133" s="440"/>
      <c r="J133" s="440"/>
      <c r="K133" s="440"/>
      <c r="L133" s="440"/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</row>
    <row r="134" spans="2:28" x14ac:dyDescent="0.25">
      <c r="B134" s="440"/>
      <c r="C134" s="440"/>
      <c r="D134" s="440"/>
      <c r="E134" s="440"/>
      <c r="F134" s="440"/>
      <c r="G134" s="440"/>
      <c r="H134" s="440"/>
      <c r="I134" s="440"/>
      <c r="J134" s="440"/>
      <c r="K134" s="440"/>
      <c r="L134" s="440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</row>
    <row r="135" spans="2:28" x14ac:dyDescent="0.25">
      <c r="B135" s="440"/>
      <c r="C135" s="440"/>
      <c r="D135" s="440"/>
      <c r="E135" s="440"/>
      <c r="F135" s="440"/>
      <c r="G135" s="440"/>
      <c r="H135" s="440"/>
      <c r="I135" s="440"/>
      <c r="J135" s="440"/>
      <c r="K135" s="440"/>
      <c r="L135" s="440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</row>
    <row r="136" spans="2:28" x14ac:dyDescent="0.25">
      <c r="B136" s="440"/>
      <c r="C136" s="440"/>
      <c r="D136" s="440"/>
      <c r="E136" s="440"/>
      <c r="F136" s="440"/>
      <c r="G136" s="440"/>
      <c r="H136" s="440"/>
      <c r="I136" s="440"/>
      <c r="J136" s="440"/>
      <c r="K136" s="440"/>
      <c r="L136" s="440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</row>
    <row r="137" spans="2:28" x14ac:dyDescent="0.25">
      <c r="B137" s="440"/>
      <c r="C137" s="440"/>
      <c r="D137" s="440"/>
      <c r="E137" s="440"/>
      <c r="F137" s="440"/>
      <c r="G137" s="440"/>
      <c r="H137" s="440"/>
      <c r="I137" s="440"/>
      <c r="J137" s="440"/>
      <c r="K137" s="440"/>
      <c r="L137" s="440"/>
      <c r="M137" s="440"/>
      <c r="N137" s="440"/>
      <c r="O137" s="440"/>
      <c r="P137" s="440"/>
      <c r="Q137" s="440"/>
      <c r="R137" s="440"/>
      <c r="S137" s="440"/>
      <c r="T137" s="440"/>
      <c r="U137" s="440"/>
      <c r="V137" s="440"/>
      <c r="W137" s="440"/>
      <c r="X137" s="440"/>
      <c r="Y137" s="440"/>
      <c r="Z137" s="440"/>
      <c r="AA137" s="440"/>
      <c r="AB137" s="440"/>
    </row>
    <row r="138" spans="2:28" x14ac:dyDescent="0.25">
      <c r="B138" s="440"/>
      <c r="C138" s="440"/>
      <c r="D138" s="440"/>
      <c r="E138" s="440"/>
      <c r="F138" s="440"/>
      <c r="G138" s="440"/>
      <c r="H138" s="440"/>
      <c r="I138" s="440"/>
      <c r="J138" s="440"/>
      <c r="K138" s="440"/>
      <c r="L138" s="440"/>
      <c r="M138" s="440"/>
      <c r="N138" s="440"/>
      <c r="O138" s="440"/>
      <c r="P138" s="440"/>
      <c r="Q138" s="440"/>
      <c r="R138" s="440"/>
      <c r="S138" s="440"/>
      <c r="T138" s="440"/>
      <c r="U138" s="440"/>
      <c r="V138" s="440"/>
      <c r="W138" s="440"/>
      <c r="X138" s="440"/>
      <c r="Y138" s="440"/>
      <c r="Z138" s="440"/>
      <c r="AA138" s="440"/>
      <c r="AB138" s="440"/>
    </row>
    <row r="139" spans="2:28" x14ac:dyDescent="0.25">
      <c r="B139" s="440"/>
      <c r="C139" s="440"/>
      <c r="D139" s="440"/>
      <c r="E139" s="440"/>
      <c r="F139" s="440"/>
      <c r="G139" s="440"/>
      <c r="H139" s="440"/>
      <c r="I139" s="440"/>
      <c r="J139" s="440"/>
      <c r="K139" s="440"/>
      <c r="L139" s="440"/>
      <c r="M139" s="440"/>
      <c r="N139" s="440"/>
      <c r="O139" s="440"/>
      <c r="P139" s="440"/>
      <c r="Q139" s="440"/>
      <c r="R139" s="440"/>
      <c r="S139" s="440"/>
      <c r="T139" s="440"/>
      <c r="U139" s="440"/>
      <c r="V139" s="440"/>
      <c r="W139" s="440"/>
      <c r="X139" s="440"/>
      <c r="Y139" s="440"/>
      <c r="Z139" s="440"/>
      <c r="AA139" s="440"/>
      <c r="AB139" s="440"/>
    </row>
    <row r="140" spans="2:28" x14ac:dyDescent="0.25">
      <c r="B140" s="440"/>
      <c r="C140" s="440"/>
      <c r="D140" s="440"/>
      <c r="E140" s="440"/>
      <c r="F140" s="440"/>
      <c r="G140" s="440"/>
      <c r="H140" s="440"/>
      <c r="I140" s="440"/>
      <c r="J140" s="440"/>
      <c r="K140" s="440"/>
      <c r="L140" s="440"/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</row>
    <row r="141" spans="2:28" x14ac:dyDescent="0.25">
      <c r="B141" s="440"/>
      <c r="C141" s="440"/>
      <c r="D141" s="440"/>
      <c r="E141" s="440"/>
      <c r="F141" s="440"/>
      <c r="G141" s="440"/>
      <c r="H141" s="440"/>
      <c r="I141" s="440"/>
      <c r="J141" s="440"/>
      <c r="K141" s="440"/>
      <c r="L141" s="440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</row>
    <row r="142" spans="2:28" x14ac:dyDescent="0.25">
      <c r="B142" s="440"/>
      <c r="C142" s="440"/>
      <c r="D142" s="440"/>
      <c r="E142" s="440"/>
      <c r="F142" s="440"/>
      <c r="G142" s="440"/>
      <c r="H142" s="440"/>
      <c r="I142" s="440"/>
      <c r="J142" s="440"/>
      <c r="K142" s="440"/>
      <c r="L142" s="440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</row>
    <row r="143" spans="2:28" x14ac:dyDescent="0.25">
      <c r="B143" s="440"/>
      <c r="C143" s="440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</row>
    <row r="144" spans="2:28" x14ac:dyDescent="0.25">
      <c r="B144" s="440"/>
      <c r="C144" s="440"/>
      <c r="D144" s="440"/>
      <c r="E144" s="440"/>
      <c r="F144" s="440"/>
      <c r="G144" s="440"/>
      <c r="H144" s="440"/>
      <c r="I144" s="440"/>
      <c r="J144" s="440"/>
      <c r="K144" s="440"/>
      <c r="L144" s="440"/>
      <c r="M144" s="440"/>
      <c r="N144" s="440"/>
      <c r="O144" s="440"/>
      <c r="P144" s="440"/>
      <c r="Q144" s="440"/>
      <c r="R144" s="440"/>
      <c r="S144" s="440"/>
      <c r="T144" s="440"/>
      <c r="U144" s="440"/>
      <c r="V144" s="440"/>
      <c r="W144" s="440"/>
      <c r="X144" s="440"/>
      <c r="Y144" s="440"/>
      <c r="Z144" s="440"/>
      <c r="AA144" s="440"/>
      <c r="AB144" s="440"/>
    </row>
    <row r="145" spans="2:28" x14ac:dyDescent="0.25">
      <c r="B145" s="440"/>
      <c r="C145" s="440"/>
      <c r="D145" s="440"/>
      <c r="E145" s="440"/>
      <c r="F145" s="440"/>
      <c r="G145" s="440"/>
      <c r="H145" s="440"/>
      <c r="I145" s="440"/>
      <c r="J145" s="440"/>
      <c r="K145" s="440"/>
      <c r="L145" s="440"/>
      <c r="M145" s="440"/>
      <c r="N145" s="440"/>
      <c r="O145" s="440"/>
      <c r="P145" s="440"/>
      <c r="Q145" s="440"/>
      <c r="R145" s="440"/>
      <c r="S145" s="440"/>
      <c r="T145" s="440"/>
      <c r="U145" s="440"/>
      <c r="V145" s="440"/>
      <c r="W145" s="440"/>
      <c r="X145" s="440"/>
      <c r="Y145" s="440"/>
      <c r="Z145" s="440"/>
      <c r="AA145" s="440"/>
      <c r="AB145" s="440"/>
    </row>
    <row r="146" spans="2:28" x14ac:dyDescent="0.25">
      <c r="B146" s="440"/>
      <c r="C146" s="440"/>
      <c r="D146" s="440"/>
      <c r="E146" s="440"/>
      <c r="F146" s="440"/>
      <c r="G146" s="440"/>
      <c r="H146" s="440"/>
      <c r="I146" s="440"/>
      <c r="J146" s="440"/>
      <c r="K146" s="440"/>
      <c r="L146" s="440"/>
      <c r="M146" s="440"/>
      <c r="N146" s="440"/>
      <c r="O146" s="440"/>
      <c r="P146" s="440"/>
      <c r="Q146" s="440"/>
      <c r="R146" s="440"/>
      <c r="S146" s="440"/>
      <c r="T146" s="440"/>
      <c r="U146" s="440"/>
      <c r="V146" s="440"/>
      <c r="W146" s="440"/>
      <c r="X146" s="440"/>
      <c r="Y146" s="440"/>
      <c r="Z146" s="440"/>
      <c r="AA146" s="440"/>
      <c r="AB146" s="440"/>
    </row>
    <row r="147" spans="2:28" x14ac:dyDescent="0.25">
      <c r="B147" s="440"/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</row>
    <row r="148" spans="2:28" x14ac:dyDescent="0.25">
      <c r="B148" s="440"/>
      <c r="C148" s="440"/>
      <c r="D148" s="440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</row>
    <row r="149" spans="2:28" x14ac:dyDescent="0.25">
      <c r="B149" s="440"/>
      <c r="C149" s="440"/>
      <c r="D149" s="440"/>
      <c r="E149" s="440"/>
      <c r="F149" s="440"/>
      <c r="G149" s="440"/>
      <c r="H149" s="440"/>
      <c r="I149" s="440"/>
      <c r="J149" s="440"/>
      <c r="K149" s="440"/>
      <c r="L149" s="440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</row>
    <row r="150" spans="2:28" x14ac:dyDescent="0.25">
      <c r="B150" s="440"/>
      <c r="C150" s="440"/>
      <c r="D150" s="440"/>
      <c r="E150" s="440"/>
      <c r="F150" s="440"/>
      <c r="G150" s="440"/>
      <c r="H150" s="440"/>
      <c r="I150" s="440"/>
      <c r="J150" s="440"/>
      <c r="K150" s="440"/>
      <c r="L150" s="440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</row>
    <row r="151" spans="2:28" x14ac:dyDescent="0.25">
      <c r="B151" s="440"/>
      <c r="C151" s="440"/>
      <c r="D151" s="440"/>
      <c r="E151" s="440"/>
      <c r="F151" s="440"/>
      <c r="G151" s="440"/>
      <c r="H151" s="440"/>
      <c r="I151" s="440"/>
      <c r="J151" s="440"/>
      <c r="K151" s="440"/>
      <c r="L151" s="440"/>
      <c r="M151" s="440"/>
      <c r="N151" s="440"/>
      <c r="O151" s="440"/>
      <c r="P151" s="440"/>
      <c r="Q151" s="440"/>
      <c r="R151" s="440"/>
      <c r="S151" s="440"/>
      <c r="T151" s="440"/>
      <c r="U151" s="440"/>
      <c r="V151" s="440"/>
      <c r="W151" s="440"/>
      <c r="X151" s="440"/>
      <c r="Y151" s="440"/>
      <c r="Z151" s="440"/>
      <c r="AA151" s="440"/>
      <c r="AB151" s="440"/>
    </row>
    <row r="152" spans="2:28" x14ac:dyDescent="0.25">
      <c r="B152" s="440"/>
      <c r="C152" s="440"/>
      <c r="D152" s="440"/>
      <c r="E152" s="440"/>
      <c r="F152" s="440"/>
      <c r="G152" s="440"/>
      <c r="H152" s="440"/>
      <c r="I152" s="440"/>
      <c r="J152" s="440"/>
      <c r="K152" s="440"/>
      <c r="L152" s="440"/>
      <c r="M152" s="440"/>
      <c r="N152" s="440"/>
      <c r="O152" s="440"/>
      <c r="P152" s="440"/>
      <c r="Q152" s="440"/>
      <c r="R152" s="440"/>
      <c r="S152" s="440"/>
      <c r="T152" s="440"/>
      <c r="U152" s="440"/>
      <c r="V152" s="440"/>
      <c r="W152" s="440"/>
      <c r="X152" s="440"/>
      <c r="Y152" s="440"/>
      <c r="Z152" s="440"/>
      <c r="AA152" s="440"/>
      <c r="AB152" s="440"/>
    </row>
    <row r="153" spans="2:28" x14ac:dyDescent="0.25">
      <c r="B153" s="440"/>
      <c r="C153" s="440"/>
      <c r="D153" s="440"/>
      <c r="E153" s="440"/>
      <c r="F153" s="440"/>
      <c r="G153" s="440"/>
      <c r="H153" s="440"/>
      <c r="I153" s="440"/>
      <c r="J153" s="440"/>
      <c r="K153" s="440"/>
      <c r="L153" s="440"/>
      <c r="M153" s="440"/>
      <c r="N153" s="440"/>
      <c r="O153" s="440"/>
      <c r="P153" s="440"/>
      <c r="Q153" s="440"/>
      <c r="R153" s="440"/>
      <c r="S153" s="440"/>
      <c r="T153" s="440"/>
      <c r="U153" s="440"/>
      <c r="V153" s="440"/>
      <c r="W153" s="440"/>
      <c r="X153" s="440"/>
      <c r="Y153" s="440"/>
      <c r="Z153" s="440"/>
      <c r="AA153" s="440"/>
      <c r="AB153" s="440"/>
    </row>
    <row r="154" spans="2:28" x14ac:dyDescent="0.25">
      <c r="B154" s="440"/>
      <c r="C154" s="440"/>
      <c r="D154" s="440"/>
      <c r="E154" s="440"/>
      <c r="F154" s="440"/>
      <c r="G154" s="440"/>
      <c r="H154" s="440"/>
      <c r="I154" s="440"/>
      <c r="J154" s="440"/>
      <c r="K154" s="440"/>
      <c r="L154" s="440"/>
      <c r="M154" s="440"/>
      <c r="N154" s="440"/>
      <c r="O154" s="440"/>
      <c r="P154" s="440"/>
      <c r="Q154" s="440"/>
      <c r="R154" s="440"/>
      <c r="S154" s="440"/>
      <c r="T154" s="440"/>
      <c r="U154" s="440"/>
      <c r="V154" s="440"/>
      <c r="W154" s="440"/>
      <c r="X154" s="440"/>
      <c r="Y154" s="440"/>
      <c r="Z154" s="440"/>
      <c r="AA154" s="440"/>
      <c r="AB154" s="440"/>
    </row>
    <row r="155" spans="2:28" x14ac:dyDescent="0.25"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0"/>
      <c r="Z155" s="440"/>
      <c r="AA155" s="440"/>
      <c r="AB155" s="440"/>
    </row>
    <row r="156" spans="2:28" x14ac:dyDescent="0.25">
      <c r="B156" s="440"/>
      <c r="C156" s="440"/>
      <c r="D156" s="440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</row>
    <row r="157" spans="2:28" x14ac:dyDescent="0.25">
      <c r="B157" s="440"/>
      <c r="C157" s="440"/>
      <c r="D157" s="440"/>
      <c r="E157" s="440"/>
      <c r="F157" s="440"/>
      <c r="G157" s="440"/>
      <c r="H157" s="440"/>
      <c r="I157" s="440"/>
      <c r="J157" s="440"/>
      <c r="K157" s="440"/>
      <c r="L157" s="440"/>
      <c r="M157" s="440"/>
      <c r="N157" s="440"/>
      <c r="O157" s="440"/>
      <c r="P157" s="440"/>
      <c r="Q157" s="440"/>
      <c r="R157" s="440"/>
      <c r="S157" s="440"/>
      <c r="T157" s="440"/>
      <c r="U157" s="440"/>
      <c r="V157" s="440"/>
      <c r="W157" s="440"/>
      <c r="X157" s="440"/>
      <c r="Y157" s="440"/>
      <c r="Z157" s="440"/>
      <c r="AA157" s="440"/>
      <c r="AB157" s="440"/>
    </row>
    <row r="158" spans="2:28" x14ac:dyDescent="0.25">
      <c r="B158" s="440"/>
      <c r="C158" s="440"/>
      <c r="D158" s="440"/>
      <c r="E158" s="440"/>
      <c r="F158" s="440"/>
      <c r="G158" s="440"/>
      <c r="H158" s="440"/>
      <c r="I158" s="440"/>
      <c r="J158" s="440"/>
      <c r="K158" s="440"/>
      <c r="L158" s="440"/>
      <c r="M158" s="440"/>
      <c r="N158" s="440"/>
      <c r="O158" s="440"/>
      <c r="P158" s="440"/>
      <c r="Q158" s="440"/>
      <c r="R158" s="440"/>
      <c r="S158" s="440"/>
      <c r="T158" s="440"/>
      <c r="U158" s="440"/>
      <c r="V158" s="440"/>
      <c r="W158" s="440"/>
      <c r="X158" s="440"/>
      <c r="Y158" s="440"/>
      <c r="Z158" s="440"/>
      <c r="AA158" s="440"/>
      <c r="AB158" s="440"/>
    </row>
    <row r="159" spans="2:28" x14ac:dyDescent="0.25">
      <c r="B159" s="440"/>
      <c r="C159" s="440"/>
      <c r="D159" s="440"/>
      <c r="E159" s="440"/>
      <c r="F159" s="440"/>
      <c r="G159" s="440"/>
      <c r="H159" s="440"/>
      <c r="I159" s="440"/>
      <c r="J159" s="440"/>
      <c r="K159" s="440"/>
      <c r="L159" s="440"/>
      <c r="M159" s="440"/>
      <c r="N159" s="440"/>
      <c r="O159" s="440"/>
      <c r="P159" s="440"/>
      <c r="Q159" s="440"/>
      <c r="R159" s="440"/>
      <c r="S159" s="440"/>
      <c r="T159" s="440"/>
      <c r="U159" s="440"/>
      <c r="V159" s="440"/>
      <c r="W159" s="440"/>
      <c r="X159" s="440"/>
      <c r="Y159" s="440"/>
      <c r="Z159" s="440"/>
      <c r="AA159" s="440"/>
      <c r="AB159" s="440"/>
    </row>
    <row r="160" spans="2:28" x14ac:dyDescent="0.25">
      <c r="B160" s="440"/>
      <c r="C160" s="440"/>
      <c r="D160" s="440"/>
      <c r="E160" s="440"/>
      <c r="F160" s="440"/>
      <c r="G160" s="440"/>
      <c r="H160" s="440"/>
      <c r="I160" s="440"/>
      <c r="J160" s="440"/>
      <c r="K160" s="440"/>
      <c r="L160" s="440"/>
      <c r="M160" s="440"/>
      <c r="N160" s="440"/>
      <c r="O160" s="440"/>
      <c r="P160" s="440"/>
      <c r="Q160" s="440"/>
      <c r="R160" s="440"/>
      <c r="S160" s="440"/>
      <c r="T160" s="440"/>
      <c r="U160" s="440"/>
      <c r="V160" s="440"/>
      <c r="W160" s="440"/>
      <c r="X160" s="440"/>
      <c r="Y160" s="440"/>
      <c r="Z160" s="440"/>
      <c r="AA160" s="440"/>
      <c r="AB160" s="440"/>
    </row>
    <row r="161" spans="2:28" x14ac:dyDescent="0.25">
      <c r="B161" s="440"/>
      <c r="C161" s="440"/>
      <c r="D161" s="440"/>
      <c r="E161" s="440"/>
      <c r="F161" s="440"/>
      <c r="G161" s="440"/>
      <c r="H161" s="440"/>
      <c r="I161" s="440"/>
      <c r="J161" s="440"/>
      <c r="K161" s="440"/>
      <c r="L161" s="440"/>
      <c r="M161" s="440"/>
      <c r="N161" s="440"/>
      <c r="O161" s="440"/>
      <c r="P161" s="440"/>
      <c r="Q161" s="440"/>
      <c r="R161" s="440"/>
      <c r="S161" s="440"/>
      <c r="T161" s="440"/>
      <c r="U161" s="440"/>
      <c r="V161" s="440"/>
      <c r="W161" s="440"/>
      <c r="X161" s="440"/>
      <c r="Y161" s="440"/>
      <c r="Z161" s="440"/>
      <c r="AA161" s="440"/>
      <c r="AB161" s="440"/>
    </row>
    <row r="162" spans="2:28" x14ac:dyDescent="0.25">
      <c r="B162" s="440"/>
      <c r="C162" s="440"/>
      <c r="D162" s="440"/>
      <c r="E162" s="440"/>
      <c r="F162" s="440"/>
      <c r="G162" s="440"/>
      <c r="H162" s="440"/>
      <c r="I162" s="440"/>
      <c r="J162" s="440"/>
      <c r="K162" s="440"/>
      <c r="L162" s="440"/>
      <c r="M162" s="440"/>
      <c r="N162" s="440"/>
      <c r="O162" s="440"/>
      <c r="P162" s="440"/>
      <c r="Q162" s="440"/>
      <c r="R162" s="440"/>
      <c r="S162" s="440"/>
      <c r="T162" s="440"/>
      <c r="U162" s="440"/>
      <c r="V162" s="440"/>
      <c r="W162" s="440"/>
      <c r="X162" s="440"/>
      <c r="Y162" s="440"/>
      <c r="Z162" s="440"/>
      <c r="AA162" s="440"/>
      <c r="AB162" s="440"/>
    </row>
    <row r="163" spans="2:28" x14ac:dyDescent="0.25">
      <c r="B163" s="440"/>
      <c r="C163" s="440"/>
      <c r="D163" s="440"/>
      <c r="E163" s="440"/>
      <c r="F163" s="440"/>
      <c r="G163" s="440"/>
      <c r="H163" s="440"/>
      <c r="I163" s="440"/>
      <c r="J163" s="440"/>
      <c r="K163" s="440"/>
      <c r="L163" s="440"/>
      <c r="M163" s="440"/>
      <c r="N163" s="440"/>
      <c r="O163" s="440"/>
      <c r="P163" s="440"/>
      <c r="Q163" s="440"/>
      <c r="R163" s="440"/>
      <c r="S163" s="440"/>
      <c r="T163" s="440"/>
      <c r="U163" s="440"/>
      <c r="V163" s="440"/>
      <c r="W163" s="440"/>
      <c r="X163" s="440"/>
      <c r="Y163" s="440"/>
      <c r="Z163" s="440"/>
      <c r="AA163" s="440"/>
      <c r="AB163" s="440"/>
    </row>
    <row r="164" spans="2:28" x14ac:dyDescent="0.25">
      <c r="B164" s="440"/>
      <c r="C164" s="440"/>
      <c r="D164" s="440"/>
      <c r="E164" s="440"/>
      <c r="F164" s="440"/>
      <c r="G164" s="440"/>
      <c r="H164" s="440"/>
      <c r="I164" s="440"/>
      <c r="J164" s="440"/>
      <c r="K164" s="440"/>
      <c r="L164" s="440"/>
      <c r="M164" s="440"/>
      <c r="N164" s="440"/>
      <c r="O164" s="440"/>
      <c r="P164" s="440"/>
      <c r="Q164" s="440"/>
      <c r="R164" s="440"/>
      <c r="S164" s="440"/>
      <c r="T164" s="440"/>
      <c r="U164" s="440"/>
      <c r="V164" s="440"/>
      <c r="W164" s="440"/>
      <c r="X164" s="440"/>
      <c r="Y164" s="440"/>
      <c r="Z164" s="440"/>
      <c r="AA164" s="440"/>
      <c r="AB164" s="440"/>
    </row>
    <row r="165" spans="2:28" x14ac:dyDescent="0.25">
      <c r="B165" s="440"/>
      <c r="C165" s="440"/>
      <c r="D165" s="440"/>
      <c r="E165" s="440"/>
      <c r="F165" s="440"/>
      <c r="G165" s="440"/>
      <c r="H165" s="440"/>
      <c r="I165" s="440"/>
      <c r="J165" s="440"/>
      <c r="K165" s="440"/>
      <c r="L165" s="440"/>
      <c r="M165" s="440"/>
      <c r="N165" s="440"/>
      <c r="O165" s="440"/>
      <c r="P165" s="440"/>
      <c r="Q165" s="440"/>
      <c r="R165" s="440"/>
      <c r="S165" s="440"/>
      <c r="T165" s="440"/>
      <c r="U165" s="440"/>
      <c r="V165" s="440"/>
      <c r="W165" s="440"/>
      <c r="X165" s="440"/>
      <c r="Y165" s="440"/>
      <c r="Z165" s="440"/>
      <c r="AA165" s="440"/>
      <c r="AB165" s="440"/>
    </row>
    <row r="166" spans="2:28" x14ac:dyDescent="0.25">
      <c r="B166" s="440"/>
      <c r="C166" s="440"/>
      <c r="D166" s="440"/>
      <c r="E166" s="440"/>
      <c r="F166" s="440"/>
      <c r="G166" s="440"/>
      <c r="H166" s="440"/>
      <c r="I166" s="440"/>
      <c r="J166" s="440"/>
      <c r="K166" s="440"/>
      <c r="L166" s="440"/>
      <c r="M166" s="440"/>
      <c r="N166" s="440"/>
      <c r="O166" s="440"/>
      <c r="P166" s="440"/>
      <c r="Q166" s="440"/>
      <c r="R166" s="440"/>
      <c r="S166" s="440"/>
      <c r="T166" s="440"/>
      <c r="U166" s="440"/>
      <c r="V166" s="440"/>
      <c r="W166" s="440"/>
      <c r="X166" s="440"/>
      <c r="Y166" s="440"/>
      <c r="Z166" s="440"/>
      <c r="AA166" s="440"/>
      <c r="AB166" s="440"/>
    </row>
    <row r="167" spans="2:28" x14ac:dyDescent="0.25">
      <c r="B167" s="440"/>
      <c r="C167" s="440"/>
      <c r="D167" s="440"/>
      <c r="E167" s="440"/>
      <c r="F167" s="440"/>
      <c r="G167" s="440"/>
      <c r="H167" s="440"/>
      <c r="I167" s="440"/>
      <c r="J167" s="440"/>
      <c r="K167" s="440"/>
      <c r="L167" s="440"/>
      <c r="M167" s="440"/>
      <c r="N167" s="440"/>
      <c r="O167" s="440"/>
      <c r="P167" s="440"/>
      <c r="Q167" s="440"/>
      <c r="R167" s="440"/>
      <c r="S167" s="440"/>
      <c r="T167" s="440"/>
      <c r="U167" s="440"/>
      <c r="V167" s="440"/>
      <c r="W167" s="440"/>
      <c r="X167" s="440"/>
      <c r="Y167" s="440"/>
      <c r="Z167" s="440"/>
      <c r="AA167" s="440"/>
      <c r="AB167" s="440"/>
    </row>
    <row r="168" spans="2:28" x14ac:dyDescent="0.25">
      <c r="B168" s="440"/>
      <c r="C168" s="440"/>
      <c r="D168" s="440"/>
      <c r="E168" s="440"/>
      <c r="F168" s="440"/>
      <c r="G168" s="440"/>
      <c r="H168" s="440"/>
      <c r="I168" s="440"/>
      <c r="J168" s="440"/>
      <c r="K168" s="440"/>
      <c r="L168" s="440"/>
      <c r="M168" s="440"/>
      <c r="N168" s="440"/>
      <c r="O168" s="440"/>
      <c r="P168" s="440"/>
      <c r="Q168" s="440"/>
      <c r="R168" s="440"/>
      <c r="S168" s="440"/>
      <c r="T168" s="440"/>
      <c r="U168" s="440"/>
      <c r="V168" s="440"/>
      <c r="W168" s="440"/>
      <c r="X168" s="440"/>
      <c r="Y168" s="440"/>
      <c r="Z168" s="440"/>
      <c r="AA168" s="440"/>
      <c r="AB168" s="440"/>
    </row>
    <row r="169" spans="2:28" x14ac:dyDescent="0.25">
      <c r="B169" s="440"/>
      <c r="C169" s="440"/>
      <c r="D169" s="440"/>
      <c r="E169" s="440"/>
      <c r="F169" s="440"/>
      <c r="G169" s="440"/>
      <c r="H169" s="440"/>
      <c r="I169" s="440"/>
      <c r="J169" s="440"/>
      <c r="K169" s="440"/>
      <c r="L169" s="440"/>
      <c r="M169" s="440"/>
      <c r="N169" s="440"/>
      <c r="O169" s="440"/>
      <c r="P169" s="440"/>
      <c r="Q169" s="440"/>
      <c r="R169" s="440"/>
      <c r="S169" s="440"/>
      <c r="T169" s="440"/>
      <c r="U169" s="440"/>
      <c r="V169" s="440"/>
      <c r="W169" s="440"/>
      <c r="X169" s="440"/>
      <c r="Y169" s="440"/>
      <c r="Z169" s="440"/>
      <c r="AA169" s="440"/>
      <c r="AB169" s="440"/>
    </row>
    <row r="170" spans="2:28" x14ac:dyDescent="0.25">
      <c r="B170" s="440"/>
      <c r="C170" s="440"/>
      <c r="D170" s="440"/>
      <c r="E170" s="440"/>
      <c r="F170" s="440"/>
      <c r="G170" s="440"/>
      <c r="H170" s="440"/>
      <c r="I170" s="440"/>
      <c r="J170" s="440"/>
      <c r="K170" s="440"/>
      <c r="L170" s="440"/>
      <c r="M170" s="440"/>
      <c r="N170" s="440"/>
      <c r="O170" s="440"/>
      <c r="P170" s="440"/>
      <c r="Q170" s="440"/>
      <c r="R170" s="440"/>
      <c r="S170" s="440"/>
      <c r="T170" s="440"/>
      <c r="U170" s="440"/>
      <c r="V170" s="440"/>
      <c r="W170" s="440"/>
      <c r="X170" s="440"/>
      <c r="Y170" s="440"/>
      <c r="Z170" s="440"/>
      <c r="AA170" s="440"/>
      <c r="AB170" s="440"/>
    </row>
    <row r="171" spans="2:28" x14ac:dyDescent="0.25">
      <c r="B171" s="440"/>
      <c r="C171" s="440"/>
      <c r="D171" s="440"/>
      <c r="E171" s="440"/>
      <c r="F171" s="440"/>
      <c r="G171" s="440"/>
      <c r="H171" s="440"/>
      <c r="I171" s="440"/>
      <c r="J171" s="440"/>
      <c r="K171" s="440"/>
      <c r="L171" s="440"/>
      <c r="M171" s="440"/>
      <c r="N171" s="440"/>
      <c r="O171" s="440"/>
      <c r="P171" s="440"/>
      <c r="Q171" s="440"/>
      <c r="R171" s="440"/>
      <c r="S171" s="440"/>
      <c r="T171" s="440"/>
      <c r="U171" s="440"/>
      <c r="V171" s="440"/>
      <c r="W171" s="440"/>
      <c r="X171" s="440"/>
      <c r="Y171" s="440"/>
      <c r="Z171" s="440"/>
      <c r="AA171" s="440"/>
      <c r="AB171" s="440"/>
    </row>
    <row r="172" spans="2:28" x14ac:dyDescent="0.25">
      <c r="B172" s="440"/>
      <c r="C172" s="440"/>
      <c r="D172" s="440"/>
      <c r="E172" s="440"/>
      <c r="F172" s="440"/>
      <c r="G172" s="440"/>
      <c r="H172" s="440"/>
      <c r="I172" s="440"/>
      <c r="J172" s="440"/>
      <c r="K172" s="440"/>
      <c r="L172" s="440"/>
      <c r="M172" s="440"/>
      <c r="N172" s="440"/>
      <c r="O172" s="440"/>
      <c r="P172" s="440"/>
      <c r="Q172" s="440"/>
      <c r="R172" s="440"/>
      <c r="S172" s="440"/>
      <c r="T172" s="440"/>
      <c r="U172" s="440"/>
      <c r="V172" s="440"/>
      <c r="W172" s="440"/>
      <c r="X172" s="440"/>
      <c r="Y172" s="440"/>
      <c r="Z172" s="440"/>
      <c r="AA172" s="440"/>
      <c r="AB172" s="440"/>
    </row>
    <row r="173" spans="2:28" x14ac:dyDescent="0.25">
      <c r="B173" s="440"/>
      <c r="C173" s="440"/>
      <c r="D173" s="440"/>
      <c r="E173" s="440"/>
      <c r="F173" s="440"/>
      <c r="G173" s="440"/>
      <c r="H173" s="440"/>
      <c r="I173" s="440"/>
      <c r="J173" s="440"/>
      <c r="K173" s="440"/>
      <c r="L173" s="440"/>
      <c r="M173" s="440"/>
      <c r="N173" s="440"/>
      <c r="O173" s="440"/>
      <c r="P173" s="440"/>
      <c r="Q173" s="440"/>
      <c r="R173" s="440"/>
      <c r="S173" s="440"/>
      <c r="T173" s="440"/>
      <c r="U173" s="440"/>
      <c r="V173" s="440"/>
      <c r="W173" s="440"/>
      <c r="X173" s="440"/>
      <c r="Y173" s="440"/>
      <c r="Z173" s="440"/>
      <c r="AA173" s="440"/>
      <c r="AB173" s="440"/>
    </row>
    <row r="174" spans="2:28" x14ac:dyDescent="0.25">
      <c r="B174" s="440"/>
      <c r="C174" s="440"/>
      <c r="D174" s="440"/>
      <c r="E174" s="440"/>
      <c r="F174" s="440"/>
      <c r="G174" s="440"/>
      <c r="H174" s="440"/>
      <c r="I174" s="440"/>
      <c r="J174" s="440"/>
      <c r="K174" s="440"/>
      <c r="L174" s="440"/>
      <c r="M174" s="440"/>
      <c r="N174" s="440"/>
      <c r="O174" s="440"/>
      <c r="P174" s="440"/>
      <c r="Q174" s="440"/>
      <c r="R174" s="440"/>
      <c r="S174" s="440"/>
      <c r="T174" s="440"/>
      <c r="U174" s="440"/>
      <c r="V174" s="440"/>
      <c r="W174" s="440"/>
      <c r="X174" s="440"/>
      <c r="Y174" s="440"/>
      <c r="Z174" s="440"/>
      <c r="AA174" s="440"/>
      <c r="AB174" s="440"/>
    </row>
    <row r="175" spans="2:28" x14ac:dyDescent="0.25">
      <c r="B175" s="440"/>
      <c r="C175" s="440"/>
      <c r="D175" s="440"/>
      <c r="E175" s="440"/>
      <c r="F175" s="440"/>
      <c r="G175" s="440"/>
      <c r="H175" s="440"/>
      <c r="I175" s="440"/>
      <c r="J175" s="440"/>
      <c r="K175" s="440"/>
      <c r="L175" s="440"/>
      <c r="M175" s="440"/>
      <c r="N175" s="440"/>
      <c r="O175" s="440"/>
      <c r="P175" s="440"/>
      <c r="Q175" s="440"/>
      <c r="R175" s="440"/>
      <c r="S175" s="440"/>
      <c r="T175" s="440"/>
      <c r="U175" s="440"/>
      <c r="V175" s="440"/>
      <c r="W175" s="440"/>
      <c r="X175" s="440"/>
      <c r="Y175" s="440"/>
      <c r="Z175" s="440"/>
      <c r="AA175" s="440"/>
      <c r="AB175" s="440"/>
    </row>
    <row r="176" spans="2:28" x14ac:dyDescent="0.25">
      <c r="B176" s="440"/>
      <c r="C176" s="440"/>
      <c r="D176" s="440"/>
      <c r="E176" s="440"/>
      <c r="F176" s="440"/>
      <c r="G176" s="440"/>
      <c r="H176" s="440"/>
      <c r="I176" s="440"/>
      <c r="J176" s="440"/>
      <c r="K176" s="440"/>
      <c r="L176" s="440"/>
      <c r="M176" s="440"/>
      <c r="N176" s="440"/>
      <c r="O176" s="440"/>
      <c r="P176" s="440"/>
      <c r="Q176" s="440"/>
      <c r="R176" s="440"/>
      <c r="S176" s="440"/>
      <c r="T176" s="440"/>
      <c r="U176" s="440"/>
      <c r="V176" s="440"/>
      <c r="W176" s="440"/>
      <c r="X176" s="440"/>
      <c r="Y176" s="440"/>
      <c r="Z176" s="440"/>
      <c r="AA176" s="440"/>
      <c r="AB176" s="440"/>
    </row>
    <row r="177" spans="2:28" x14ac:dyDescent="0.25">
      <c r="B177" s="440"/>
      <c r="C177" s="440"/>
      <c r="D177" s="440"/>
      <c r="E177" s="440"/>
      <c r="F177" s="440"/>
      <c r="G177" s="440"/>
      <c r="H177" s="440"/>
      <c r="I177" s="440"/>
      <c r="J177" s="440"/>
      <c r="K177" s="440"/>
      <c r="L177" s="440"/>
      <c r="M177" s="440"/>
      <c r="N177" s="440"/>
      <c r="O177" s="440"/>
      <c r="P177" s="440"/>
      <c r="Q177" s="440"/>
      <c r="R177" s="440"/>
      <c r="S177" s="440"/>
      <c r="T177" s="440"/>
      <c r="U177" s="440"/>
      <c r="V177" s="440"/>
      <c r="W177" s="440"/>
      <c r="X177" s="440"/>
      <c r="Y177" s="440"/>
      <c r="Z177" s="440"/>
      <c r="AA177" s="440"/>
      <c r="AB177" s="440"/>
    </row>
    <row r="178" spans="2:28" x14ac:dyDescent="0.25">
      <c r="B178" s="440"/>
      <c r="C178" s="440"/>
      <c r="D178" s="440"/>
      <c r="E178" s="440"/>
      <c r="F178" s="440"/>
      <c r="G178" s="440"/>
      <c r="H178" s="440"/>
      <c r="I178" s="440"/>
      <c r="J178" s="440"/>
      <c r="K178" s="440"/>
      <c r="L178" s="440"/>
      <c r="M178" s="440"/>
      <c r="N178" s="440"/>
      <c r="O178" s="440"/>
      <c r="P178" s="440"/>
      <c r="Q178" s="440"/>
      <c r="R178" s="440"/>
      <c r="S178" s="440"/>
      <c r="T178" s="440"/>
      <c r="U178" s="440"/>
      <c r="V178" s="440"/>
      <c r="W178" s="440"/>
      <c r="X178" s="440"/>
      <c r="Y178" s="440"/>
      <c r="Z178" s="440"/>
      <c r="AA178" s="440"/>
      <c r="AB178" s="440"/>
    </row>
    <row r="179" spans="2:28" x14ac:dyDescent="0.25">
      <c r="B179" s="440"/>
      <c r="C179" s="440"/>
      <c r="D179" s="440"/>
      <c r="E179" s="440"/>
      <c r="F179" s="440"/>
      <c r="G179" s="440"/>
      <c r="H179" s="440"/>
      <c r="I179" s="440"/>
      <c r="J179" s="440"/>
      <c r="K179" s="440"/>
      <c r="L179" s="440"/>
      <c r="M179" s="440"/>
      <c r="N179" s="440"/>
      <c r="O179" s="440"/>
      <c r="P179" s="440"/>
      <c r="Q179" s="440"/>
      <c r="R179" s="440"/>
      <c r="S179" s="440"/>
      <c r="T179" s="440"/>
      <c r="U179" s="440"/>
      <c r="V179" s="440"/>
      <c r="W179" s="440"/>
      <c r="X179" s="440"/>
      <c r="Y179" s="440"/>
      <c r="Z179" s="440"/>
      <c r="AA179" s="440"/>
      <c r="AB179" s="440"/>
    </row>
    <row r="180" spans="2:28" x14ac:dyDescent="0.25">
      <c r="B180" s="440"/>
      <c r="C180" s="440"/>
      <c r="D180" s="440"/>
      <c r="E180" s="440"/>
      <c r="F180" s="440"/>
      <c r="G180" s="440"/>
      <c r="H180" s="440"/>
      <c r="I180" s="440"/>
      <c r="J180" s="440"/>
      <c r="K180" s="440"/>
      <c r="L180" s="440"/>
      <c r="M180" s="440"/>
      <c r="N180" s="440"/>
      <c r="O180" s="440"/>
      <c r="P180" s="440"/>
      <c r="Q180" s="440"/>
      <c r="R180" s="440"/>
      <c r="S180" s="440"/>
      <c r="T180" s="440"/>
      <c r="U180" s="440"/>
      <c r="V180" s="440"/>
      <c r="W180" s="440"/>
      <c r="X180" s="440"/>
      <c r="Y180" s="440"/>
      <c r="Z180" s="440"/>
      <c r="AA180" s="440"/>
      <c r="AB180" s="440"/>
    </row>
    <row r="181" spans="2:28" x14ac:dyDescent="0.25">
      <c r="B181" s="440"/>
      <c r="C181" s="440"/>
      <c r="D181" s="440"/>
      <c r="E181" s="440"/>
      <c r="F181" s="440"/>
      <c r="G181" s="440"/>
      <c r="H181" s="440"/>
      <c r="I181" s="440"/>
      <c r="J181" s="440"/>
      <c r="K181" s="440"/>
      <c r="L181" s="440"/>
      <c r="M181" s="440"/>
      <c r="N181" s="440"/>
      <c r="O181" s="440"/>
      <c r="P181" s="440"/>
      <c r="Q181" s="440"/>
      <c r="R181" s="440"/>
      <c r="S181" s="440"/>
      <c r="T181" s="440"/>
      <c r="U181" s="440"/>
      <c r="V181" s="440"/>
      <c r="W181" s="440"/>
      <c r="X181" s="440"/>
      <c r="Y181" s="440"/>
      <c r="Z181" s="440"/>
      <c r="AA181" s="440"/>
      <c r="AB181" s="440"/>
    </row>
    <row r="182" spans="2:28" x14ac:dyDescent="0.25">
      <c r="B182" s="440"/>
      <c r="C182" s="440"/>
      <c r="D182" s="440"/>
      <c r="E182" s="440"/>
      <c r="F182" s="440"/>
      <c r="G182" s="440"/>
      <c r="H182" s="440"/>
      <c r="I182" s="440"/>
      <c r="J182" s="440"/>
      <c r="K182" s="440"/>
      <c r="L182" s="440"/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</row>
    <row r="183" spans="2:28" x14ac:dyDescent="0.25">
      <c r="B183" s="440"/>
      <c r="C183" s="440"/>
      <c r="D183" s="440"/>
      <c r="E183" s="440"/>
      <c r="F183" s="440"/>
      <c r="G183" s="440"/>
      <c r="H183" s="440"/>
      <c r="I183" s="440"/>
      <c r="J183" s="440"/>
      <c r="K183" s="440"/>
      <c r="L183" s="440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</row>
    <row r="184" spans="2:28" x14ac:dyDescent="0.25">
      <c r="B184" s="440"/>
      <c r="C184" s="440"/>
      <c r="D184" s="440"/>
      <c r="E184" s="440"/>
      <c r="F184" s="440"/>
      <c r="G184" s="440"/>
      <c r="H184" s="440"/>
      <c r="I184" s="440"/>
      <c r="J184" s="440"/>
      <c r="K184" s="440"/>
      <c r="L184" s="440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</row>
    <row r="185" spans="2:28" x14ac:dyDescent="0.25">
      <c r="B185" s="440"/>
      <c r="C185" s="440"/>
      <c r="D185" s="440"/>
      <c r="E185" s="440"/>
      <c r="F185" s="440"/>
      <c r="G185" s="440"/>
      <c r="H185" s="440"/>
      <c r="I185" s="440"/>
      <c r="J185" s="440"/>
      <c r="K185" s="440"/>
      <c r="L185" s="440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</row>
    <row r="186" spans="2:28" x14ac:dyDescent="0.25">
      <c r="B186" s="440"/>
      <c r="C186" s="440"/>
      <c r="D186" s="440"/>
      <c r="E186" s="440"/>
      <c r="F186" s="440"/>
      <c r="G186" s="440"/>
      <c r="H186" s="440"/>
      <c r="I186" s="440"/>
      <c r="J186" s="440"/>
      <c r="K186" s="440"/>
      <c r="L186" s="440"/>
      <c r="M186" s="440"/>
      <c r="N186" s="440"/>
      <c r="O186" s="440"/>
      <c r="P186" s="440"/>
      <c r="Q186" s="440"/>
      <c r="R186" s="440"/>
      <c r="S186" s="440"/>
      <c r="T186" s="440"/>
      <c r="U186" s="440"/>
      <c r="V186" s="440"/>
      <c r="W186" s="440"/>
      <c r="X186" s="440"/>
      <c r="Y186" s="440"/>
      <c r="Z186" s="440"/>
      <c r="AA186" s="440"/>
      <c r="AB186" s="440"/>
    </row>
    <row r="187" spans="2:28" x14ac:dyDescent="0.25">
      <c r="B187" s="440"/>
      <c r="C187" s="440"/>
      <c r="D187" s="440"/>
      <c r="E187" s="440"/>
      <c r="F187" s="440"/>
      <c r="G187" s="440"/>
      <c r="H187" s="440"/>
      <c r="I187" s="440"/>
      <c r="J187" s="440"/>
      <c r="K187" s="440"/>
      <c r="L187" s="440"/>
      <c r="M187" s="440"/>
      <c r="N187" s="440"/>
      <c r="O187" s="440"/>
      <c r="P187" s="440"/>
      <c r="Q187" s="440"/>
      <c r="R187" s="440"/>
      <c r="S187" s="440"/>
      <c r="T187" s="440"/>
      <c r="U187" s="440"/>
      <c r="V187" s="440"/>
      <c r="W187" s="440"/>
      <c r="X187" s="440"/>
      <c r="Y187" s="440"/>
      <c r="Z187" s="440"/>
      <c r="AA187" s="440"/>
      <c r="AB187" s="440"/>
    </row>
    <row r="188" spans="2:28" x14ac:dyDescent="0.25">
      <c r="B188" s="440"/>
      <c r="C188" s="440"/>
      <c r="D188" s="440"/>
      <c r="E188" s="440"/>
      <c r="F188" s="440"/>
      <c r="G188" s="440"/>
      <c r="H188" s="440"/>
      <c r="I188" s="440"/>
      <c r="J188" s="440"/>
      <c r="K188" s="440"/>
      <c r="L188" s="440"/>
      <c r="M188" s="440"/>
      <c r="N188" s="440"/>
      <c r="O188" s="440"/>
      <c r="P188" s="440"/>
      <c r="Q188" s="440"/>
      <c r="R188" s="440"/>
      <c r="S188" s="440"/>
      <c r="T188" s="440"/>
      <c r="U188" s="440"/>
      <c r="V188" s="440"/>
      <c r="W188" s="440"/>
      <c r="X188" s="440"/>
      <c r="Y188" s="440"/>
      <c r="Z188" s="440"/>
      <c r="AA188" s="440"/>
      <c r="AB188" s="440"/>
    </row>
    <row r="189" spans="2:28" x14ac:dyDescent="0.25">
      <c r="B189" s="440"/>
      <c r="C189" s="440"/>
      <c r="D189" s="440"/>
      <c r="E189" s="440"/>
      <c r="F189" s="440"/>
      <c r="G189" s="440"/>
      <c r="H189" s="440"/>
      <c r="I189" s="440"/>
      <c r="J189" s="440"/>
      <c r="K189" s="440"/>
      <c r="L189" s="440"/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</row>
    <row r="190" spans="2:28" x14ac:dyDescent="0.25">
      <c r="B190" s="440"/>
      <c r="C190" s="440"/>
      <c r="D190" s="440"/>
      <c r="E190" s="440"/>
      <c r="F190" s="440"/>
      <c r="G190" s="440"/>
      <c r="H190" s="440"/>
      <c r="I190" s="440"/>
      <c r="J190" s="440"/>
      <c r="K190" s="440"/>
      <c r="L190" s="440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</row>
    <row r="191" spans="2:28" x14ac:dyDescent="0.25"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</row>
    <row r="192" spans="2:28" x14ac:dyDescent="0.25">
      <c r="B192" s="440"/>
      <c r="C192" s="440"/>
      <c r="D192" s="440"/>
      <c r="E192" s="440"/>
      <c r="F192" s="440"/>
      <c r="G192" s="440"/>
      <c r="H192" s="440"/>
      <c r="I192" s="440"/>
      <c r="J192" s="440"/>
      <c r="K192" s="440"/>
      <c r="L192" s="440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</row>
    <row r="193" spans="2:28" x14ac:dyDescent="0.25">
      <c r="B193" s="440"/>
      <c r="C193" s="440"/>
      <c r="D193" s="440"/>
      <c r="E193" s="440"/>
      <c r="F193" s="440"/>
      <c r="G193" s="440"/>
      <c r="H193" s="440"/>
      <c r="I193" s="440"/>
      <c r="J193" s="440"/>
      <c r="K193" s="440"/>
      <c r="L193" s="440"/>
      <c r="M193" s="440"/>
      <c r="N193" s="440"/>
      <c r="O193" s="440"/>
      <c r="P193" s="440"/>
      <c r="Q193" s="440"/>
      <c r="R193" s="440"/>
      <c r="S193" s="440"/>
      <c r="T193" s="440"/>
      <c r="U193" s="440"/>
      <c r="V193" s="440"/>
      <c r="W193" s="440"/>
      <c r="X193" s="440"/>
      <c r="Y193" s="440"/>
      <c r="Z193" s="440"/>
      <c r="AA193" s="440"/>
      <c r="AB193" s="440"/>
    </row>
    <row r="194" spans="2:28" x14ac:dyDescent="0.25">
      <c r="B194" s="440"/>
      <c r="C194" s="440"/>
      <c r="D194" s="440"/>
      <c r="E194" s="440"/>
      <c r="F194" s="440"/>
      <c r="G194" s="440"/>
      <c r="H194" s="440"/>
      <c r="I194" s="440"/>
      <c r="J194" s="440"/>
      <c r="K194" s="440"/>
      <c r="L194" s="440"/>
      <c r="M194" s="440"/>
      <c r="N194" s="440"/>
      <c r="O194" s="440"/>
      <c r="P194" s="440"/>
      <c r="Q194" s="440"/>
      <c r="R194" s="440"/>
      <c r="S194" s="440"/>
      <c r="T194" s="440"/>
      <c r="U194" s="440"/>
      <c r="V194" s="440"/>
      <c r="W194" s="440"/>
      <c r="X194" s="440"/>
      <c r="Y194" s="440"/>
      <c r="Z194" s="440"/>
      <c r="AA194" s="440"/>
      <c r="AB194" s="440"/>
    </row>
    <row r="195" spans="2:28" x14ac:dyDescent="0.25">
      <c r="B195" s="440"/>
      <c r="C195" s="440"/>
      <c r="D195" s="440"/>
      <c r="E195" s="440"/>
      <c r="F195" s="440"/>
      <c r="G195" s="440"/>
      <c r="H195" s="440"/>
      <c r="I195" s="440"/>
      <c r="J195" s="440"/>
      <c r="K195" s="440"/>
      <c r="L195" s="440"/>
      <c r="M195" s="440"/>
      <c r="N195" s="440"/>
      <c r="O195" s="440"/>
      <c r="P195" s="440"/>
      <c r="Q195" s="440"/>
      <c r="R195" s="440"/>
      <c r="S195" s="440"/>
      <c r="T195" s="440"/>
      <c r="U195" s="440"/>
      <c r="V195" s="440"/>
      <c r="W195" s="440"/>
      <c r="X195" s="440"/>
      <c r="Y195" s="440"/>
      <c r="Z195" s="440"/>
      <c r="AA195" s="440"/>
      <c r="AB195" s="440"/>
    </row>
    <row r="196" spans="2:28" x14ac:dyDescent="0.25">
      <c r="B196" s="440"/>
      <c r="C196" s="440"/>
      <c r="D196" s="440"/>
      <c r="E196" s="440"/>
      <c r="F196" s="440"/>
      <c r="G196" s="440"/>
      <c r="H196" s="440"/>
      <c r="I196" s="440"/>
      <c r="J196" s="440"/>
      <c r="K196" s="440"/>
      <c r="L196" s="440"/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</row>
    <row r="197" spans="2:28" x14ac:dyDescent="0.25">
      <c r="B197" s="440"/>
      <c r="C197" s="440"/>
      <c r="D197" s="440"/>
      <c r="E197" s="440"/>
      <c r="F197" s="440"/>
      <c r="G197" s="440"/>
      <c r="H197" s="440"/>
      <c r="I197" s="440"/>
      <c r="J197" s="440"/>
      <c r="K197" s="440"/>
      <c r="L197" s="440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</row>
    <row r="198" spans="2:28" x14ac:dyDescent="0.25">
      <c r="B198" s="440"/>
      <c r="C198" s="440"/>
      <c r="D198" s="440"/>
      <c r="E198" s="440"/>
      <c r="F198" s="440"/>
      <c r="G198" s="440"/>
      <c r="H198" s="440"/>
      <c r="I198" s="440"/>
      <c r="J198" s="440"/>
      <c r="K198" s="440"/>
      <c r="L198" s="440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</row>
    <row r="199" spans="2:28" x14ac:dyDescent="0.25">
      <c r="B199" s="440"/>
      <c r="C199" s="440"/>
      <c r="D199" s="440"/>
      <c r="E199" s="440"/>
      <c r="F199" s="440"/>
      <c r="G199" s="440"/>
      <c r="H199" s="440"/>
      <c r="I199" s="440"/>
      <c r="J199" s="440"/>
      <c r="K199" s="440"/>
      <c r="L199" s="440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</row>
    <row r="200" spans="2:28" x14ac:dyDescent="0.25">
      <c r="B200" s="440"/>
      <c r="C200" s="440"/>
      <c r="D200" s="440"/>
      <c r="E200" s="440"/>
      <c r="F200" s="440"/>
      <c r="G200" s="440"/>
      <c r="H200" s="440"/>
      <c r="I200" s="440"/>
      <c r="J200" s="440"/>
      <c r="K200" s="440"/>
      <c r="L200" s="440"/>
      <c r="M200" s="440"/>
      <c r="N200" s="440"/>
      <c r="O200" s="440"/>
      <c r="P200" s="440"/>
      <c r="Q200" s="440"/>
      <c r="R200" s="440"/>
      <c r="S200" s="440"/>
      <c r="T200" s="440"/>
      <c r="U200" s="440"/>
      <c r="V200" s="440"/>
      <c r="W200" s="440"/>
      <c r="X200" s="440"/>
      <c r="Y200" s="440"/>
      <c r="Z200" s="440"/>
      <c r="AA200" s="440"/>
      <c r="AB200" s="440"/>
    </row>
    <row r="201" spans="2:28" x14ac:dyDescent="0.25">
      <c r="B201" s="440"/>
      <c r="C201" s="440"/>
      <c r="D201" s="440"/>
      <c r="E201" s="440"/>
      <c r="F201" s="440"/>
      <c r="G201" s="440"/>
      <c r="H201" s="440"/>
      <c r="I201" s="440"/>
      <c r="J201" s="440"/>
      <c r="K201" s="440"/>
      <c r="L201" s="440"/>
      <c r="M201" s="440"/>
      <c r="N201" s="440"/>
      <c r="O201" s="440"/>
      <c r="P201" s="440"/>
      <c r="Q201" s="440"/>
      <c r="R201" s="440"/>
      <c r="S201" s="440"/>
      <c r="T201" s="440"/>
      <c r="U201" s="440"/>
      <c r="V201" s="440"/>
      <c r="W201" s="440"/>
      <c r="X201" s="440"/>
      <c r="Y201" s="440"/>
      <c r="Z201" s="440"/>
      <c r="AA201" s="440"/>
      <c r="AB201" s="440"/>
    </row>
    <row r="202" spans="2:28" x14ac:dyDescent="0.25">
      <c r="B202" s="440"/>
      <c r="C202" s="440"/>
      <c r="D202" s="440"/>
      <c r="E202" s="440"/>
      <c r="F202" s="440"/>
      <c r="G202" s="440"/>
      <c r="H202" s="440"/>
      <c r="I202" s="440"/>
      <c r="J202" s="440"/>
      <c r="K202" s="440"/>
      <c r="L202" s="440"/>
      <c r="M202" s="440"/>
      <c r="N202" s="440"/>
      <c r="O202" s="440"/>
      <c r="P202" s="440"/>
      <c r="Q202" s="440"/>
      <c r="R202" s="440"/>
      <c r="S202" s="440"/>
      <c r="T202" s="440"/>
      <c r="U202" s="440"/>
      <c r="V202" s="440"/>
      <c r="W202" s="440"/>
      <c r="X202" s="440"/>
      <c r="Y202" s="440"/>
      <c r="Z202" s="440"/>
      <c r="AA202" s="440"/>
      <c r="AB202" s="440"/>
    </row>
    <row r="203" spans="2:28" x14ac:dyDescent="0.25">
      <c r="B203" s="440"/>
      <c r="C203" s="440"/>
      <c r="D203" s="440"/>
      <c r="E203" s="440"/>
      <c r="F203" s="440"/>
      <c r="G203" s="440"/>
      <c r="H203" s="440"/>
      <c r="I203" s="440"/>
      <c r="J203" s="440"/>
      <c r="K203" s="440"/>
      <c r="L203" s="440"/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</row>
    <row r="204" spans="2:28" x14ac:dyDescent="0.25">
      <c r="B204" s="440"/>
      <c r="C204" s="440"/>
      <c r="D204" s="440"/>
      <c r="E204" s="440"/>
      <c r="F204" s="440"/>
      <c r="G204" s="440"/>
      <c r="H204" s="440"/>
      <c r="I204" s="440"/>
      <c r="J204" s="440"/>
      <c r="K204" s="440"/>
      <c r="L204" s="440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</row>
    <row r="205" spans="2:28" x14ac:dyDescent="0.25">
      <c r="B205" s="440"/>
      <c r="C205" s="440"/>
      <c r="D205" s="440"/>
      <c r="E205" s="440"/>
      <c r="F205" s="440"/>
      <c r="G205" s="440"/>
      <c r="H205" s="440"/>
      <c r="I205" s="440"/>
      <c r="J205" s="440"/>
      <c r="K205" s="440"/>
      <c r="L205" s="440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</row>
    <row r="206" spans="2:28" x14ac:dyDescent="0.25">
      <c r="B206" s="440"/>
      <c r="C206" s="440"/>
      <c r="D206" s="440"/>
      <c r="E206" s="440"/>
      <c r="F206" s="440"/>
      <c r="G206" s="440"/>
      <c r="H206" s="440"/>
      <c r="I206" s="440"/>
      <c r="J206" s="440"/>
      <c r="K206" s="440"/>
      <c r="L206" s="440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</row>
    <row r="207" spans="2:28" x14ac:dyDescent="0.25">
      <c r="B207" s="440"/>
      <c r="C207" s="440"/>
      <c r="D207" s="440"/>
      <c r="E207" s="440"/>
      <c r="F207" s="440"/>
      <c r="G207" s="440"/>
      <c r="H207" s="440"/>
      <c r="I207" s="440"/>
      <c r="J207" s="440"/>
      <c r="K207" s="440"/>
      <c r="L207" s="440"/>
      <c r="M207" s="440"/>
      <c r="N207" s="440"/>
      <c r="O207" s="440"/>
      <c r="P207" s="440"/>
      <c r="Q207" s="440"/>
      <c r="R207" s="440"/>
      <c r="S207" s="440"/>
      <c r="T207" s="440"/>
      <c r="U207" s="440"/>
      <c r="V207" s="440"/>
      <c r="W207" s="440"/>
      <c r="X207" s="440"/>
      <c r="Y207" s="440"/>
      <c r="Z207" s="440"/>
      <c r="AA207" s="440"/>
      <c r="AB207" s="440"/>
    </row>
    <row r="208" spans="2:28" x14ac:dyDescent="0.25">
      <c r="B208" s="440"/>
      <c r="C208" s="440"/>
      <c r="D208" s="440"/>
      <c r="E208" s="440"/>
      <c r="F208" s="440"/>
      <c r="G208" s="440"/>
      <c r="H208" s="440"/>
      <c r="I208" s="440"/>
      <c r="J208" s="440"/>
      <c r="K208" s="440"/>
      <c r="L208" s="440"/>
      <c r="M208" s="440"/>
      <c r="N208" s="440"/>
      <c r="O208" s="440"/>
      <c r="P208" s="440"/>
      <c r="Q208" s="440"/>
      <c r="R208" s="440"/>
      <c r="S208" s="440"/>
      <c r="T208" s="440"/>
      <c r="U208" s="440"/>
      <c r="V208" s="440"/>
      <c r="W208" s="440"/>
      <c r="X208" s="440"/>
      <c r="Y208" s="440"/>
      <c r="Z208" s="440"/>
      <c r="AA208" s="440"/>
      <c r="AB208" s="440"/>
    </row>
    <row r="209" spans="2:28" x14ac:dyDescent="0.25">
      <c r="B209" s="440"/>
      <c r="C209" s="440"/>
      <c r="D209" s="440"/>
      <c r="E209" s="440"/>
      <c r="F209" s="440"/>
      <c r="G209" s="440"/>
      <c r="H209" s="440"/>
      <c r="I209" s="440"/>
      <c r="J209" s="440"/>
      <c r="K209" s="440"/>
      <c r="L209" s="440"/>
      <c r="M209" s="440"/>
      <c r="N209" s="440"/>
      <c r="O209" s="440"/>
      <c r="P209" s="440"/>
      <c r="Q209" s="440"/>
      <c r="R209" s="440"/>
      <c r="S209" s="440"/>
      <c r="T209" s="440"/>
      <c r="U209" s="440"/>
      <c r="V209" s="440"/>
      <c r="W209" s="440"/>
      <c r="X209" s="440"/>
      <c r="Y209" s="440"/>
      <c r="Z209" s="440"/>
      <c r="AA209" s="440"/>
      <c r="AB209" s="440"/>
    </row>
    <row r="210" spans="2:28" x14ac:dyDescent="0.25">
      <c r="B210" s="440"/>
      <c r="C210" s="440"/>
      <c r="D210" s="440"/>
      <c r="E210" s="440"/>
      <c r="F210" s="440"/>
      <c r="G210" s="440"/>
      <c r="H210" s="440"/>
      <c r="I210" s="440"/>
      <c r="J210" s="440"/>
      <c r="K210" s="440"/>
      <c r="L210" s="440"/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</row>
    <row r="211" spans="2:28" x14ac:dyDescent="0.25">
      <c r="B211" s="440"/>
      <c r="C211" s="440"/>
      <c r="D211" s="440"/>
      <c r="E211" s="440"/>
      <c r="F211" s="440"/>
      <c r="G211" s="440"/>
      <c r="H211" s="440"/>
      <c r="I211" s="440"/>
      <c r="J211" s="440"/>
      <c r="K211" s="440"/>
      <c r="L211" s="440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</row>
    <row r="212" spans="2:28" x14ac:dyDescent="0.25">
      <c r="B212" s="440"/>
      <c r="C212" s="440"/>
      <c r="D212" s="440"/>
      <c r="E212" s="440"/>
      <c r="F212" s="440"/>
      <c r="G212" s="440"/>
      <c r="H212" s="440"/>
      <c r="I212" s="440"/>
      <c r="J212" s="440"/>
      <c r="K212" s="440"/>
      <c r="L212" s="440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</row>
    <row r="213" spans="2:28" x14ac:dyDescent="0.25">
      <c r="B213" s="440"/>
      <c r="C213" s="440"/>
      <c r="D213" s="440"/>
      <c r="E213" s="440"/>
      <c r="F213" s="440"/>
      <c r="G213" s="440"/>
      <c r="H213" s="440"/>
      <c r="I213" s="440"/>
      <c r="J213" s="440"/>
      <c r="K213" s="440"/>
      <c r="L213" s="440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</row>
    <row r="214" spans="2:28" x14ac:dyDescent="0.25">
      <c r="B214" s="440"/>
      <c r="C214" s="440"/>
      <c r="D214" s="440"/>
      <c r="E214" s="440"/>
      <c r="F214" s="440"/>
      <c r="G214" s="440"/>
      <c r="H214" s="440"/>
      <c r="I214" s="440"/>
      <c r="J214" s="440"/>
      <c r="K214" s="440"/>
      <c r="L214" s="440"/>
      <c r="M214" s="440"/>
      <c r="N214" s="440"/>
      <c r="O214" s="440"/>
      <c r="P214" s="440"/>
      <c r="Q214" s="440"/>
      <c r="R214" s="440"/>
      <c r="S214" s="440"/>
      <c r="T214" s="440"/>
      <c r="U214" s="440"/>
      <c r="V214" s="440"/>
      <c r="W214" s="440"/>
      <c r="X214" s="440"/>
      <c r="Y214" s="440"/>
      <c r="Z214" s="440"/>
      <c r="AA214" s="440"/>
      <c r="AB214" s="440"/>
    </row>
    <row r="215" spans="2:28" x14ac:dyDescent="0.25">
      <c r="B215" s="440"/>
      <c r="C215" s="440"/>
      <c r="D215" s="440"/>
      <c r="E215" s="440"/>
      <c r="F215" s="440"/>
      <c r="G215" s="440"/>
      <c r="H215" s="440"/>
      <c r="I215" s="440"/>
      <c r="J215" s="440"/>
      <c r="K215" s="440"/>
      <c r="L215" s="440"/>
      <c r="M215" s="440"/>
      <c r="N215" s="440"/>
      <c r="O215" s="440"/>
      <c r="P215" s="440"/>
      <c r="Q215" s="440"/>
      <c r="R215" s="440"/>
      <c r="S215" s="440"/>
      <c r="T215" s="440"/>
      <c r="U215" s="440"/>
      <c r="V215" s="440"/>
      <c r="W215" s="440"/>
      <c r="X215" s="440"/>
      <c r="Y215" s="440"/>
      <c r="Z215" s="440"/>
      <c r="AA215" s="440"/>
      <c r="AB215" s="440"/>
    </row>
    <row r="216" spans="2:28" x14ac:dyDescent="0.25">
      <c r="B216" s="440"/>
      <c r="C216" s="440"/>
      <c r="D216" s="440"/>
      <c r="E216" s="440"/>
      <c r="F216" s="440"/>
      <c r="G216" s="440"/>
      <c r="H216" s="440"/>
      <c r="I216" s="440"/>
      <c r="J216" s="440"/>
      <c r="K216" s="440"/>
      <c r="L216" s="440"/>
      <c r="M216" s="440"/>
      <c r="N216" s="440"/>
      <c r="O216" s="440"/>
      <c r="P216" s="440"/>
      <c r="Q216" s="440"/>
      <c r="R216" s="440"/>
      <c r="S216" s="440"/>
      <c r="T216" s="440"/>
      <c r="U216" s="440"/>
      <c r="V216" s="440"/>
      <c r="W216" s="440"/>
      <c r="X216" s="440"/>
      <c r="Y216" s="440"/>
      <c r="Z216" s="440"/>
      <c r="AA216" s="440"/>
      <c r="AB216" s="440"/>
    </row>
    <row r="217" spans="2:28" x14ac:dyDescent="0.25">
      <c r="B217" s="440"/>
      <c r="C217" s="440"/>
      <c r="D217" s="440"/>
      <c r="E217" s="440"/>
      <c r="F217" s="440"/>
      <c r="G217" s="440"/>
      <c r="H217" s="440"/>
      <c r="I217" s="440"/>
      <c r="J217" s="440"/>
      <c r="K217" s="440"/>
      <c r="L217" s="440"/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</row>
    <row r="218" spans="2:28" x14ac:dyDescent="0.25">
      <c r="B218" s="440"/>
      <c r="C218" s="440"/>
      <c r="D218" s="440"/>
      <c r="E218" s="440"/>
      <c r="F218" s="440"/>
      <c r="G218" s="440"/>
      <c r="H218" s="440"/>
      <c r="I218" s="440"/>
      <c r="J218" s="440"/>
      <c r="K218" s="440"/>
      <c r="L218" s="440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</row>
    <row r="219" spans="2:28" x14ac:dyDescent="0.25">
      <c r="B219" s="440"/>
      <c r="C219" s="440"/>
      <c r="D219" s="440"/>
      <c r="E219" s="440"/>
      <c r="F219" s="440"/>
      <c r="G219" s="440"/>
      <c r="H219" s="440"/>
      <c r="I219" s="440"/>
      <c r="J219" s="440"/>
      <c r="K219" s="440"/>
      <c r="L219" s="440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</row>
    <row r="220" spans="2:28" x14ac:dyDescent="0.25">
      <c r="B220" s="440"/>
      <c r="C220" s="440"/>
      <c r="D220" s="440"/>
      <c r="E220" s="440"/>
      <c r="F220" s="440"/>
      <c r="G220" s="440"/>
      <c r="H220" s="440"/>
      <c r="I220" s="440"/>
      <c r="J220" s="440"/>
      <c r="K220" s="440"/>
      <c r="L220" s="440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</row>
    <row r="221" spans="2:28" x14ac:dyDescent="0.25">
      <c r="B221" s="440"/>
      <c r="C221" s="440"/>
      <c r="D221" s="440"/>
      <c r="E221" s="440"/>
      <c r="F221" s="440"/>
      <c r="G221" s="440"/>
      <c r="H221" s="440"/>
      <c r="I221" s="440"/>
      <c r="J221" s="440"/>
      <c r="K221" s="440"/>
      <c r="L221" s="440"/>
      <c r="M221" s="440"/>
      <c r="N221" s="440"/>
      <c r="O221" s="440"/>
      <c r="P221" s="440"/>
      <c r="Q221" s="440"/>
      <c r="R221" s="440"/>
      <c r="S221" s="440"/>
      <c r="T221" s="440"/>
      <c r="U221" s="440"/>
      <c r="V221" s="440"/>
      <c r="W221" s="440"/>
      <c r="X221" s="440"/>
      <c r="Y221" s="440"/>
      <c r="Z221" s="440"/>
      <c r="AA221" s="440"/>
      <c r="AB221" s="440"/>
    </row>
    <row r="222" spans="2:28" x14ac:dyDescent="0.25">
      <c r="B222" s="440"/>
      <c r="C222" s="440"/>
      <c r="D222" s="440"/>
      <c r="E222" s="440"/>
      <c r="F222" s="440"/>
      <c r="G222" s="440"/>
      <c r="H222" s="440"/>
      <c r="I222" s="440"/>
      <c r="J222" s="440"/>
      <c r="K222" s="440"/>
      <c r="L222" s="440"/>
      <c r="M222" s="440"/>
      <c r="N222" s="440"/>
      <c r="O222" s="440"/>
      <c r="P222" s="440"/>
      <c r="Q222" s="440"/>
      <c r="R222" s="440"/>
      <c r="S222" s="440"/>
      <c r="T222" s="440"/>
      <c r="U222" s="440"/>
      <c r="V222" s="440"/>
      <c r="W222" s="440"/>
      <c r="X222" s="440"/>
      <c r="Y222" s="440"/>
      <c r="Z222" s="440"/>
      <c r="AA222" s="440"/>
      <c r="AB222" s="440"/>
    </row>
    <row r="223" spans="2:28" x14ac:dyDescent="0.25">
      <c r="B223" s="440"/>
      <c r="C223" s="440"/>
      <c r="D223" s="440"/>
      <c r="E223" s="440"/>
      <c r="F223" s="440"/>
      <c r="G223" s="440"/>
      <c r="H223" s="440"/>
      <c r="I223" s="440"/>
      <c r="J223" s="440"/>
      <c r="K223" s="440"/>
      <c r="L223" s="440"/>
      <c r="M223" s="440"/>
      <c r="N223" s="440"/>
      <c r="O223" s="440"/>
      <c r="P223" s="440"/>
      <c r="Q223" s="440"/>
      <c r="R223" s="440"/>
      <c r="S223" s="440"/>
      <c r="T223" s="440"/>
      <c r="U223" s="440"/>
      <c r="V223" s="440"/>
      <c r="W223" s="440"/>
      <c r="X223" s="440"/>
      <c r="Y223" s="440"/>
      <c r="Z223" s="440"/>
      <c r="AA223" s="440"/>
      <c r="AB223" s="440"/>
    </row>
    <row r="224" spans="2:28" x14ac:dyDescent="0.25">
      <c r="B224" s="440"/>
      <c r="C224" s="440"/>
      <c r="D224" s="440"/>
      <c r="E224" s="440"/>
      <c r="F224" s="440"/>
      <c r="G224" s="440"/>
      <c r="H224" s="440"/>
      <c r="I224" s="440"/>
      <c r="J224" s="440"/>
      <c r="K224" s="440"/>
      <c r="L224" s="440"/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</row>
    <row r="225" spans="2:28" x14ac:dyDescent="0.25">
      <c r="B225" s="440"/>
      <c r="C225" s="440"/>
      <c r="D225" s="440"/>
      <c r="E225" s="440"/>
      <c r="F225" s="440"/>
      <c r="G225" s="440"/>
      <c r="H225" s="440"/>
      <c r="I225" s="440"/>
      <c r="J225" s="440"/>
      <c r="K225" s="440"/>
      <c r="L225" s="440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</row>
    <row r="226" spans="2:28" x14ac:dyDescent="0.25">
      <c r="B226" s="440"/>
      <c r="C226" s="440"/>
      <c r="D226" s="440"/>
      <c r="E226" s="440"/>
      <c r="F226" s="440"/>
      <c r="G226" s="440"/>
      <c r="H226" s="440"/>
      <c r="I226" s="440"/>
      <c r="J226" s="440"/>
      <c r="K226" s="440"/>
      <c r="L226" s="440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</row>
    <row r="227" spans="2:28" x14ac:dyDescent="0.25">
      <c r="B227" s="440"/>
      <c r="C227" s="440"/>
      <c r="D227" s="440"/>
      <c r="E227" s="440"/>
      <c r="F227" s="440"/>
      <c r="G227" s="440"/>
      <c r="H227" s="440"/>
      <c r="I227" s="440"/>
      <c r="J227" s="440"/>
      <c r="K227" s="440"/>
      <c r="L227" s="440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</row>
    <row r="228" spans="2:28" x14ac:dyDescent="0.25">
      <c r="B228" s="440"/>
      <c r="C228" s="440"/>
      <c r="D228" s="440"/>
      <c r="E228" s="440"/>
      <c r="F228" s="440"/>
      <c r="G228" s="440"/>
      <c r="H228" s="440"/>
      <c r="I228" s="440"/>
      <c r="J228" s="440"/>
      <c r="K228" s="440"/>
      <c r="L228" s="440"/>
      <c r="M228" s="440"/>
      <c r="N228" s="440"/>
      <c r="O228" s="440"/>
      <c r="P228" s="440"/>
      <c r="Q228" s="440"/>
      <c r="R228" s="440"/>
      <c r="S228" s="440"/>
      <c r="T228" s="440"/>
      <c r="U228" s="440"/>
      <c r="V228" s="440"/>
      <c r="W228" s="440"/>
      <c r="X228" s="440"/>
      <c r="Y228" s="440"/>
      <c r="Z228" s="440"/>
      <c r="AA228" s="440"/>
      <c r="AB228" s="440"/>
    </row>
    <row r="229" spans="2:28" x14ac:dyDescent="0.25">
      <c r="B229" s="440"/>
      <c r="C229" s="440"/>
      <c r="D229" s="440"/>
      <c r="E229" s="440"/>
      <c r="F229" s="440"/>
      <c r="G229" s="440"/>
      <c r="H229" s="440"/>
      <c r="I229" s="440"/>
      <c r="J229" s="440"/>
      <c r="K229" s="440"/>
      <c r="L229" s="440"/>
      <c r="M229" s="440"/>
      <c r="N229" s="440"/>
      <c r="O229" s="440"/>
      <c r="P229" s="440"/>
      <c r="Q229" s="440"/>
      <c r="R229" s="440"/>
      <c r="S229" s="440"/>
      <c r="T229" s="440"/>
      <c r="U229" s="440"/>
      <c r="V229" s="440"/>
      <c r="W229" s="440"/>
      <c r="X229" s="440"/>
      <c r="Y229" s="440"/>
      <c r="Z229" s="440"/>
      <c r="AA229" s="440"/>
      <c r="AB229" s="440"/>
    </row>
    <row r="230" spans="2:28" x14ac:dyDescent="0.25">
      <c r="B230" s="440"/>
      <c r="C230" s="440"/>
      <c r="D230" s="440"/>
      <c r="E230" s="440"/>
      <c r="F230" s="440"/>
      <c r="G230" s="440"/>
      <c r="H230" s="440"/>
      <c r="I230" s="440"/>
      <c r="J230" s="440"/>
      <c r="K230" s="440"/>
      <c r="L230" s="440"/>
      <c r="M230" s="440"/>
      <c r="N230" s="440"/>
      <c r="O230" s="440"/>
      <c r="P230" s="440"/>
      <c r="Q230" s="440"/>
      <c r="R230" s="440"/>
      <c r="S230" s="440"/>
      <c r="T230" s="440"/>
      <c r="U230" s="440"/>
      <c r="V230" s="440"/>
      <c r="W230" s="440"/>
      <c r="X230" s="440"/>
      <c r="Y230" s="440"/>
      <c r="Z230" s="440"/>
      <c r="AA230" s="440"/>
      <c r="AB230" s="440"/>
    </row>
    <row r="231" spans="2:28" x14ac:dyDescent="0.25">
      <c r="B231" s="440"/>
      <c r="C231" s="440"/>
      <c r="D231" s="440"/>
      <c r="E231" s="440"/>
      <c r="F231" s="440"/>
      <c r="G231" s="440"/>
      <c r="H231" s="440"/>
      <c r="I231" s="440"/>
      <c r="J231" s="440"/>
      <c r="K231" s="440"/>
      <c r="L231" s="440"/>
      <c r="M231" s="440"/>
      <c r="N231" s="440"/>
      <c r="O231" s="440"/>
      <c r="P231" s="440"/>
      <c r="Q231" s="440"/>
      <c r="R231" s="440"/>
      <c r="S231" s="440"/>
      <c r="T231" s="440"/>
      <c r="U231" s="440"/>
      <c r="V231" s="440"/>
      <c r="W231" s="440"/>
      <c r="X231" s="440"/>
      <c r="Y231" s="440"/>
      <c r="Z231" s="440"/>
      <c r="AA231" s="440"/>
      <c r="AB231" s="440"/>
    </row>
    <row r="232" spans="2:28" x14ac:dyDescent="0.25">
      <c r="B232" s="440"/>
      <c r="C232" s="440"/>
      <c r="D232" s="440"/>
      <c r="E232" s="440"/>
      <c r="F232" s="440"/>
      <c r="G232" s="440"/>
      <c r="H232" s="440"/>
      <c r="I232" s="440"/>
      <c r="J232" s="440"/>
      <c r="K232" s="440"/>
      <c r="L232" s="440"/>
      <c r="M232" s="440"/>
      <c r="N232" s="440"/>
      <c r="O232" s="440"/>
      <c r="P232" s="440"/>
      <c r="Q232" s="440"/>
      <c r="R232" s="440"/>
      <c r="S232" s="440"/>
      <c r="T232" s="440"/>
      <c r="U232" s="440"/>
      <c r="V232" s="440"/>
      <c r="W232" s="440"/>
      <c r="X232" s="440"/>
      <c r="Y232" s="440"/>
      <c r="Z232" s="440"/>
      <c r="AA232" s="440"/>
      <c r="AB232" s="440"/>
    </row>
    <row r="233" spans="2:28" x14ac:dyDescent="0.25">
      <c r="B233" s="440"/>
      <c r="C233" s="440"/>
      <c r="D233" s="440"/>
      <c r="E233" s="440"/>
      <c r="F233" s="440"/>
      <c r="G233" s="440"/>
      <c r="H233" s="440"/>
      <c r="I233" s="440"/>
      <c r="J233" s="440"/>
      <c r="K233" s="440"/>
      <c r="L233" s="440"/>
      <c r="M233" s="440"/>
      <c r="N233" s="440"/>
      <c r="O233" s="440"/>
      <c r="P233" s="440"/>
      <c r="Q233" s="440"/>
      <c r="R233" s="440"/>
      <c r="S233" s="440"/>
      <c r="T233" s="440"/>
      <c r="U233" s="440"/>
      <c r="V233" s="440"/>
      <c r="W233" s="440"/>
      <c r="X233" s="440"/>
      <c r="Y233" s="440"/>
      <c r="Z233" s="440"/>
      <c r="AA233" s="440"/>
      <c r="AB233" s="440"/>
    </row>
    <row r="234" spans="2:28" x14ac:dyDescent="0.25">
      <c r="B234" s="440"/>
      <c r="C234" s="440"/>
      <c r="D234" s="440"/>
      <c r="E234" s="440"/>
      <c r="F234" s="440"/>
      <c r="G234" s="440"/>
      <c r="H234" s="440"/>
      <c r="I234" s="440"/>
      <c r="J234" s="440"/>
      <c r="K234" s="440"/>
      <c r="L234" s="440"/>
      <c r="M234" s="440"/>
      <c r="N234" s="440"/>
      <c r="O234" s="440"/>
      <c r="P234" s="440"/>
      <c r="Q234" s="440"/>
      <c r="R234" s="440"/>
      <c r="S234" s="440"/>
      <c r="T234" s="440"/>
      <c r="U234" s="440"/>
      <c r="V234" s="440"/>
      <c r="W234" s="440"/>
      <c r="X234" s="440"/>
      <c r="Y234" s="440"/>
      <c r="Z234" s="440"/>
      <c r="AA234" s="440"/>
      <c r="AB234" s="440"/>
    </row>
    <row r="235" spans="2:28" x14ac:dyDescent="0.25">
      <c r="B235" s="440"/>
      <c r="C235" s="440"/>
      <c r="D235" s="440"/>
      <c r="E235" s="440"/>
      <c r="F235" s="440"/>
      <c r="G235" s="440"/>
      <c r="H235" s="440"/>
      <c r="I235" s="440"/>
      <c r="J235" s="440"/>
      <c r="K235" s="440"/>
      <c r="L235" s="440"/>
      <c r="M235" s="440"/>
      <c r="N235" s="440"/>
      <c r="O235" s="440"/>
      <c r="P235" s="440"/>
      <c r="Q235" s="440"/>
      <c r="R235" s="440"/>
      <c r="S235" s="440"/>
      <c r="T235" s="440"/>
      <c r="U235" s="440"/>
      <c r="V235" s="440"/>
      <c r="W235" s="440"/>
      <c r="X235" s="440"/>
      <c r="Y235" s="440"/>
      <c r="Z235" s="440"/>
      <c r="AA235" s="440"/>
      <c r="AB235" s="440"/>
    </row>
    <row r="236" spans="2:28" x14ac:dyDescent="0.25">
      <c r="B236" s="440"/>
      <c r="C236" s="440"/>
      <c r="D236" s="440"/>
      <c r="E236" s="440"/>
      <c r="F236" s="440"/>
      <c r="G236" s="440"/>
      <c r="H236" s="440"/>
      <c r="I236" s="440"/>
      <c r="J236" s="440"/>
      <c r="K236" s="440"/>
      <c r="L236" s="440"/>
      <c r="M236" s="440"/>
      <c r="N236" s="440"/>
      <c r="O236" s="440"/>
      <c r="P236" s="440"/>
      <c r="Q236" s="440"/>
      <c r="R236" s="440"/>
      <c r="S236" s="440"/>
      <c r="T236" s="440"/>
      <c r="U236" s="440"/>
      <c r="V236" s="440"/>
      <c r="W236" s="440"/>
      <c r="X236" s="440"/>
      <c r="Y236" s="440"/>
      <c r="Z236" s="440"/>
      <c r="AA236" s="440"/>
      <c r="AB236" s="440"/>
    </row>
    <row r="237" spans="2:28" x14ac:dyDescent="0.25">
      <c r="B237" s="440"/>
      <c r="C237" s="440"/>
      <c r="D237" s="440"/>
      <c r="E237" s="440"/>
      <c r="F237" s="440"/>
      <c r="G237" s="440"/>
      <c r="H237" s="440"/>
      <c r="I237" s="440"/>
      <c r="J237" s="440"/>
      <c r="K237" s="440"/>
      <c r="L237" s="440"/>
      <c r="M237" s="440"/>
      <c r="N237" s="440"/>
      <c r="O237" s="440"/>
      <c r="P237" s="440"/>
      <c r="Q237" s="440"/>
      <c r="R237" s="440"/>
      <c r="S237" s="440"/>
      <c r="T237" s="440"/>
      <c r="U237" s="440"/>
      <c r="V237" s="440"/>
      <c r="W237" s="440"/>
      <c r="X237" s="440"/>
      <c r="Y237" s="440"/>
      <c r="Z237" s="440"/>
      <c r="AA237" s="440"/>
      <c r="AB237" s="440"/>
    </row>
    <row r="238" spans="2:28" x14ac:dyDescent="0.25">
      <c r="B238" s="440"/>
      <c r="C238" s="440"/>
      <c r="D238" s="440"/>
      <c r="E238" s="440"/>
      <c r="F238" s="440"/>
      <c r="G238" s="440"/>
      <c r="H238" s="440"/>
      <c r="I238" s="440"/>
      <c r="J238" s="440"/>
      <c r="K238" s="440"/>
      <c r="L238" s="440"/>
      <c r="M238" s="440"/>
      <c r="N238" s="440"/>
      <c r="O238" s="440"/>
      <c r="P238" s="440"/>
      <c r="Q238" s="440"/>
      <c r="R238" s="440"/>
      <c r="S238" s="440"/>
      <c r="T238" s="440"/>
      <c r="U238" s="440"/>
      <c r="V238" s="440"/>
      <c r="W238" s="440"/>
      <c r="X238" s="440"/>
      <c r="Y238" s="440"/>
      <c r="Z238" s="440"/>
      <c r="AA238" s="440"/>
      <c r="AB238" s="440"/>
    </row>
    <row r="239" spans="2:28" x14ac:dyDescent="0.25">
      <c r="B239" s="440"/>
      <c r="C239" s="440"/>
      <c r="D239" s="440"/>
      <c r="E239" s="440"/>
      <c r="F239" s="440"/>
      <c r="G239" s="440"/>
      <c r="H239" s="440"/>
      <c r="I239" s="440"/>
      <c r="J239" s="440"/>
      <c r="K239" s="440"/>
      <c r="L239" s="440"/>
      <c r="M239" s="440"/>
      <c r="N239" s="440"/>
      <c r="O239" s="440"/>
      <c r="P239" s="440"/>
      <c r="Q239" s="440"/>
      <c r="R239" s="440"/>
      <c r="S239" s="440"/>
      <c r="T239" s="440"/>
      <c r="U239" s="440"/>
      <c r="V239" s="440"/>
      <c r="W239" s="440"/>
      <c r="X239" s="440"/>
      <c r="Y239" s="440"/>
      <c r="Z239" s="440"/>
      <c r="AA239" s="440"/>
      <c r="AB239" s="440"/>
    </row>
    <row r="240" spans="2:28" x14ac:dyDescent="0.25">
      <c r="B240" s="440"/>
      <c r="C240" s="440"/>
      <c r="D240" s="440"/>
      <c r="E240" s="440"/>
      <c r="F240" s="440"/>
      <c r="G240" s="440"/>
      <c r="H240" s="440"/>
      <c r="I240" s="440"/>
      <c r="J240" s="440"/>
      <c r="K240" s="440"/>
      <c r="L240" s="440"/>
      <c r="M240" s="440"/>
      <c r="N240" s="440"/>
      <c r="O240" s="440"/>
      <c r="P240" s="440"/>
      <c r="Q240" s="440"/>
      <c r="R240" s="440"/>
      <c r="S240" s="440"/>
      <c r="T240" s="440"/>
      <c r="U240" s="440"/>
      <c r="V240" s="440"/>
      <c r="W240" s="440"/>
      <c r="X240" s="440"/>
      <c r="Y240" s="440"/>
      <c r="Z240" s="440"/>
      <c r="AA240" s="440"/>
      <c r="AB240" s="440"/>
    </row>
    <row r="241" spans="2:28" x14ac:dyDescent="0.25">
      <c r="B241" s="440"/>
      <c r="C241" s="440"/>
      <c r="D241" s="440"/>
      <c r="E241" s="440"/>
      <c r="F241" s="440"/>
      <c r="G241" s="440"/>
      <c r="H241" s="440"/>
      <c r="I241" s="440"/>
      <c r="J241" s="440"/>
      <c r="K241" s="440"/>
      <c r="L241" s="440"/>
      <c r="M241" s="440"/>
      <c r="N241" s="440"/>
      <c r="O241" s="440"/>
      <c r="P241" s="440"/>
      <c r="Q241" s="440"/>
      <c r="R241" s="440"/>
      <c r="S241" s="440"/>
      <c r="T241" s="440"/>
      <c r="U241" s="440"/>
      <c r="V241" s="440"/>
      <c r="W241" s="440"/>
      <c r="X241" s="440"/>
      <c r="Y241" s="440"/>
      <c r="Z241" s="440"/>
      <c r="AA241" s="440"/>
      <c r="AB241" s="440"/>
    </row>
    <row r="242" spans="2:28" x14ac:dyDescent="0.25">
      <c r="B242" s="440"/>
      <c r="C242" s="440"/>
      <c r="D242" s="440"/>
      <c r="E242" s="440"/>
      <c r="F242" s="440"/>
      <c r="G242" s="440"/>
      <c r="H242" s="440"/>
      <c r="I242" s="440"/>
      <c r="J242" s="440"/>
      <c r="K242" s="440"/>
      <c r="L242" s="440"/>
      <c r="M242" s="440"/>
      <c r="N242" s="440"/>
      <c r="O242" s="440"/>
      <c r="P242" s="440"/>
      <c r="Q242" s="440"/>
      <c r="R242" s="440"/>
      <c r="S242" s="440"/>
      <c r="T242" s="440"/>
      <c r="U242" s="440"/>
      <c r="V242" s="440"/>
      <c r="W242" s="440"/>
      <c r="X242" s="440"/>
      <c r="Y242" s="440"/>
      <c r="Z242" s="440"/>
      <c r="AA242" s="440"/>
      <c r="AB242" s="440"/>
    </row>
    <row r="243" spans="2:28" x14ac:dyDescent="0.25">
      <c r="B243" s="440"/>
      <c r="C243" s="440"/>
      <c r="D243" s="440"/>
      <c r="E243" s="440"/>
      <c r="F243" s="440"/>
      <c r="G243" s="440"/>
      <c r="H243" s="440"/>
      <c r="I243" s="440"/>
      <c r="J243" s="440"/>
      <c r="K243" s="440"/>
      <c r="L243" s="440"/>
      <c r="M243" s="440"/>
      <c r="N243" s="440"/>
      <c r="O243" s="440"/>
      <c r="P243" s="440"/>
      <c r="Q243" s="440"/>
      <c r="R243" s="440"/>
      <c r="S243" s="440"/>
      <c r="T243" s="440"/>
      <c r="U243" s="440"/>
      <c r="V243" s="440"/>
      <c r="W243" s="440"/>
      <c r="X243" s="440"/>
      <c r="Y243" s="440"/>
      <c r="Z243" s="440"/>
      <c r="AA243" s="440"/>
      <c r="AB243" s="440"/>
    </row>
    <row r="244" spans="2:28" x14ac:dyDescent="0.25">
      <c r="B244" s="440"/>
      <c r="C244" s="440"/>
      <c r="D244" s="440"/>
      <c r="E244" s="440"/>
      <c r="F244" s="440"/>
      <c r="G244" s="440"/>
      <c r="H244" s="440"/>
      <c r="I244" s="440"/>
      <c r="J244" s="440"/>
      <c r="K244" s="440"/>
      <c r="L244" s="440"/>
      <c r="M244" s="440"/>
      <c r="N244" s="440"/>
      <c r="O244" s="440"/>
      <c r="P244" s="440"/>
      <c r="Q244" s="440"/>
      <c r="R244" s="440"/>
      <c r="S244" s="440"/>
      <c r="T244" s="440"/>
      <c r="U244" s="440"/>
      <c r="V244" s="440"/>
      <c r="W244" s="440"/>
      <c r="X244" s="440"/>
      <c r="Y244" s="440"/>
      <c r="Z244" s="440"/>
      <c r="AA244" s="440"/>
      <c r="AB244" s="440"/>
    </row>
    <row r="245" spans="2:28" x14ac:dyDescent="0.25">
      <c r="B245" s="440"/>
      <c r="C245" s="440"/>
      <c r="D245" s="440"/>
      <c r="E245" s="440"/>
      <c r="F245" s="440"/>
      <c r="G245" s="440"/>
      <c r="H245" s="440"/>
      <c r="I245" s="440"/>
      <c r="J245" s="440"/>
      <c r="K245" s="440"/>
      <c r="L245" s="440"/>
      <c r="M245" s="440"/>
      <c r="N245" s="440"/>
      <c r="O245" s="440"/>
      <c r="P245" s="440"/>
      <c r="Q245" s="440"/>
      <c r="R245" s="440"/>
      <c r="S245" s="440"/>
      <c r="T245" s="440"/>
      <c r="U245" s="440"/>
      <c r="V245" s="440"/>
      <c r="W245" s="440"/>
      <c r="X245" s="440"/>
      <c r="Y245" s="440"/>
      <c r="Z245" s="440"/>
      <c r="AA245" s="440"/>
      <c r="AB245" s="440"/>
    </row>
    <row r="246" spans="2:28" x14ac:dyDescent="0.25">
      <c r="B246" s="440"/>
      <c r="C246" s="440"/>
      <c r="D246" s="440"/>
      <c r="E246" s="440"/>
      <c r="F246" s="440"/>
      <c r="G246" s="440"/>
      <c r="H246" s="440"/>
      <c r="I246" s="440"/>
      <c r="J246" s="440"/>
      <c r="K246" s="440"/>
      <c r="L246" s="440"/>
      <c r="M246" s="440"/>
      <c r="N246" s="440"/>
      <c r="O246" s="440"/>
      <c r="P246" s="440"/>
      <c r="Q246" s="440"/>
      <c r="R246" s="440"/>
      <c r="S246" s="440"/>
      <c r="T246" s="440"/>
      <c r="U246" s="440"/>
      <c r="V246" s="440"/>
      <c r="W246" s="440"/>
      <c r="X246" s="440"/>
      <c r="Y246" s="440"/>
      <c r="Z246" s="440"/>
      <c r="AA246" s="440"/>
      <c r="AB246" s="440"/>
    </row>
    <row r="247" spans="2:28" x14ac:dyDescent="0.25">
      <c r="B247" s="440"/>
      <c r="C247" s="440"/>
      <c r="D247" s="440"/>
      <c r="E247" s="440"/>
      <c r="F247" s="440"/>
      <c r="G247" s="440"/>
      <c r="H247" s="440"/>
      <c r="I247" s="440"/>
      <c r="J247" s="440"/>
      <c r="K247" s="440"/>
      <c r="L247" s="440"/>
      <c r="M247" s="440"/>
      <c r="N247" s="440"/>
      <c r="O247" s="440"/>
      <c r="P247" s="440"/>
      <c r="Q247" s="440"/>
      <c r="R247" s="440"/>
      <c r="S247" s="440"/>
      <c r="T247" s="440"/>
      <c r="U247" s="440"/>
      <c r="V247" s="440"/>
      <c r="W247" s="440"/>
      <c r="X247" s="440"/>
      <c r="Y247" s="440"/>
      <c r="Z247" s="440"/>
      <c r="AA247" s="440"/>
      <c r="AB247" s="440"/>
    </row>
    <row r="248" spans="2:28" x14ac:dyDescent="0.25">
      <c r="B248" s="440"/>
      <c r="C248" s="440"/>
      <c r="D248" s="440"/>
      <c r="E248" s="440"/>
      <c r="F248" s="440"/>
      <c r="G248" s="440"/>
      <c r="H248" s="440"/>
      <c r="I248" s="440"/>
      <c r="J248" s="440"/>
      <c r="K248" s="440"/>
      <c r="L248" s="440"/>
      <c r="M248" s="440"/>
      <c r="N248" s="440"/>
      <c r="O248" s="440"/>
      <c r="P248" s="440"/>
      <c r="Q248" s="440"/>
      <c r="R248" s="440"/>
      <c r="S248" s="440"/>
      <c r="T248" s="440"/>
      <c r="U248" s="440"/>
      <c r="V248" s="440"/>
      <c r="W248" s="440"/>
      <c r="X248" s="440"/>
      <c r="Y248" s="440"/>
      <c r="Z248" s="440"/>
      <c r="AA248" s="440"/>
      <c r="AB248" s="440"/>
    </row>
    <row r="249" spans="2:28" x14ac:dyDescent="0.25">
      <c r="B249" s="440"/>
      <c r="C249" s="440"/>
      <c r="D249" s="440"/>
      <c r="E249" s="440"/>
      <c r="F249" s="440"/>
      <c r="G249" s="440"/>
      <c r="H249" s="440"/>
      <c r="I249" s="440"/>
      <c r="J249" s="440"/>
      <c r="K249" s="440"/>
      <c r="L249" s="440"/>
      <c r="M249" s="440"/>
      <c r="N249" s="440"/>
      <c r="O249" s="440"/>
      <c r="P249" s="440"/>
      <c r="Q249" s="440"/>
      <c r="R249" s="440"/>
      <c r="S249" s="440"/>
      <c r="T249" s="440"/>
      <c r="U249" s="440"/>
      <c r="V249" s="440"/>
      <c r="W249" s="440"/>
      <c r="X249" s="440"/>
      <c r="Y249" s="440"/>
      <c r="Z249" s="440"/>
      <c r="AA249" s="440"/>
      <c r="AB249" s="440"/>
    </row>
    <row r="250" spans="2:28" x14ac:dyDescent="0.25">
      <c r="B250" s="440"/>
      <c r="C250" s="440"/>
      <c r="D250" s="440"/>
      <c r="E250" s="440"/>
      <c r="F250" s="440"/>
      <c r="G250" s="440"/>
      <c r="H250" s="440"/>
      <c r="I250" s="440"/>
      <c r="J250" s="440"/>
      <c r="K250" s="440"/>
      <c r="L250" s="440"/>
      <c r="M250" s="440"/>
      <c r="N250" s="440"/>
      <c r="O250" s="440"/>
      <c r="P250" s="440"/>
      <c r="Q250" s="440"/>
      <c r="R250" s="440"/>
      <c r="S250" s="440"/>
      <c r="T250" s="440"/>
      <c r="U250" s="440"/>
      <c r="V250" s="440"/>
      <c r="W250" s="440"/>
      <c r="X250" s="440"/>
      <c r="Y250" s="440"/>
      <c r="Z250" s="440"/>
      <c r="AA250" s="440"/>
      <c r="AB250" s="440"/>
    </row>
    <row r="251" spans="2:28" x14ac:dyDescent="0.25">
      <c r="B251" s="440"/>
      <c r="C251" s="440"/>
      <c r="D251" s="440"/>
      <c r="E251" s="440"/>
      <c r="F251" s="440"/>
      <c r="G251" s="440"/>
      <c r="H251" s="440"/>
      <c r="I251" s="440"/>
      <c r="J251" s="440"/>
      <c r="K251" s="440"/>
      <c r="L251" s="440"/>
      <c r="M251" s="440"/>
      <c r="N251" s="440"/>
      <c r="O251" s="440"/>
      <c r="P251" s="440"/>
      <c r="Q251" s="440"/>
      <c r="R251" s="440"/>
      <c r="S251" s="440"/>
      <c r="T251" s="440"/>
      <c r="U251" s="440"/>
      <c r="V251" s="440"/>
      <c r="W251" s="440"/>
      <c r="X251" s="440"/>
      <c r="Y251" s="440"/>
      <c r="Z251" s="440"/>
      <c r="AA251" s="440"/>
      <c r="AB251" s="440"/>
    </row>
    <row r="252" spans="2:28" x14ac:dyDescent="0.25">
      <c r="B252" s="440"/>
      <c r="C252" s="440"/>
      <c r="D252" s="440"/>
      <c r="E252" s="440"/>
      <c r="F252" s="440"/>
      <c r="G252" s="440"/>
      <c r="H252" s="440"/>
      <c r="I252" s="440"/>
      <c r="J252" s="440"/>
      <c r="K252" s="440"/>
      <c r="L252" s="440"/>
      <c r="M252" s="440"/>
      <c r="N252" s="440"/>
      <c r="O252" s="440"/>
      <c r="P252" s="440"/>
      <c r="Q252" s="440"/>
      <c r="R252" s="440"/>
      <c r="S252" s="440"/>
      <c r="T252" s="440"/>
      <c r="U252" s="440"/>
      <c r="V252" s="440"/>
      <c r="W252" s="440"/>
      <c r="X252" s="440"/>
      <c r="Y252" s="440"/>
      <c r="Z252" s="440"/>
      <c r="AA252" s="440"/>
      <c r="AB252" s="440"/>
    </row>
    <row r="253" spans="2:28" x14ac:dyDescent="0.25">
      <c r="B253" s="440"/>
      <c r="C253" s="440"/>
      <c r="D253" s="440"/>
      <c r="E253" s="440"/>
      <c r="F253" s="440"/>
      <c r="G253" s="440"/>
      <c r="H253" s="440"/>
      <c r="I253" s="440"/>
      <c r="J253" s="440"/>
      <c r="K253" s="440"/>
      <c r="L253" s="440"/>
      <c r="M253" s="440"/>
      <c r="N253" s="440"/>
      <c r="O253" s="440"/>
      <c r="P253" s="440"/>
      <c r="Q253" s="440"/>
      <c r="R253" s="440"/>
      <c r="S253" s="440"/>
      <c r="T253" s="440"/>
      <c r="U253" s="440"/>
      <c r="V253" s="440"/>
      <c r="W253" s="440"/>
      <c r="X253" s="440"/>
      <c r="Y253" s="440"/>
      <c r="Z253" s="440"/>
      <c r="AA253" s="440"/>
      <c r="AB253" s="440"/>
    </row>
    <row r="254" spans="2:28" x14ac:dyDescent="0.25">
      <c r="B254" s="440"/>
      <c r="C254" s="440"/>
      <c r="D254" s="440"/>
      <c r="E254" s="440"/>
      <c r="F254" s="440"/>
      <c r="G254" s="440"/>
      <c r="H254" s="440"/>
      <c r="I254" s="440"/>
      <c r="J254" s="440"/>
      <c r="K254" s="440"/>
      <c r="L254" s="440"/>
      <c r="M254" s="440"/>
      <c r="N254" s="440"/>
      <c r="O254" s="440"/>
      <c r="P254" s="440"/>
      <c r="Q254" s="440"/>
      <c r="R254" s="440"/>
      <c r="S254" s="440"/>
      <c r="T254" s="440"/>
      <c r="U254" s="440"/>
      <c r="V254" s="440"/>
      <c r="W254" s="440"/>
      <c r="X254" s="440"/>
      <c r="Y254" s="440"/>
      <c r="Z254" s="440"/>
      <c r="AA254" s="440"/>
      <c r="AB254" s="440"/>
    </row>
    <row r="255" spans="2:28" x14ac:dyDescent="0.25">
      <c r="B255" s="440"/>
      <c r="C255" s="440"/>
      <c r="D255" s="440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0"/>
      <c r="P255" s="440"/>
      <c r="Q255" s="440"/>
      <c r="R255" s="440"/>
      <c r="S255" s="440"/>
      <c r="T255" s="440"/>
      <c r="U255" s="440"/>
      <c r="V255" s="440"/>
      <c r="W255" s="440"/>
      <c r="X255" s="440"/>
      <c r="Y255" s="440"/>
      <c r="Z255" s="440"/>
      <c r="AA255" s="440"/>
      <c r="AB255" s="440"/>
    </row>
    <row r="256" spans="2:28" x14ac:dyDescent="0.25">
      <c r="B256" s="440"/>
      <c r="C256" s="440"/>
      <c r="D256" s="440"/>
      <c r="E256" s="440"/>
      <c r="F256" s="440"/>
      <c r="G256" s="440"/>
      <c r="H256" s="440"/>
      <c r="I256" s="440"/>
      <c r="J256" s="440"/>
      <c r="K256" s="440"/>
      <c r="L256" s="440"/>
      <c r="M256" s="440"/>
      <c r="N256" s="440"/>
      <c r="O256" s="440"/>
      <c r="P256" s="440"/>
      <c r="Q256" s="440"/>
      <c r="R256" s="440"/>
      <c r="S256" s="440"/>
      <c r="T256" s="440"/>
      <c r="U256" s="440"/>
      <c r="V256" s="440"/>
      <c r="W256" s="440"/>
      <c r="X256" s="440"/>
      <c r="Y256" s="440"/>
      <c r="Z256" s="440"/>
      <c r="AA256" s="440"/>
      <c r="AB256" s="440"/>
    </row>
    <row r="257" spans="2:28" x14ac:dyDescent="0.25">
      <c r="B257" s="440"/>
      <c r="C257" s="440"/>
      <c r="D257" s="440"/>
      <c r="E257" s="440"/>
      <c r="F257" s="440"/>
      <c r="G257" s="440"/>
      <c r="H257" s="440"/>
      <c r="I257" s="440"/>
      <c r="J257" s="440"/>
      <c r="K257" s="440"/>
      <c r="L257" s="440"/>
      <c r="M257" s="440"/>
      <c r="N257" s="440"/>
      <c r="O257" s="440"/>
      <c r="P257" s="440"/>
      <c r="Q257" s="440"/>
      <c r="R257" s="440"/>
      <c r="S257" s="440"/>
      <c r="T257" s="440"/>
      <c r="U257" s="440"/>
      <c r="V257" s="440"/>
      <c r="W257" s="440"/>
      <c r="X257" s="440"/>
      <c r="Y257" s="440"/>
      <c r="Z257" s="440"/>
      <c r="AA257" s="440"/>
      <c r="AB257" s="440"/>
    </row>
    <row r="258" spans="2:28" x14ac:dyDescent="0.25">
      <c r="B258" s="440"/>
      <c r="C258" s="440"/>
      <c r="D258" s="440"/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440"/>
      <c r="R258" s="440"/>
      <c r="S258" s="440"/>
      <c r="T258" s="440"/>
      <c r="U258" s="440"/>
      <c r="V258" s="440"/>
      <c r="W258" s="440"/>
      <c r="X258" s="440"/>
      <c r="Y258" s="440"/>
      <c r="Z258" s="440"/>
      <c r="AA258" s="440"/>
      <c r="AB258" s="440"/>
    </row>
    <row r="259" spans="2:28" x14ac:dyDescent="0.25">
      <c r="B259" s="440"/>
      <c r="C259" s="440"/>
      <c r="D259" s="440"/>
      <c r="E259" s="440"/>
      <c r="F259" s="440"/>
      <c r="G259" s="440"/>
      <c r="H259" s="440"/>
      <c r="I259" s="440"/>
      <c r="J259" s="440"/>
      <c r="K259" s="440"/>
      <c r="L259" s="440"/>
      <c r="M259" s="440"/>
      <c r="N259" s="440"/>
      <c r="O259" s="440"/>
      <c r="P259" s="440"/>
      <c r="Q259" s="440"/>
      <c r="R259" s="440"/>
      <c r="S259" s="440"/>
      <c r="T259" s="440"/>
      <c r="U259" s="440"/>
      <c r="V259" s="440"/>
      <c r="W259" s="440"/>
      <c r="X259" s="440"/>
      <c r="Y259" s="440"/>
      <c r="Z259" s="440"/>
      <c r="AA259" s="440"/>
      <c r="AB259" s="440"/>
    </row>
    <row r="260" spans="2:28" x14ac:dyDescent="0.25">
      <c r="B260" s="440"/>
      <c r="C260" s="440"/>
      <c r="D260" s="440"/>
      <c r="E260" s="440"/>
      <c r="F260" s="440"/>
      <c r="G260" s="440"/>
      <c r="H260" s="440"/>
      <c r="I260" s="440"/>
      <c r="J260" s="440"/>
      <c r="K260" s="440"/>
      <c r="L260" s="440"/>
      <c r="M260" s="440"/>
      <c r="N260" s="440"/>
      <c r="O260" s="440"/>
      <c r="P260" s="440"/>
      <c r="Q260" s="440"/>
      <c r="R260" s="440"/>
      <c r="S260" s="440"/>
      <c r="T260" s="440"/>
      <c r="U260" s="440"/>
      <c r="V260" s="440"/>
      <c r="W260" s="440"/>
      <c r="X260" s="440"/>
      <c r="Y260" s="440"/>
      <c r="Z260" s="440"/>
      <c r="AA260" s="440"/>
      <c r="AB260" s="440"/>
    </row>
    <row r="261" spans="2:28" x14ac:dyDescent="0.25">
      <c r="B261" s="440"/>
      <c r="C261" s="440"/>
      <c r="D261" s="440"/>
      <c r="E261" s="440"/>
      <c r="F261" s="440"/>
      <c r="G261" s="440"/>
      <c r="H261" s="440"/>
      <c r="I261" s="440"/>
      <c r="J261" s="440"/>
      <c r="K261" s="440"/>
      <c r="L261" s="440"/>
      <c r="M261" s="440"/>
      <c r="N261" s="440"/>
      <c r="O261" s="440"/>
      <c r="P261" s="440"/>
      <c r="Q261" s="440"/>
      <c r="R261" s="440"/>
      <c r="S261" s="440"/>
      <c r="T261" s="440"/>
      <c r="U261" s="440"/>
      <c r="V261" s="440"/>
      <c r="W261" s="440"/>
      <c r="X261" s="440"/>
      <c r="Y261" s="440"/>
      <c r="Z261" s="440"/>
      <c r="AA261" s="440"/>
      <c r="AB261" s="440"/>
    </row>
    <row r="262" spans="2:28" x14ac:dyDescent="0.25">
      <c r="B262" s="440"/>
      <c r="C262" s="440"/>
      <c r="D262" s="440"/>
      <c r="E262" s="440"/>
      <c r="F262" s="440"/>
      <c r="G262" s="440"/>
      <c r="H262" s="440"/>
      <c r="I262" s="440"/>
      <c r="J262" s="440"/>
      <c r="K262" s="440"/>
      <c r="L262" s="440"/>
      <c r="M262" s="440"/>
      <c r="N262" s="440"/>
      <c r="O262" s="440"/>
      <c r="P262" s="440"/>
      <c r="Q262" s="440"/>
      <c r="R262" s="440"/>
      <c r="S262" s="440"/>
      <c r="T262" s="440"/>
      <c r="U262" s="440"/>
      <c r="V262" s="440"/>
      <c r="W262" s="440"/>
      <c r="X262" s="440"/>
      <c r="Y262" s="440"/>
      <c r="Z262" s="440"/>
      <c r="AA262" s="440"/>
      <c r="AB262" s="440"/>
    </row>
    <row r="263" spans="2:28" x14ac:dyDescent="0.25">
      <c r="B263" s="440"/>
      <c r="C263" s="440"/>
      <c r="D263" s="440"/>
      <c r="E263" s="440"/>
      <c r="F263" s="440"/>
      <c r="G263" s="440"/>
      <c r="H263" s="440"/>
      <c r="I263" s="440"/>
      <c r="J263" s="440"/>
      <c r="K263" s="440"/>
      <c r="L263" s="440"/>
      <c r="M263" s="440"/>
      <c r="N263" s="440"/>
      <c r="O263" s="440"/>
      <c r="P263" s="440"/>
      <c r="Q263" s="440"/>
      <c r="R263" s="440"/>
      <c r="S263" s="440"/>
      <c r="T263" s="440"/>
      <c r="U263" s="440"/>
      <c r="V263" s="440"/>
      <c r="W263" s="440"/>
      <c r="X263" s="440"/>
      <c r="Y263" s="440"/>
      <c r="Z263" s="440"/>
      <c r="AA263" s="440"/>
      <c r="AB263" s="440"/>
    </row>
    <row r="264" spans="2:28" x14ac:dyDescent="0.25">
      <c r="B264" s="440"/>
      <c r="C264" s="440"/>
      <c r="D264" s="440"/>
      <c r="E264" s="440"/>
      <c r="F264" s="440"/>
      <c r="G264" s="440"/>
      <c r="H264" s="440"/>
      <c r="I264" s="440"/>
      <c r="J264" s="440"/>
      <c r="K264" s="440"/>
      <c r="L264" s="440"/>
      <c r="M264" s="440"/>
      <c r="N264" s="440"/>
      <c r="O264" s="440"/>
      <c r="P264" s="440"/>
      <c r="Q264" s="440"/>
      <c r="R264" s="440"/>
      <c r="S264" s="440"/>
      <c r="T264" s="440"/>
      <c r="U264" s="440"/>
      <c r="V264" s="440"/>
      <c r="W264" s="440"/>
      <c r="X264" s="440"/>
      <c r="Y264" s="440"/>
      <c r="Z264" s="440"/>
      <c r="AA264" s="440"/>
      <c r="AB264" s="440"/>
    </row>
    <row r="265" spans="2:28" x14ac:dyDescent="0.25">
      <c r="B265" s="440"/>
      <c r="C265" s="440"/>
      <c r="D265" s="440"/>
      <c r="E265" s="440"/>
      <c r="F265" s="440"/>
      <c r="G265" s="440"/>
      <c r="H265" s="440"/>
      <c r="I265" s="440"/>
      <c r="J265" s="440"/>
      <c r="K265" s="440"/>
      <c r="L265" s="440"/>
      <c r="M265" s="440"/>
      <c r="N265" s="440"/>
      <c r="O265" s="440"/>
      <c r="P265" s="440"/>
      <c r="Q265" s="440"/>
      <c r="R265" s="440"/>
      <c r="S265" s="440"/>
      <c r="T265" s="440"/>
      <c r="U265" s="440"/>
      <c r="V265" s="440"/>
      <c r="W265" s="440"/>
      <c r="X265" s="440"/>
      <c r="Y265" s="440"/>
      <c r="Z265" s="440"/>
      <c r="AA265" s="440"/>
      <c r="AB265" s="440"/>
    </row>
    <row r="266" spans="2:28" x14ac:dyDescent="0.25">
      <c r="B266" s="440"/>
      <c r="C266" s="440"/>
      <c r="D266" s="440"/>
      <c r="E266" s="440"/>
      <c r="F266" s="440"/>
      <c r="G266" s="440"/>
      <c r="H266" s="440"/>
      <c r="I266" s="440"/>
      <c r="J266" s="440"/>
      <c r="K266" s="440"/>
      <c r="L266" s="440"/>
      <c r="M266" s="440"/>
      <c r="N266" s="440"/>
      <c r="O266" s="440"/>
      <c r="P266" s="440"/>
      <c r="Q266" s="440"/>
      <c r="R266" s="440"/>
      <c r="S266" s="440"/>
      <c r="T266" s="440"/>
      <c r="U266" s="440"/>
      <c r="V266" s="440"/>
      <c r="W266" s="440"/>
      <c r="X266" s="440"/>
      <c r="Y266" s="440"/>
      <c r="Z266" s="440"/>
      <c r="AA266" s="440"/>
      <c r="AB266" s="440"/>
    </row>
    <row r="267" spans="2:28" x14ac:dyDescent="0.25">
      <c r="B267" s="440"/>
      <c r="C267" s="440"/>
      <c r="D267" s="440"/>
      <c r="E267" s="440"/>
      <c r="F267" s="440"/>
      <c r="G267" s="440"/>
      <c r="H267" s="440"/>
      <c r="I267" s="440"/>
      <c r="J267" s="440"/>
      <c r="K267" s="440"/>
      <c r="L267" s="440"/>
      <c r="M267" s="440"/>
      <c r="N267" s="440"/>
      <c r="O267" s="440"/>
      <c r="P267" s="440"/>
      <c r="Q267" s="440"/>
      <c r="R267" s="440"/>
      <c r="S267" s="440"/>
      <c r="T267" s="440"/>
      <c r="U267" s="440"/>
      <c r="V267" s="440"/>
      <c r="W267" s="440"/>
      <c r="X267" s="440"/>
      <c r="Y267" s="440"/>
      <c r="Z267" s="440"/>
      <c r="AA267" s="440"/>
      <c r="AB267" s="440"/>
    </row>
    <row r="268" spans="2:28" x14ac:dyDescent="0.25">
      <c r="B268" s="440"/>
      <c r="C268" s="440"/>
      <c r="D268" s="440"/>
      <c r="E268" s="440"/>
      <c r="F268" s="440"/>
      <c r="G268" s="440"/>
      <c r="H268" s="440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</row>
    <row r="269" spans="2:28" x14ac:dyDescent="0.25">
      <c r="B269" s="440"/>
      <c r="C269" s="440"/>
      <c r="D269" s="440"/>
      <c r="E269" s="440"/>
      <c r="F269" s="440"/>
      <c r="G269" s="440"/>
      <c r="H269" s="440"/>
      <c r="I269" s="440"/>
      <c r="J269" s="440"/>
      <c r="K269" s="440"/>
      <c r="L269" s="440"/>
      <c r="M269" s="440"/>
      <c r="N269" s="440"/>
      <c r="O269" s="440"/>
      <c r="P269" s="440"/>
      <c r="Q269" s="440"/>
      <c r="R269" s="440"/>
      <c r="S269" s="440"/>
      <c r="T269" s="440"/>
      <c r="U269" s="440"/>
      <c r="V269" s="440"/>
      <c r="W269" s="440"/>
      <c r="X269" s="440"/>
      <c r="Y269" s="440"/>
      <c r="Z269" s="440"/>
      <c r="AA269" s="440"/>
      <c r="AB269" s="440"/>
    </row>
    <row r="270" spans="2:28" x14ac:dyDescent="0.25">
      <c r="B270" s="440"/>
      <c r="C270" s="440"/>
      <c r="D270" s="440"/>
      <c r="E270" s="440"/>
      <c r="F270" s="440"/>
      <c r="G270" s="440"/>
      <c r="H270" s="440"/>
      <c r="I270" s="440"/>
      <c r="J270" s="440"/>
      <c r="K270" s="440"/>
      <c r="L270" s="440"/>
      <c r="M270" s="440"/>
      <c r="N270" s="440"/>
      <c r="O270" s="440"/>
      <c r="P270" s="440"/>
      <c r="Q270" s="440"/>
      <c r="R270" s="440"/>
      <c r="S270" s="440"/>
      <c r="T270" s="440"/>
      <c r="U270" s="440"/>
      <c r="V270" s="440"/>
      <c r="W270" s="440"/>
      <c r="X270" s="440"/>
      <c r="Y270" s="440"/>
      <c r="Z270" s="440"/>
      <c r="AA270" s="440"/>
      <c r="AB270" s="440"/>
    </row>
    <row r="271" spans="2:28" x14ac:dyDescent="0.25">
      <c r="B271" s="440"/>
      <c r="C271" s="440"/>
      <c r="D271" s="440"/>
      <c r="E271" s="440"/>
      <c r="F271" s="440"/>
      <c r="G271" s="440"/>
      <c r="H271" s="440"/>
      <c r="I271" s="440"/>
      <c r="J271" s="440"/>
      <c r="K271" s="440"/>
      <c r="L271" s="440"/>
      <c r="M271" s="440"/>
      <c r="N271" s="440"/>
      <c r="O271" s="440"/>
      <c r="P271" s="440"/>
      <c r="Q271" s="440"/>
      <c r="R271" s="440"/>
      <c r="S271" s="440"/>
      <c r="T271" s="440"/>
      <c r="U271" s="440"/>
      <c r="V271" s="440"/>
      <c r="W271" s="440"/>
      <c r="X271" s="440"/>
      <c r="Y271" s="440"/>
      <c r="Z271" s="440"/>
      <c r="AA271" s="440"/>
      <c r="AB271" s="440"/>
    </row>
    <row r="272" spans="2:28" x14ac:dyDescent="0.25">
      <c r="B272" s="440"/>
      <c r="C272" s="440"/>
      <c r="D272" s="440"/>
      <c r="E272" s="440"/>
      <c r="F272" s="440"/>
      <c r="G272" s="440"/>
      <c r="H272" s="440"/>
      <c r="I272" s="440"/>
      <c r="J272" s="440"/>
      <c r="K272" s="440"/>
      <c r="L272" s="440"/>
      <c r="M272" s="440"/>
      <c r="N272" s="440"/>
      <c r="O272" s="440"/>
      <c r="P272" s="440"/>
      <c r="Q272" s="440"/>
      <c r="R272" s="440"/>
      <c r="S272" s="440"/>
      <c r="T272" s="440"/>
      <c r="U272" s="440"/>
      <c r="V272" s="440"/>
      <c r="W272" s="440"/>
      <c r="X272" s="440"/>
      <c r="Y272" s="440"/>
      <c r="Z272" s="440"/>
      <c r="AA272" s="440"/>
      <c r="AB272" s="440"/>
    </row>
    <row r="273" spans="2:28" x14ac:dyDescent="0.25">
      <c r="B273" s="440"/>
      <c r="C273" s="440"/>
      <c r="D273" s="440"/>
      <c r="E273" s="440"/>
      <c r="F273" s="440"/>
      <c r="G273" s="440"/>
      <c r="H273" s="440"/>
      <c r="I273" s="440"/>
      <c r="J273" s="440"/>
      <c r="K273" s="440"/>
      <c r="L273" s="440"/>
      <c r="M273" s="440"/>
      <c r="N273" s="440"/>
      <c r="O273" s="440"/>
      <c r="P273" s="440"/>
      <c r="Q273" s="440"/>
      <c r="R273" s="440"/>
      <c r="S273" s="440"/>
      <c r="T273" s="440"/>
      <c r="U273" s="440"/>
      <c r="V273" s="440"/>
      <c r="W273" s="440"/>
      <c r="X273" s="440"/>
      <c r="Y273" s="440"/>
      <c r="Z273" s="440"/>
      <c r="AA273" s="440"/>
      <c r="AB273" s="440"/>
    </row>
    <row r="274" spans="2:28" x14ac:dyDescent="0.25">
      <c r="B274" s="440"/>
      <c r="C274" s="440"/>
      <c r="D274" s="440"/>
      <c r="E274" s="440"/>
      <c r="F274" s="440"/>
      <c r="G274" s="440"/>
      <c r="H274" s="440"/>
      <c r="I274" s="440"/>
      <c r="J274" s="440"/>
      <c r="K274" s="440"/>
      <c r="L274" s="440"/>
      <c r="M274" s="440"/>
      <c r="N274" s="440"/>
      <c r="O274" s="440"/>
      <c r="P274" s="440"/>
      <c r="Q274" s="440"/>
      <c r="R274" s="440"/>
      <c r="S274" s="440"/>
      <c r="T274" s="440"/>
      <c r="U274" s="440"/>
      <c r="V274" s="440"/>
      <c r="W274" s="440"/>
      <c r="X274" s="440"/>
      <c r="Y274" s="440"/>
      <c r="Z274" s="440"/>
      <c r="AA274" s="440"/>
      <c r="AB274" s="440"/>
    </row>
    <row r="275" spans="2:28" x14ac:dyDescent="0.25">
      <c r="B275" s="440"/>
      <c r="C275" s="440"/>
      <c r="D275" s="440"/>
      <c r="E275" s="440"/>
      <c r="F275" s="440"/>
      <c r="G275" s="440"/>
      <c r="H275" s="440"/>
      <c r="I275" s="440"/>
      <c r="J275" s="440"/>
      <c r="K275" s="440"/>
      <c r="L275" s="440"/>
      <c r="M275" s="440"/>
      <c r="N275" s="440"/>
      <c r="O275" s="440"/>
      <c r="P275" s="440"/>
      <c r="Q275" s="440"/>
      <c r="R275" s="440"/>
      <c r="S275" s="440"/>
      <c r="T275" s="440"/>
      <c r="U275" s="440"/>
      <c r="V275" s="440"/>
      <c r="W275" s="440"/>
      <c r="X275" s="440"/>
      <c r="Y275" s="440"/>
      <c r="Z275" s="440"/>
      <c r="AA275" s="440"/>
      <c r="AB275" s="440"/>
    </row>
    <row r="276" spans="2:28" x14ac:dyDescent="0.25">
      <c r="B276" s="440"/>
      <c r="C276" s="440"/>
      <c r="D276" s="440"/>
      <c r="E276" s="440"/>
      <c r="F276" s="440"/>
      <c r="G276" s="440"/>
      <c r="H276" s="440"/>
      <c r="I276" s="440"/>
      <c r="J276" s="440"/>
      <c r="K276" s="440"/>
      <c r="L276" s="440"/>
      <c r="M276" s="440"/>
      <c r="N276" s="440"/>
      <c r="O276" s="440"/>
      <c r="P276" s="440"/>
      <c r="Q276" s="440"/>
      <c r="R276" s="440"/>
      <c r="S276" s="440"/>
      <c r="T276" s="440"/>
      <c r="U276" s="440"/>
      <c r="V276" s="440"/>
      <c r="W276" s="440"/>
      <c r="X276" s="440"/>
      <c r="Y276" s="440"/>
      <c r="Z276" s="440"/>
      <c r="AA276" s="440"/>
      <c r="AB276" s="440"/>
    </row>
    <row r="277" spans="2:28" x14ac:dyDescent="0.25">
      <c r="B277" s="440"/>
      <c r="C277" s="440"/>
      <c r="D277" s="440"/>
      <c r="E277" s="440"/>
      <c r="F277" s="440"/>
      <c r="G277" s="440"/>
      <c r="H277" s="440"/>
      <c r="I277" s="440"/>
      <c r="J277" s="440"/>
      <c r="K277" s="440"/>
      <c r="L277" s="440"/>
      <c r="M277" s="440"/>
      <c r="N277" s="440"/>
      <c r="O277" s="440"/>
      <c r="P277" s="440"/>
      <c r="Q277" s="440"/>
      <c r="R277" s="440"/>
      <c r="S277" s="440"/>
      <c r="T277" s="440"/>
      <c r="U277" s="440"/>
      <c r="V277" s="440"/>
      <c r="W277" s="440"/>
      <c r="X277" s="440"/>
      <c r="Y277" s="440"/>
      <c r="Z277" s="440"/>
      <c r="AA277" s="440"/>
      <c r="AB277" s="440"/>
    </row>
    <row r="278" spans="2:28" x14ac:dyDescent="0.25">
      <c r="B278" s="440"/>
      <c r="C278" s="440"/>
      <c r="D278" s="440"/>
      <c r="E278" s="440"/>
      <c r="F278" s="440"/>
      <c r="G278" s="440"/>
      <c r="H278" s="440"/>
      <c r="I278" s="440"/>
      <c r="J278" s="440"/>
      <c r="K278" s="440"/>
      <c r="L278" s="440"/>
      <c r="M278" s="440"/>
      <c r="N278" s="440"/>
      <c r="O278" s="440"/>
      <c r="P278" s="440"/>
      <c r="Q278" s="440"/>
      <c r="R278" s="440"/>
      <c r="S278" s="440"/>
      <c r="T278" s="440"/>
      <c r="U278" s="440"/>
      <c r="V278" s="440"/>
      <c r="W278" s="440"/>
      <c r="X278" s="440"/>
      <c r="Y278" s="440"/>
      <c r="Z278" s="440"/>
      <c r="AA278" s="440"/>
      <c r="AB278" s="440"/>
    </row>
    <row r="279" spans="2:28" x14ac:dyDescent="0.25">
      <c r="B279" s="440"/>
      <c r="C279" s="440"/>
      <c r="D279" s="440"/>
      <c r="E279" s="440"/>
      <c r="F279" s="440"/>
      <c r="G279" s="440"/>
      <c r="H279" s="440"/>
      <c r="I279" s="440"/>
      <c r="J279" s="440"/>
      <c r="K279" s="440"/>
      <c r="L279" s="440"/>
      <c r="M279" s="440"/>
      <c r="N279" s="440"/>
      <c r="O279" s="440"/>
      <c r="P279" s="440"/>
      <c r="Q279" s="440"/>
      <c r="R279" s="440"/>
      <c r="S279" s="440"/>
      <c r="T279" s="440"/>
      <c r="U279" s="440"/>
      <c r="V279" s="440"/>
      <c r="W279" s="440"/>
      <c r="X279" s="440"/>
      <c r="Y279" s="440"/>
      <c r="Z279" s="440"/>
      <c r="AA279" s="440"/>
      <c r="AB279" s="440"/>
    </row>
    <row r="280" spans="2:28" x14ac:dyDescent="0.25">
      <c r="B280" s="440"/>
      <c r="C280" s="440"/>
      <c r="D280" s="440"/>
      <c r="E280" s="440"/>
      <c r="F280" s="440"/>
      <c r="G280" s="440"/>
      <c r="H280" s="440"/>
      <c r="I280" s="440"/>
      <c r="J280" s="440"/>
      <c r="K280" s="440"/>
      <c r="L280" s="440"/>
      <c r="M280" s="440"/>
      <c r="N280" s="440"/>
      <c r="O280" s="440"/>
      <c r="P280" s="440"/>
      <c r="Q280" s="440"/>
      <c r="R280" s="440"/>
      <c r="S280" s="440"/>
      <c r="T280" s="440"/>
      <c r="U280" s="440"/>
      <c r="V280" s="440"/>
      <c r="W280" s="440"/>
      <c r="X280" s="440"/>
      <c r="Y280" s="440"/>
      <c r="Z280" s="440"/>
      <c r="AA280" s="440"/>
      <c r="AB280" s="440"/>
    </row>
    <row r="281" spans="2:28" x14ac:dyDescent="0.25">
      <c r="B281" s="440"/>
      <c r="C281" s="440"/>
      <c r="D281" s="440"/>
      <c r="E281" s="440"/>
      <c r="F281" s="440"/>
      <c r="G281" s="440"/>
      <c r="H281" s="440"/>
      <c r="I281" s="440"/>
      <c r="J281" s="440"/>
      <c r="K281" s="440"/>
      <c r="L281" s="440"/>
      <c r="M281" s="440"/>
      <c r="N281" s="440"/>
      <c r="O281" s="440"/>
      <c r="P281" s="440"/>
      <c r="Q281" s="440"/>
      <c r="R281" s="440"/>
      <c r="S281" s="440"/>
      <c r="T281" s="440"/>
      <c r="U281" s="440"/>
      <c r="V281" s="440"/>
      <c r="W281" s="440"/>
      <c r="X281" s="440"/>
      <c r="Y281" s="440"/>
      <c r="Z281" s="440"/>
      <c r="AA281" s="440"/>
      <c r="AB281" s="440"/>
    </row>
    <row r="282" spans="2:28" x14ac:dyDescent="0.25">
      <c r="B282" s="440"/>
      <c r="C282" s="440"/>
      <c r="D282" s="440"/>
      <c r="E282" s="440"/>
      <c r="F282" s="440"/>
      <c r="G282" s="440"/>
      <c r="H282" s="440"/>
      <c r="I282" s="440"/>
      <c r="J282" s="440"/>
      <c r="K282" s="440"/>
      <c r="L282" s="440"/>
      <c r="M282" s="440"/>
      <c r="N282" s="440"/>
      <c r="O282" s="440"/>
      <c r="P282" s="440"/>
      <c r="Q282" s="440"/>
      <c r="R282" s="440"/>
      <c r="S282" s="440"/>
      <c r="T282" s="440"/>
      <c r="U282" s="440"/>
      <c r="V282" s="440"/>
      <c r="W282" s="440"/>
      <c r="X282" s="440"/>
      <c r="Y282" s="440"/>
      <c r="Z282" s="440"/>
      <c r="AA282" s="440"/>
      <c r="AB282" s="440"/>
    </row>
    <row r="283" spans="2:28" x14ac:dyDescent="0.25">
      <c r="B283" s="440"/>
      <c r="C283" s="440"/>
      <c r="D283" s="440"/>
      <c r="E283" s="440"/>
      <c r="F283" s="440"/>
      <c r="G283" s="440"/>
      <c r="H283" s="440"/>
      <c r="I283" s="440"/>
      <c r="J283" s="440"/>
      <c r="K283" s="440"/>
      <c r="L283" s="440"/>
      <c r="M283" s="440"/>
      <c r="N283" s="440"/>
      <c r="O283" s="440"/>
      <c r="P283" s="440"/>
      <c r="Q283" s="440"/>
      <c r="R283" s="440"/>
      <c r="S283" s="440"/>
      <c r="T283" s="440"/>
      <c r="U283" s="440"/>
      <c r="V283" s="440"/>
      <c r="W283" s="440"/>
      <c r="X283" s="440"/>
      <c r="Y283" s="440"/>
      <c r="Z283" s="440"/>
      <c r="AA283" s="440"/>
      <c r="AB283" s="440"/>
    </row>
    <row r="284" spans="2:28" x14ac:dyDescent="0.25">
      <c r="B284" s="440"/>
      <c r="C284" s="440"/>
      <c r="D284" s="440"/>
      <c r="E284" s="440"/>
      <c r="F284" s="440"/>
      <c r="G284" s="440"/>
      <c r="H284" s="440"/>
      <c r="I284" s="440"/>
      <c r="J284" s="440"/>
      <c r="K284" s="440"/>
      <c r="L284" s="440"/>
      <c r="M284" s="440"/>
      <c r="N284" s="440"/>
      <c r="O284" s="440"/>
      <c r="P284" s="440"/>
      <c r="Q284" s="440"/>
      <c r="R284" s="440"/>
      <c r="S284" s="440"/>
      <c r="T284" s="440"/>
      <c r="U284" s="440"/>
      <c r="V284" s="440"/>
      <c r="W284" s="440"/>
      <c r="X284" s="440"/>
      <c r="Y284" s="440"/>
      <c r="Z284" s="440"/>
      <c r="AA284" s="440"/>
      <c r="AB284" s="440"/>
    </row>
    <row r="285" spans="2:28" x14ac:dyDescent="0.25">
      <c r="B285" s="440"/>
      <c r="C285" s="440"/>
      <c r="D285" s="440"/>
      <c r="E285" s="440"/>
      <c r="F285" s="440"/>
      <c r="G285" s="440"/>
      <c r="H285" s="440"/>
      <c r="I285" s="440"/>
      <c r="J285" s="440"/>
      <c r="K285" s="440"/>
      <c r="L285" s="440"/>
      <c r="M285" s="440"/>
      <c r="N285" s="440"/>
      <c r="O285" s="440"/>
      <c r="P285" s="440"/>
      <c r="Q285" s="440"/>
      <c r="R285" s="440"/>
      <c r="S285" s="440"/>
      <c r="T285" s="440"/>
      <c r="U285" s="440"/>
      <c r="V285" s="440"/>
      <c r="W285" s="440"/>
      <c r="X285" s="440"/>
      <c r="Y285" s="440"/>
      <c r="Z285" s="440"/>
      <c r="AA285" s="440"/>
      <c r="AB285" s="440"/>
    </row>
    <row r="286" spans="2:28" x14ac:dyDescent="0.25">
      <c r="B286" s="440"/>
      <c r="C286" s="440"/>
      <c r="D286" s="440"/>
      <c r="E286" s="440"/>
      <c r="F286" s="440"/>
      <c r="G286" s="440"/>
      <c r="H286" s="440"/>
      <c r="I286" s="440"/>
      <c r="J286" s="440"/>
      <c r="K286" s="440"/>
      <c r="L286" s="440"/>
      <c r="M286" s="440"/>
      <c r="N286" s="440"/>
      <c r="O286" s="440"/>
      <c r="P286" s="440"/>
      <c r="Q286" s="440"/>
      <c r="R286" s="440"/>
      <c r="S286" s="440"/>
      <c r="T286" s="440"/>
      <c r="U286" s="440"/>
      <c r="V286" s="440"/>
      <c r="W286" s="440"/>
      <c r="X286" s="440"/>
      <c r="Y286" s="440"/>
      <c r="Z286" s="440"/>
      <c r="AA286" s="440"/>
      <c r="AB286" s="440"/>
    </row>
    <row r="287" spans="2:28" x14ac:dyDescent="0.25">
      <c r="B287" s="440"/>
      <c r="C287" s="440"/>
      <c r="D287" s="440"/>
      <c r="E287" s="440"/>
      <c r="F287" s="440"/>
      <c r="G287" s="440"/>
      <c r="H287" s="440"/>
      <c r="I287" s="440"/>
      <c r="J287" s="440"/>
      <c r="K287" s="440"/>
      <c r="L287" s="440"/>
      <c r="M287" s="440"/>
      <c r="N287" s="440"/>
      <c r="O287" s="440"/>
      <c r="P287" s="440"/>
      <c r="Q287" s="440"/>
      <c r="R287" s="440"/>
      <c r="S287" s="440"/>
      <c r="T287" s="440"/>
      <c r="U287" s="440"/>
      <c r="V287" s="440"/>
      <c r="W287" s="440"/>
      <c r="X287" s="440"/>
      <c r="Y287" s="440"/>
      <c r="Z287" s="440"/>
      <c r="AA287" s="440"/>
      <c r="AB287" s="440"/>
    </row>
    <row r="288" spans="2:28" x14ac:dyDescent="0.25">
      <c r="B288" s="440"/>
      <c r="C288" s="440"/>
      <c r="D288" s="440"/>
      <c r="E288" s="440"/>
      <c r="F288" s="440"/>
      <c r="G288" s="440"/>
      <c r="H288" s="440"/>
      <c r="I288" s="440"/>
      <c r="J288" s="440"/>
      <c r="K288" s="440"/>
      <c r="L288" s="440"/>
      <c r="M288" s="440"/>
      <c r="N288" s="440"/>
      <c r="O288" s="440"/>
      <c r="P288" s="440"/>
      <c r="Q288" s="440"/>
      <c r="R288" s="440"/>
      <c r="S288" s="440"/>
      <c r="T288" s="440"/>
      <c r="U288" s="440"/>
      <c r="V288" s="440"/>
      <c r="W288" s="440"/>
      <c r="X288" s="440"/>
      <c r="Y288" s="440"/>
      <c r="Z288" s="440"/>
      <c r="AA288" s="440"/>
      <c r="AB288" s="440"/>
    </row>
    <row r="289" spans="2:28" x14ac:dyDescent="0.25">
      <c r="B289" s="440"/>
      <c r="C289" s="440"/>
      <c r="D289" s="440"/>
      <c r="E289" s="440"/>
      <c r="F289" s="440"/>
      <c r="G289" s="440"/>
      <c r="H289" s="440"/>
      <c r="I289" s="440"/>
      <c r="J289" s="440"/>
      <c r="K289" s="440"/>
      <c r="L289" s="440"/>
      <c r="M289" s="440"/>
      <c r="N289" s="440"/>
      <c r="O289" s="440"/>
      <c r="P289" s="440"/>
      <c r="Q289" s="440"/>
      <c r="R289" s="440"/>
      <c r="S289" s="440"/>
      <c r="T289" s="440"/>
      <c r="U289" s="440"/>
      <c r="V289" s="440"/>
      <c r="W289" s="440"/>
      <c r="X289" s="440"/>
      <c r="Y289" s="440"/>
      <c r="Z289" s="440"/>
      <c r="AA289" s="440"/>
      <c r="AB289" s="440"/>
    </row>
    <row r="290" spans="2:28" x14ac:dyDescent="0.25">
      <c r="B290" s="440"/>
      <c r="C290" s="440"/>
      <c r="D290" s="440"/>
      <c r="E290" s="440"/>
      <c r="F290" s="440"/>
      <c r="G290" s="440"/>
      <c r="H290" s="440"/>
      <c r="I290" s="440"/>
      <c r="J290" s="440"/>
      <c r="K290" s="440"/>
      <c r="L290" s="440"/>
      <c r="M290" s="440"/>
      <c r="N290" s="440"/>
      <c r="O290" s="440"/>
      <c r="P290" s="440"/>
      <c r="Q290" s="440"/>
      <c r="R290" s="440"/>
      <c r="S290" s="440"/>
      <c r="T290" s="440"/>
      <c r="U290" s="440"/>
      <c r="V290" s="440"/>
      <c r="W290" s="440"/>
      <c r="X290" s="440"/>
      <c r="Y290" s="440"/>
      <c r="Z290" s="440"/>
      <c r="AA290" s="440"/>
      <c r="AB290" s="440"/>
    </row>
    <row r="291" spans="2:28" x14ac:dyDescent="0.25">
      <c r="B291" s="440"/>
      <c r="C291" s="440"/>
      <c r="D291" s="440"/>
      <c r="E291" s="440"/>
      <c r="F291" s="440"/>
      <c r="G291" s="440"/>
      <c r="H291" s="440"/>
      <c r="I291" s="440"/>
      <c r="J291" s="440"/>
      <c r="K291" s="440"/>
      <c r="L291" s="440"/>
      <c r="M291" s="440"/>
      <c r="N291" s="440"/>
      <c r="O291" s="440"/>
      <c r="P291" s="440"/>
      <c r="Q291" s="440"/>
      <c r="R291" s="440"/>
      <c r="S291" s="440"/>
      <c r="T291" s="440"/>
      <c r="U291" s="440"/>
      <c r="V291" s="440"/>
      <c r="W291" s="440"/>
      <c r="X291" s="440"/>
      <c r="Y291" s="440"/>
      <c r="Z291" s="440"/>
      <c r="AA291" s="440"/>
      <c r="AB291" s="440"/>
    </row>
    <row r="292" spans="2:28" x14ac:dyDescent="0.25">
      <c r="B292" s="440"/>
      <c r="C292" s="440"/>
      <c r="D292" s="440"/>
      <c r="E292" s="440"/>
      <c r="F292" s="440"/>
      <c r="G292" s="440"/>
      <c r="H292" s="440"/>
      <c r="I292" s="440"/>
      <c r="J292" s="440"/>
      <c r="K292" s="440"/>
      <c r="L292" s="440"/>
      <c r="M292" s="440"/>
      <c r="N292" s="440"/>
      <c r="O292" s="440"/>
      <c r="P292" s="440"/>
      <c r="Q292" s="440"/>
      <c r="R292" s="440"/>
      <c r="S292" s="440"/>
      <c r="T292" s="440"/>
      <c r="U292" s="440"/>
      <c r="V292" s="440"/>
      <c r="W292" s="440"/>
      <c r="X292" s="440"/>
      <c r="Y292" s="440"/>
      <c r="Z292" s="440"/>
      <c r="AA292" s="440"/>
      <c r="AB292" s="440"/>
    </row>
    <row r="293" spans="2:28" x14ac:dyDescent="0.25">
      <c r="B293" s="440"/>
      <c r="C293" s="440"/>
      <c r="D293" s="440"/>
      <c r="E293" s="440"/>
      <c r="F293" s="440"/>
      <c r="G293" s="440"/>
      <c r="H293" s="440"/>
      <c r="I293" s="440"/>
      <c r="J293" s="440"/>
      <c r="K293" s="440"/>
      <c r="L293" s="440"/>
      <c r="M293" s="440"/>
      <c r="N293" s="440"/>
      <c r="O293" s="440"/>
      <c r="P293" s="440"/>
      <c r="Q293" s="440"/>
      <c r="R293" s="440"/>
      <c r="S293" s="440"/>
      <c r="T293" s="440"/>
      <c r="U293" s="440"/>
      <c r="V293" s="440"/>
      <c r="W293" s="440"/>
      <c r="X293" s="440"/>
      <c r="Y293" s="440"/>
      <c r="Z293" s="440"/>
      <c r="AA293" s="440"/>
      <c r="AB293" s="440"/>
    </row>
    <row r="294" spans="2:28" x14ac:dyDescent="0.25">
      <c r="B294" s="440"/>
      <c r="C294" s="440"/>
      <c r="D294" s="440"/>
      <c r="E294" s="440"/>
      <c r="F294" s="440"/>
      <c r="G294" s="440"/>
      <c r="H294" s="440"/>
      <c r="I294" s="440"/>
      <c r="J294" s="440"/>
      <c r="K294" s="440"/>
      <c r="L294" s="440"/>
      <c r="M294" s="440"/>
      <c r="N294" s="440"/>
      <c r="O294" s="440"/>
      <c r="P294" s="440"/>
      <c r="Q294" s="440"/>
      <c r="R294" s="440"/>
      <c r="S294" s="440"/>
      <c r="T294" s="440"/>
      <c r="U294" s="440"/>
      <c r="V294" s="440"/>
      <c r="W294" s="440"/>
      <c r="X294" s="440"/>
      <c r="Y294" s="440"/>
      <c r="Z294" s="440"/>
      <c r="AA294" s="440"/>
      <c r="AB294" s="440"/>
    </row>
    <row r="295" spans="2:28" x14ac:dyDescent="0.25">
      <c r="B295" s="440"/>
      <c r="C295" s="440"/>
      <c r="D295" s="440"/>
      <c r="E295" s="440"/>
      <c r="F295" s="440"/>
      <c r="G295" s="440"/>
      <c r="H295" s="440"/>
      <c r="I295" s="440"/>
      <c r="J295" s="440"/>
      <c r="K295" s="440"/>
      <c r="L295" s="440"/>
      <c r="M295" s="440"/>
      <c r="N295" s="440"/>
      <c r="O295" s="440"/>
      <c r="P295" s="440"/>
      <c r="Q295" s="440"/>
      <c r="R295" s="440"/>
      <c r="S295" s="440"/>
      <c r="T295" s="440"/>
      <c r="U295" s="440"/>
      <c r="V295" s="440"/>
      <c r="W295" s="440"/>
      <c r="X295" s="440"/>
      <c r="Y295" s="440"/>
      <c r="Z295" s="440"/>
      <c r="AA295" s="440"/>
      <c r="AB295" s="440"/>
    </row>
    <row r="296" spans="2:28" x14ac:dyDescent="0.25">
      <c r="B296" s="440"/>
      <c r="C296" s="440"/>
      <c r="D296" s="440"/>
      <c r="E296" s="440"/>
      <c r="F296" s="440"/>
      <c r="G296" s="440"/>
      <c r="H296" s="440"/>
      <c r="I296" s="440"/>
      <c r="J296" s="440"/>
      <c r="K296" s="440"/>
      <c r="L296" s="440"/>
      <c r="M296" s="440"/>
      <c r="N296" s="440"/>
      <c r="O296" s="440"/>
      <c r="P296" s="440"/>
      <c r="Q296" s="440"/>
      <c r="R296" s="440"/>
      <c r="S296" s="440"/>
      <c r="T296" s="440"/>
      <c r="U296" s="440"/>
      <c r="V296" s="440"/>
      <c r="W296" s="440"/>
      <c r="X296" s="440"/>
      <c r="Y296" s="440"/>
      <c r="Z296" s="440"/>
      <c r="AA296" s="440"/>
      <c r="AB296" s="440"/>
    </row>
    <row r="297" spans="2:28" x14ac:dyDescent="0.25">
      <c r="B297" s="440"/>
      <c r="C297" s="440"/>
      <c r="D297" s="440"/>
      <c r="E297" s="440"/>
      <c r="F297" s="440"/>
      <c r="G297" s="440"/>
      <c r="H297" s="440"/>
      <c r="I297" s="440"/>
      <c r="J297" s="440"/>
      <c r="K297" s="440"/>
      <c r="L297" s="440"/>
      <c r="M297" s="440"/>
      <c r="N297" s="440"/>
      <c r="O297" s="440"/>
      <c r="P297" s="440"/>
      <c r="Q297" s="440"/>
      <c r="R297" s="440"/>
      <c r="S297" s="440"/>
      <c r="T297" s="440"/>
      <c r="U297" s="440"/>
      <c r="V297" s="440"/>
      <c r="W297" s="440"/>
      <c r="X297" s="440"/>
      <c r="Y297" s="440"/>
      <c r="Z297" s="440"/>
      <c r="AA297" s="440"/>
      <c r="AB297" s="440"/>
    </row>
    <row r="298" spans="2:28" x14ac:dyDescent="0.25">
      <c r="B298" s="440"/>
      <c r="C298" s="440"/>
      <c r="D298" s="440"/>
      <c r="E298" s="440"/>
      <c r="F298" s="440"/>
      <c r="G298" s="440"/>
      <c r="H298" s="440"/>
      <c r="I298" s="440"/>
      <c r="J298" s="440"/>
      <c r="K298" s="440"/>
      <c r="L298" s="440"/>
      <c r="M298" s="440"/>
      <c r="N298" s="440"/>
      <c r="O298" s="440"/>
      <c r="P298" s="440"/>
      <c r="Q298" s="440"/>
      <c r="R298" s="440"/>
      <c r="S298" s="440"/>
      <c r="T298" s="440"/>
      <c r="U298" s="440"/>
      <c r="V298" s="440"/>
      <c r="W298" s="440"/>
      <c r="X298" s="440"/>
      <c r="Y298" s="440"/>
      <c r="Z298" s="440"/>
      <c r="AA298" s="440"/>
      <c r="AB298" s="440"/>
    </row>
    <row r="299" spans="2:28" x14ac:dyDescent="0.25">
      <c r="B299" s="440"/>
      <c r="C299" s="440"/>
      <c r="D299" s="440"/>
      <c r="E299" s="440"/>
      <c r="F299" s="440"/>
      <c r="G299" s="440"/>
      <c r="H299" s="440"/>
      <c r="I299" s="440"/>
      <c r="J299" s="440"/>
      <c r="K299" s="440"/>
      <c r="L299" s="440"/>
      <c r="M299" s="440"/>
      <c r="N299" s="440"/>
      <c r="O299" s="440"/>
      <c r="P299" s="440"/>
      <c r="Q299" s="440"/>
      <c r="R299" s="440"/>
      <c r="S299" s="440"/>
      <c r="T299" s="440"/>
      <c r="U299" s="440"/>
      <c r="V299" s="440"/>
      <c r="W299" s="440"/>
      <c r="X299" s="440"/>
      <c r="Y299" s="440"/>
      <c r="Z299" s="440"/>
      <c r="AA299" s="440"/>
      <c r="AB299" s="440"/>
    </row>
    <row r="300" spans="2:28" x14ac:dyDescent="0.25">
      <c r="B300" s="440"/>
      <c r="C300" s="440"/>
      <c r="D300" s="440"/>
      <c r="E300" s="440"/>
      <c r="F300" s="440"/>
      <c r="G300" s="440"/>
      <c r="H300" s="440"/>
      <c r="I300" s="440"/>
      <c r="J300" s="440"/>
      <c r="K300" s="440"/>
      <c r="L300" s="440"/>
      <c r="M300" s="440"/>
      <c r="N300" s="440"/>
      <c r="O300" s="440"/>
      <c r="P300" s="440"/>
      <c r="Q300" s="440"/>
      <c r="R300" s="440"/>
      <c r="S300" s="440"/>
      <c r="T300" s="440"/>
      <c r="U300" s="440"/>
      <c r="V300" s="440"/>
      <c r="W300" s="440"/>
      <c r="X300" s="440"/>
      <c r="Y300" s="440"/>
      <c r="Z300" s="440"/>
      <c r="AA300" s="440"/>
      <c r="AB300" s="440"/>
    </row>
    <row r="301" spans="2:28" x14ac:dyDescent="0.25">
      <c r="B301" s="440"/>
      <c r="C301" s="440"/>
      <c r="D301" s="440"/>
      <c r="E301" s="440"/>
      <c r="F301" s="440"/>
      <c r="G301" s="440"/>
      <c r="H301" s="440"/>
      <c r="I301" s="440"/>
      <c r="J301" s="440"/>
      <c r="K301" s="440"/>
      <c r="L301" s="440"/>
      <c r="M301" s="440"/>
      <c r="N301" s="440"/>
      <c r="O301" s="440"/>
      <c r="P301" s="440"/>
      <c r="Q301" s="440"/>
      <c r="R301" s="440"/>
      <c r="S301" s="440"/>
      <c r="T301" s="440"/>
      <c r="U301" s="440"/>
      <c r="V301" s="440"/>
      <c r="W301" s="440"/>
      <c r="X301" s="440"/>
      <c r="Y301" s="440"/>
      <c r="Z301" s="440"/>
      <c r="AA301" s="440"/>
      <c r="AB301" s="440"/>
    </row>
    <row r="302" spans="2:28" x14ac:dyDescent="0.25">
      <c r="B302" s="440"/>
      <c r="C302" s="440"/>
      <c r="D302" s="440"/>
      <c r="E302" s="440"/>
      <c r="F302" s="440"/>
      <c r="G302" s="440"/>
      <c r="H302" s="440"/>
      <c r="I302" s="440"/>
      <c r="J302" s="440"/>
      <c r="K302" s="440"/>
      <c r="L302" s="440"/>
      <c r="M302" s="440"/>
      <c r="N302" s="440"/>
      <c r="O302" s="440"/>
      <c r="P302" s="440"/>
      <c r="Q302" s="440"/>
      <c r="R302" s="440"/>
      <c r="S302" s="440"/>
      <c r="T302" s="440"/>
      <c r="U302" s="440"/>
      <c r="V302" s="440"/>
      <c r="W302" s="440"/>
      <c r="X302" s="440"/>
      <c r="Y302" s="440"/>
      <c r="Z302" s="440"/>
      <c r="AA302" s="440"/>
      <c r="AB302" s="440"/>
    </row>
    <row r="303" spans="2:28" x14ac:dyDescent="0.25">
      <c r="B303" s="440"/>
      <c r="C303" s="440"/>
      <c r="D303" s="440"/>
      <c r="E303" s="440"/>
      <c r="F303" s="440"/>
      <c r="G303" s="440"/>
      <c r="H303" s="440"/>
      <c r="I303" s="440"/>
      <c r="J303" s="440"/>
      <c r="K303" s="440"/>
      <c r="L303" s="440"/>
      <c r="M303" s="440"/>
      <c r="N303" s="440"/>
      <c r="O303" s="440"/>
      <c r="P303" s="440"/>
      <c r="Q303" s="440"/>
      <c r="R303" s="440"/>
      <c r="S303" s="440"/>
      <c r="T303" s="440"/>
      <c r="U303" s="440"/>
      <c r="V303" s="440"/>
      <c r="W303" s="440"/>
      <c r="X303" s="440"/>
      <c r="Y303" s="440"/>
      <c r="Z303" s="440"/>
      <c r="AA303" s="440"/>
      <c r="AB303" s="440"/>
    </row>
    <row r="304" spans="2:28" x14ac:dyDescent="0.25">
      <c r="B304" s="440"/>
      <c r="C304" s="440"/>
      <c r="D304" s="440"/>
      <c r="E304" s="440"/>
      <c r="F304" s="440"/>
      <c r="G304" s="440"/>
      <c r="H304" s="440"/>
      <c r="I304" s="440"/>
      <c r="J304" s="440"/>
      <c r="K304" s="440"/>
      <c r="L304" s="440"/>
      <c r="M304" s="440"/>
      <c r="N304" s="440"/>
      <c r="O304" s="440"/>
      <c r="P304" s="440"/>
      <c r="Q304" s="440"/>
      <c r="R304" s="440"/>
      <c r="S304" s="440"/>
      <c r="T304" s="440"/>
      <c r="U304" s="440"/>
      <c r="V304" s="440"/>
      <c r="W304" s="440"/>
      <c r="X304" s="440"/>
      <c r="Y304" s="440"/>
      <c r="Z304" s="440"/>
      <c r="AA304" s="440"/>
      <c r="AB304" s="440"/>
    </row>
    <row r="305" spans="2:28" x14ac:dyDescent="0.25">
      <c r="B305" s="440"/>
      <c r="C305" s="440"/>
      <c r="D305" s="440"/>
      <c r="E305" s="440"/>
      <c r="F305" s="440"/>
      <c r="G305" s="440"/>
      <c r="H305" s="440"/>
      <c r="I305" s="440"/>
      <c r="J305" s="440"/>
      <c r="K305" s="440"/>
      <c r="L305" s="440"/>
      <c r="M305" s="440"/>
      <c r="N305" s="440"/>
      <c r="O305" s="440"/>
      <c r="P305" s="440"/>
      <c r="Q305" s="440"/>
      <c r="R305" s="440"/>
      <c r="S305" s="440"/>
      <c r="T305" s="440"/>
      <c r="U305" s="440"/>
      <c r="V305" s="440"/>
      <c r="W305" s="440"/>
      <c r="X305" s="440"/>
      <c r="Y305" s="440"/>
      <c r="Z305" s="440"/>
      <c r="AA305" s="440"/>
      <c r="AB305" s="440"/>
    </row>
    <row r="306" spans="2:28" x14ac:dyDescent="0.25">
      <c r="B306" s="440"/>
      <c r="C306" s="440"/>
      <c r="D306" s="440"/>
      <c r="E306" s="440"/>
      <c r="F306" s="440"/>
      <c r="G306" s="440"/>
      <c r="H306" s="440"/>
      <c r="I306" s="440"/>
      <c r="J306" s="440"/>
      <c r="K306" s="440"/>
      <c r="L306" s="440"/>
      <c r="M306" s="440"/>
      <c r="N306" s="440"/>
      <c r="O306" s="440"/>
      <c r="P306" s="440"/>
      <c r="Q306" s="440"/>
      <c r="R306" s="440"/>
      <c r="S306" s="440"/>
      <c r="T306" s="440"/>
      <c r="U306" s="440"/>
      <c r="V306" s="440"/>
      <c r="W306" s="440"/>
      <c r="X306" s="440"/>
      <c r="Y306" s="440"/>
      <c r="Z306" s="440"/>
      <c r="AA306" s="440"/>
      <c r="AB306" s="440"/>
    </row>
    <row r="307" spans="2:28" x14ac:dyDescent="0.25">
      <c r="B307" s="440"/>
      <c r="C307" s="440"/>
      <c r="D307" s="440"/>
      <c r="E307" s="440"/>
      <c r="F307" s="440"/>
      <c r="G307" s="440"/>
      <c r="H307" s="440"/>
      <c r="I307" s="440"/>
      <c r="J307" s="440"/>
      <c r="K307" s="440"/>
      <c r="L307" s="440"/>
      <c r="M307" s="440"/>
      <c r="N307" s="440"/>
      <c r="O307" s="440"/>
      <c r="P307" s="440"/>
      <c r="Q307" s="440"/>
      <c r="R307" s="440"/>
      <c r="S307" s="440"/>
      <c r="T307" s="440"/>
      <c r="U307" s="440"/>
      <c r="V307" s="440"/>
      <c r="W307" s="440"/>
      <c r="X307" s="440"/>
      <c r="Y307" s="440"/>
      <c r="Z307" s="440"/>
      <c r="AA307" s="440"/>
      <c r="AB307" s="440"/>
    </row>
    <row r="308" spans="2:28" x14ac:dyDescent="0.25">
      <c r="B308" s="440"/>
      <c r="C308" s="440"/>
      <c r="D308" s="440"/>
      <c r="E308" s="440"/>
      <c r="F308" s="440"/>
      <c r="G308" s="440"/>
      <c r="H308" s="440"/>
      <c r="I308" s="440"/>
      <c r="J308" s="440"/>
      <c r="K308" s="440"/>
      <c r="L308" s="440"/>
      <c r="M308" s="440"/>
      <c r="N308" s="440"/>
      <c r="O308" s="440"/>
      <c r="P308" s="440"/>
      <c r="Q308" s="440"/>
      <c r="R308" s="440"/>
      <c r="S308" s="440"/>
      <c r="T308" s="440"/>
      <c r="U308" s="440"/>
      <c r="V308" s="440"/>
      <c r="W308" s="440"/>
      <c r="X308" s="440"/>
      <c r="Y308" s="440"/>
      <c r="Z308" s="440"/>
      <c r="AA308" s="440"/>
      <c r="AB308" s="440"/>
    </row>
    <row r="309" spans="2:28" x14ac:dyDescent="0.25">
      <c r="B309" s="440"/>
      <c r="C309" s="440"/>
      <c r="D309" s="440"/>
      <c r="E309" s="440"/>
      <c r="F309" s="440"/>
      <c r="G309" s="440"/>
      <c r="H309" s="440"/>
      <c r="I309" s="440"/>
      <c r="J309" s="440"/>
      <c r="K309" s="440"/>
      <c r="L309" s="440"/>
      <c r="M309" s="440"/>
      <c r="N309" s="440"/>
      <c r="O309" s="440"/>
      <c r="P309" s="440"/>
      <c r="Q309" s="440"/>
      <c r="R309" s="440"/>
      <c r="S309" s="440"/>
      <c r="T309" s="440"/>
      <c r="U309" s="440"/>
      <c r="V309" s="440"/>
      <c r="W309" s="440"/>
      <c r="X309" s="440"/>
      <c r="Y309" s="440"/>
      <c r="Z309" s="440"/>
      <c r="AA309" s="440"/>
      <c r="AB309" s="440"/>
    </row>
    <row r="310" spans="2:28" x14ac:dyDescent="0.25">
      <c r="B310" s="440"/>
      <c r="C310" s="440"/>
      <c r="D310" s="440"/>
      <c r="E310" s="440"/>
      <c r="F310" s="440"/>
      <c r="G310" s="440"/>
      <c r="H310" s="440"/>
      <c r="I310" s="440"/>
      <c r="J310" s="440"/>
      <c r="K310" s="440"/>
      <c r="L310" s="440"/>
      <c r="M310" s="440"/>
      <c r="N310" s="440"/>
      <c r="O310" s="440"/>
      <c r="P310" s="440"/>
      <c r="Q310" s="440"/>
      <c r="R310" s="440"/>
      <c r="S310" s="440"/>
      <c r="T310" s="440"/>
      <c r="U310" s="440"/>
      <c r="V310" s="440"/>
      <c r="W310" s="440"/>
      <c r="X310" s="440"/>
      <c r="Y310" s="440"/>
      <c r="Z310" s="440"/>
      <c r="AA310" s="440"/>
      <c r="AB310" s="440"/>
    </row>
    <row r="311" spans="2:28" x14ac:dyDescent="0.25">
      <c r="B311" s="440"/>
      <c r="C311" s="440"/>
      <c r="D311" s="440"/>
      <c r="E311" s="440"/>
      <c r="F311" s="440"/>
      <c r="G311" s="440"/>
      <c r="H311" s="440"/>
      <c r="I311" s="440"/>
      <c r="J311" s="440"/>
      <c r="K311" s="440"/>
      <c r="L311" s="440"/>
      <c r="M311" s="440"/>
      <c r="N311" s="440"/>
      <c r="O311" s="440"/>
      <c r="P311" s="440"/>
      <c r="Q311" s="440"/>
      <c r="R311" s="440"/>
      <c r="S311" s="440"/>
      <c r="T311" s="440"/>
      <c r="U311" s="440"/>
      <c r="V311" s="440"/>
      <c r="W311" s="440"/>
      <c r="X311" s="440"/>
      <c r="Y311" s="440"/>
      <c r="Z311" s="440"/>
      <c r="AA311" s="440"/>
      <c r="AB311" s="440"/>
    </row>
    <row r="312" spans="2:28" x14ac:dyDescent="0.25">
      <c r="B312" s="440"/>
      <c r="C312" s="440"/>
      <c r="D312" s="440"/>
      <c r="E312" s="440"/>
      <c r="F312" s="440"/>
      <c r="G312" s="440"/>
      <c r="H312" s="440"/>
      <c r="I312" s="440"/>
      <c r="J312" s="440"/>
      <c r="K312" s="440"/>
      <c r="L312" s="440"/>
      <c r="M312" s="440"/>
      <c r="N312" s="440"/>
      <c r="O312" s="440"/>
      <c r="P312" s="440"/>
      <c r="Q312" s="440"/>
      <c r="R312" s="440"/>
      <c r="S312" s="440"/>
      <c r="T312" s="440"/>
      <c r="U312" s="440"/>
      <c r="V312" s="440"/>
      <c r="W312" s="440"/>
      <c r="X312" s="440"/>
      <c r="Y312" s="440"/>
      <c r="Z312" s="440"/>
      <c r="AA312" s="440"/>
      <c r="AB312" s="440"/>
    </row>
    <row r="313" spans="2:28" x14ac:dyDescent="0.25">
      <c r="B313" s="440"/>
      <c r="C313" s="440"/>
      <c r="D313" s="440"/>
      <c r="E313" s="440"/>
      <c r="F313" s="440"/>
      <c r="G313" s="440"/>
      <c r="H313" s="440"/>
      <c r="I313" s="440"/>
      <c r="J313" s="440"/>
      <c r="K313" s="440"/>
      <c r="L313" s="440"/>
      <c r="M313" s="440"/>
      <c r="N313" s="440"/>
      <c r="O313" s="440"/>
      <c r="P313" s="440"/>
      <c r="Q313" s="440"/>
      <c r="R313" s="440"/>
      <c r="S313" s="440"/>
      <c r="T313" s="440"/>
      <c r="U313" s="440"/>
      <c r="V313" s="440"/>
      <c r="W313" s="440"/>
      <c r="X313" s="440"/>
      <c r="Y313" s="440"/>
      <c r="Z313" s="440"/>
      <c r="AA313" s="440"/>
      <c r="AB313" s="440"/>
    </row>
    <row r="314" spans="2:28" x14ac:dyDescent="0.25">
      <c r="B314" s="440"/>
      <c r="C314" s="440"/>
      <c r="D314" s="440"/>
      <c r="E314" s="440"/>
      <c r="F314" s="440"/>
      <c r="G314" s="440"/>
      <c r="H314" s="440"/>
      <c r="I314" s="440"/>
      <c r="J314" s="440"/>
      <c r="K314" s="440"/>
      <c r="L314" s="440"/>
      <c r="M314" s="440"/>
      <c r="N314" s="440"/>
      <c r="O314" s="440"/>
      <c r="P314" s="440"/>
      <c r="Q314" s="440"/>
      <c r="R314" s="440"/>
      <c r="S314" s="440"/>
      <c r="T314" s="440"/>
      <c r="U314" s="440"/>
      <c r="V314" s="440"/>
      <c r="W314" s="440"/>
      <c r="X314" s="440"/>
      <c r="Y314" s="440"/>
      <c r="Z314" s="440"/>
      <c r="AA314" s="440"/>
      <c r="AB314" s="440"/>
    </row>
    <row r="315" spans="2:28" x14ac:dyDescent="0.25">
      <c r="B315" s="440"/>
      <c r="C315" s="440"/>
      <c r="D315" s="440"/>
      <c r="E315" s="440"/>
      <c r="F315" s="440"/>
      <c r="G315" s="440"/>
      <c r="H315" s="440"/>
      <c r="I315" s="440"/>
      <c r="J315" s="440"/>
      <c r="K315" s="440"/>
      <c r="L315" s="440"/>
      <c r="M315" s="440"/>
      <c r="N315" s="440"/>
      <c r="O315" s="440"/>
      <c r="P315" s="440"/>
      <c r="Q315" s="440"/>
      <c r="R315" s="440"/>
      <c r="S315" s="440"/>
      <c r="T315" s="440"/>
      <c r="U315" s="440"/>
      <c r="V315" s="440"/>
      <c r="W315" s="440"/>
      <c r="X315" s="440"/>
      <c r="Y315" s="440"/>
      <c r="Z315" s="440"/>
      <c r="AA315" s="440"/>
      <c r="AB315" s="440"/>
    </row>
    <row r="316" spans="2:28" x14ac:dyDescent="0.25">
      <c r="B316" s="440"/>
      <c r="C316" s="440"/>
      <c r="D316" s="440"/>
      <c r="E316" s="440"/>
      <c r="F316" s="440"/>
      <c r="G316" s="440"/>
      <c r="H316" s="440"/>
      <c r="I316" s="440"/>
      <c r="J316" s="440"/>
      <c r="K316" s="440"/>
      <c r="L316" s="440"/>
      <c r="M316" s="440"/>
      <c r="N316" s="440"/>
      <c r="O316" s="440"/>
      <c r="P316" s="440"/>
      <c r="Q316" s="440"/>
      <c r="R316" s="440"/>
      <c r="S316" s="440"/>
      <c r="T316" s="440"/>
      <c r="U316" s="440"/>
      <c r="V316" s="440"/>
      <c r="W316" s="440"/>
      <c r="X316" s="440"/>
      <c r="Y316" s="440"/>
      <c r="Z316" s="440"/>
      <c r="AA316" s="440"/>
      <c r="AB316" s="440"/>
    </row>
    <row r="317" spans="2:28" x14ac:dyDescent="0.25">
      <c r="B317" s="440"/>
      <c r="C317" s="440"/>
      <c r="D317" s="440"/>
      <c r="E317" s="440"/>
      <c r="F317" s="440"/>
      <c r="G317" s="440"/>
      <c r="H317" s="440"/>
      <c r="I317" s="440"/>
      <c r="J317" s="440"/>
      <c r="K317" s="440"/>
      <c r="L317" s="440"/>
      <c r="M317" s="440"/>
      <c r="N317" s="440"/>
      <c r="O317" s="440"/>
      <c r="P317" s="440"/>
      <c r="Q317" s="440"/>
      <c r="R317" s="440"/>
      <c r="S317" s="440"/>
      <c r="T317" s="440"/>
      <c r="U317" s="440"/>
      <c r="V317" s="440"/>
      <c r="W317" s="440"/>
      <c r="X317" s="440"/>
      <c r="Y317" s="440"/>
      <c r="Z317" s="440"/>
      <c r="AA317" s="440"/>
      <c r="AB317" s="440"/>
    </row>
    <row r="318" spans="2:28" x14ac:dyDescent="0.25">
      <c r="B318" s="440"/>
      <c r="C318" s="440"/>
      <c r="D318" s="440"/>
      <c r="E318" s="440"/>
      <c r="F318" s="440"/>
      <c r="G318" s="440"/>
      <c r="H318" s="440"/>
      <c r="I318" s="440"/>
      <c r="J318" s="440"/>
      <c r="K318" s="440"/>
      <c r="L318" s="440"/>
      <c r="M318" s="440"/>
      <c r="N318" s="440"/>
      <c r="O318" s="440"/>
      <c r="P318" s="440"/>
      <c r="Q318" s="440"/>
      <c r="R318" s="440"/>
      <c r="S318" s="440"/>
      <c r="T318" s="440"/>
      <c r="U318" s="440"/>
      <c r="V318" s="440"/>
      <c r="W318" s="440"/>
      <c r="X318" s="440"/>
      <c r="Y318" s="440"/>
      <c r="Z318" s="440"/>
      <c r="AA318" s="440"/>
      <c r="AB318" s="440"/>
    </row>
    <row r="319" spans="2:28" x14ac:dyDescent="0.25">
      <c r="B319" s="440"/>
      <c r="C319" s="440"/>
      <c r="D319" s="440"/>
      <c r="E319" s="440"/>
      <c r="F319" s="440"/>
      <c r="G319" s="440"/>
      <c r="H319" s="440"/>
      <c r="I319" s="440"/>
      <c r="J319" s="440"/>
      <c r="K319" s="440"/>
      <c r="L319" s="440"/>
      <c r="M319" s="440"/>
      <c r="N319" s="440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</row>
    <row r="320" spans="2:28" x14ac:dyDescent="0.25">
      <c r="B320" s="440"/>
      <c r="C320" s="440"/>
      <c r="D320" s="440"/>
      <c r="E320" s="440"/>
      <c r="F320" s="440"/>
      <c r="G320" s="440"/>
      <c r="H320" s="440"/>
      <c r="I320" s="440"/>
      <c r="J320" s="440"/>
      <c r="K320" s="440"/>
      <c r="L320" s="440"/>
      <c r="M320" s="440"/>
      <c r="N320" s="440"/>
      <c r="O320" s="440"/>
      <c r="P320" s="440"/>
      <c r="Q320" s="440"/>
      <c r="R320" s="440"/>
      <c r="S320" s="440"/>
      <c r="T320" s="440"/>
      <c r="U320" s="440"/>
      <c r="V320" s="440"/>
      <c r="W320" s="440"/>
      <c r="X320" s="440"/>
      <c r="Y320" s="440"/>
      <c r="Z320" s="440"/>
      <c r="AA320" s="440"/>
      <c r="AB320" s="440"/>
    </row>
    <row r="321" spans="2:28" x14ac:dyDescent="0.25">
      <c r="B321" s="440"/>
      <c r="C321" s="440"/>
      <c r="D321" s="440"/>
      <c r="E321" s="440"/>
      <c r="F321" s="440"/>
      <c r="G321" s="440"/>
      <c r="H321" s="440"/>
      <c r="I321" s="440"/>
      <c r="J321" s="440"/>
      <c r="K321" s="440"/>
      <c r="L321" s="440"/>
      <c r="M321" s="440"/>
      <c r="N321" s="440"/>
      <c r="O321" s="440"/>
      <c r="P321" s="440"/>
      <c r="Q321" s="440"/>
      <c r="R321" s="440"/>
      <c r="S321" s="440"/>
      <c r="T321" s="440"/>
      <c r="U321" s="440"/>
      <c r="V321" s="440"/>
      <c r="W321" s="440"/>
      <c r="X321" s="440"/>
      <c r="Y321" s="440"/>
      <c r="Z321" s="440"/>
      <c r="AA321" s="440"/>
      <c r="AB321" s="440"/>
    </row>
    <row r="322" spans="2:28" x14ac:dyDescent="0.25">
      <c r="B322" s="440"/>
      <c r="C322" s="440"/>
      <c r="D322" s="440"/>
      <c r="E322" s="440"/>
      <c r="F322" s="440"/>
      <c r="G322" s="440"/>
      <c r="H322" s="440"/>
      <c r="I322" s="440"/>
      <c r="J322" s="440"/>
      <c r="K322" s="440"/>
      <c r="L322" s="440"/>
      <c r="M322" s="440"/>
      <c r="N322" s="440"/>
      <c r="O322" s="440"/>
      <c r="P322" s="440"/>
      <c r="Q322" s="440"/>
      <c r="R322" s="440"/>
      <c r="S322" s="440"/>
      <c r="T322" s="440"/>
      <c r="U322" s="440"/>
      <c r="V322" s="440"/>
      <c r="W322" s="440"/>
      <c r="X322" s="440"/>
      <c r="Y322" s="440"/>
      <c r="Z322" s="440"/>
      <c r="AA322" s="440"/>
      <c r="AB322" s="440"/>
    </row>
    <row r="323" spans="2:28" x14ac:dyDescent="0.25">
      <c r="B323" s="440"/>
      <c r="C323" s="440"/>
      <c r="D323" s="440"/>
      <c r="E323" s="440"/>
      <c r="F323" s="440"/>
      <c r="G323" s="440"/>
      <c r="H323" s="440"/>
      <c r="I323" s="440"/>
      <c r="J323" s="440"/>
      <c r="K323" s="440"/>
      <c r="L323" s="440"/>
      <c r="M323" s="440"/>
      <c r="N323" s="440"/>
      <c r="O323" s="440"/>
      <c r="P323" s="440"/>
      <c r="Q323" s="440"/>
      <c r="R323" s="440"/>
      <c r="S323" s="440"/>
      <c r="T323" s="440"/>
      <c r="U323" s="440"/>
      <c r="V323" s="440"/>
      <c r="W323" s="440"/>
      <c r="X323" s="440"/>
      <c r="Y323" s="440"/>
      <c r="Z323" s="440"/>
      <c r="AA323" s="440"/>
      <c r="AB323" s="440"/>
    </row>
    <row r="324" spans="2:28" x14ac:dyDescent="0.25">
      <c r="B324" s="440"/>
      <c r="C324" s="440"/>
      <c r="D324" s="440"/>
      <c r="E324" s="440"/>
      <c r="F324" s="440"/>
      <c r="G324" s="440"/>
      <c r="H324" s="440"/>
      <c r="I324" s="440"/>
      <c r="J324" s="440"/>
      <c r="K324" s="440"/>
      <c r="L324" s="440"/>
      <c r="M324" s="440"/>
      <c r="N324" s="440"/>
      <c r="O324" s="440"/>
      <c r="P324" s="440"/>
      <c r="Q324" s="440"/>
      <c r="R324" s="440"/>
      <c r="S324" s="440"/>
      <c r="T324" s="440"/>
      <c r="U324" s="440"/>
      <c r="V324" s="440"/>
      <c r="W324" s="440"/>
      <c r="X324" s="440"/>
      <c r="Y324" s="440"/>
      <c r="Z324" s="440"/>
      <c r="AA324" s="440"/>
      <c r="AB324" s="440"/>
    </row>
    <row r="325" spans="2:28" x14ac:dyDescent="0.25">
      <c r="B325" s="440"/>
      <c r="C325" s="440"/>
      <c r="D325" s="440"/>
      <c r="E325" s="440"/>
      <c r="F325" s="440"/>
      <c r="G325" s="440"/>
      <c r="H325" s="440"/>
      <c r="I325" s="440"/>
      <c r="J325" s="440"/>
      <c r="K325" s="440"/>
      <c r="L325" s="440"/>
      <c r="M325" s="440"/>
      <c r="N325" s="440"/>
      <c r="O325" s="440"/>
      <c r="P325" s="440"/>
      <c r="Q325" s="440"/>
      <c r="R325" s="440"/>
      <c r="S325" s="440"/>
      <c r="T325" s="440"/>
      <c r="U325" s="440"/>
      <c r="V325" s="440"/>
      <c r="W325" s="440"/>
      <c r="X325" s="440"/>
      <c r="Y325" s="440"/>
      <c r="Z325" s="440"/>
      <c r="AA325" s="440"/>
      <c r="AB325" s="440"/>
    </row>
    <row r="326" spans="2:28" x14ac:dyDescent="0.25">
      <c r="B326" s="440"/>
      <c r="C326" s="440"/>
      <c r="D326" s="440"/>
      <c r="E326" s="440"/>
      <c r="F326" s="440"/>
      <c r="G326" s="440"/>
      <c r="H326" s="440"/>
      <c r="I326" s="440"/>
      <c r="J326" s="440"/>
      <c r="K326" s="440"/>
      <c r="L326" s="440"/>
      <c r="M326" s="440"/>
      <c r="N326" s="440"/>
      <c r="O326" s="440"/>
      <c r="P326" s="440"/>
      <c r="Q326" s="440"/>
      <c r="R326" s="440"/>
      <c r="S326" s="440"/>
      <c r="T326" s="440"/>
      <c r="U326" s="440"/>
      <c r="V326" s="440"/>
      <c r="W326" s="440"/>
      <c r="X326" s="440"/>
      <c r="Y326" s="440"/>
      <c r="Z326" s="440"/>
      <c r="AA326" s="440"/>
      <c r="AB326" s="440"/>
    </row>
    <row r="327" spans="2:28" x14ac:dyDescent="0.25">
      <c r="B327" s="440"/>
      <c r="C327" s="440"/>
      <c r="D327" s="440"/>
      <c r="E327" s="440"/>
      <c r="F327" s="440"/>
      <c r="G327" s="440"/>
      <c r="H327" s="440"/>
      <c r="I327" s="440"/>
      <c r="J327" s="440"/>
      <c r="K327" s="440"/>
      <c r="L327" s="440"/>
      <c r="M327" s="440"/>
      <c r="N327" s="440"/>
      <c r="O327" s="440"/>
      <c r="P327" s="440"/>
      <c r="Q327" s="440"/>
      <c r="R327" s="440"/>
      <c r="S327" s="440"/>
      <c r="T327" s="440"/>
      <c r="U327" s="440"/>
      <c r="V327" s="440"/>
      <c r="W327" s="440"/>
      <c r="X327" s="440"/>
      <c r="Y327" s="440"/>
      <c r="Z327" s="440"/>
      <c r="AA327" s="440"/>
      <c r="AB327" s="440"/>
    </row>
    <row r="328" spans="2:28" x14ac:dyDescent="0.25">
      <c r="B328" s="440"/>
      <c r="C328" s="440"/>
      <c r="D328" s="440"/>
      <c r="E328" s="440"/>
      <c r="F328" s="440"/>
      <c r="G328" s="440"/>
      <c r="H328" s="440"/>
      <c r="I328" s="440"/>
      <c r="J328" s="440"/>
      <c r="K328" s="440"/>
      <c r="L328" s="440"/>
      <c r="M328" s="440"/>
      <c r="N328" s="440"/>
      <c r="O328" s="440"/>
      <c r="P328" s="440"/>
      <c r="Q328" s="440"/>
      <c r="R328" s="440"/>
      <c r="S328" s="440"/>
      <c r="T328" s="440"/>
      <c r="U328" s="440"/>
      <c r="V328" s="440"/>
      <c r="W328" s="440"/>
      <c r="X328" s="440"/>
      <c r="Y328" s="440"/>
      <c r="Z328" s="440"/>
      <c r="AA328" s="440"/>
      <c r="AB328" s="440"/>
    </row>
    <row r="329" spans="2:28" x14ac:dyDescent="0.25">
      <c r="B329" s="440"/>
      <c r="C329" s="440"/>
      <c r="D329" s="440"/>
      <c r="E329" s="440"/>
      <c r="F329" s="440"/>
      <c r="G329" s="440"/>
      <c r="H329" s="440"/>
      <c r="I329" s="440"/>
      <c r="J329" s="440"/>
      <c r="K329" s="440"/>
      <c r="L329" s="440"/>
      <c r="M329" s="440"/>
      <c r="N329" s="440"/>
      <c r="O329" s="440"/>
      <c r="P329" s="440"/>
      <c r="Q329" s="440"/>
      <c r="R329" s="440"/>
      <c r="S329" s="440"/>
      <c r="T329" s="440"/>
      <c r="U329" s="440"/>
      <c r="V329" s="440"/>
      <c r="W329" s="440"/>
      <c r="X329" s="440"/>
      <c r="Y329" s="440"/>
      <c r="Z329" s="440"/>
      <c r="AA329" s="440"/>
      <c r="AB329" s="440"/>
    </row>
    <row r="330" spans="2:28" x14ac:dyDescent="0.25">
      <c r="B330" s="440"/>
      <c r="C330" s="440"/>
      <c r="D330" s="440"/>
      <c r="E330" s="440"/>
      <c r="F330" s="440"/>
      <c r="G330" s="440"/>
      <c r="H330" s="440"/>
      <c r="I330" s="440"/>
      <c r="J330" s="440"/>
      <c r="K330" s="440"/>
      <c r="L330" s="440"/>
      <c r="M330" s="440"/>
      <c r="N330" s="440"/>
      <c r="O330" s="440"/>
      <c r="P330" s="440"/>
      <c r="Q330" s="440"/>
      <c r="R330" s="440"/>
      <c r="S330" s="440"/>
      <c r="T330" s="440"/>
      <c r="U330" s="440"/>
      <c r="V330" s="440"/>
      <c r="W330" s="440"/>
      <c r="X330" s="440"/>
      <c r="Y330" s="440"/>
      <c r="Z330" s="440"/>
      <c r="AA330" s="440"/>
      <c r="AB330" s="440"/>
    </row>
    <row r="331" spans="2:28" x14ac:dyDescent="0.25">
      <c r="B331" s="440"/>
      <c r="C331" s="440"/>
      <c r="D331" s="440"/>
      <c r="E331" s="440"/>
      <c r="F331" s="440"/>
      <c r="G331" s="440"/>
      <c r="H331" s="440"/>
      <c r="I331" s="440"/>
      <c r="J331" s="440"/>
      <c r="K331" s="440"/>
      <c r="L331" s="440"/>
      <c r="M331" s="440"/>
      <c r="N331" s="440"/>
      <c r="O331" s="440"/>
      <c r="P331" s="440"/>
      <c r="Q331" s="440"/>
      <c r="R331" s="440"/>
      <c r="S331" s="440"/>
      <c r="T331" s="440"/>
      <c r="U331" s="440"/>
      <c r="V331" s="440"/>
      <c r="W331" s="440"/>
      <c r="X331" s="440"/>
      <c r="Y331" s="440"/>
      <c r="Z331" s="440"/>
      <c r="AA331" s="440"/>
      <c r="AB331" s="440"/>
    </row>
    <row r="332" spans="2:28" x14ac:dyDescent="0.25">
      <c r="B332" s="440"/>
      <c r="C332" s="440"/>
      <c r="D332" s="440"/>
      <c r="E332" s="440"/>
      <c r="F332" s="440"/>
      <c r="G332" s="440"/>
      <c r="H332" s="440"/>
      <c r="I332" s="440"/>
      <c r="J332" s="440"/>
      <c r="K332" s="440"/>
      <c r="L332" s="440"/>
      <c r="M332" s="440"/>
      <c r="N332" s="440"/>
      <c r="O332" s="440"/>
      <c r="P332" s="440"/>
      <c r="Q332" s="440"/>
      <c r="R332" s="440"/>
      <c r="S332" s="440"/>
      <c r="T332" s="440"/>
      <c r="U332" s="440"/>
      <c r="V332" s="440"/>
      <c r="W332" s="440"/>
      <c r="X332" s="440"/>
      <c r="Y332" s="440"/>
      <c r="Z332" s="440"/>
      <c r="AA332" s="440"/>
      <c r="AB332" s="440"/>
    </row>
    <row r="333" spans="2:28" x14ac:dyDescent="0.25">
      <c r="B333" s="440"/>
      <c r="C333" s="440"/>
      <c r="D333" s="440"/>
      <c r="E333" s="440"/>
      <c r="F333" s="440"/>
      <c r="G333" s="440"/>
      <c r="H333" s="440"/>
      <c r="I333" s="440"/>
      <c r="J333" s="440"/>
      <c r="K333" s="440"/>
      <c r="L333" s="440"/>
      <c r="M333" s="440"/>
      <c r="N333" s="440"/>
      <c r="O333" s="440"/>
      <c r="P333" s="440"/>
      <c r="Q333" s="440"/>
      <c r="R333" s="440"/>
      <c r="S333" s="440"/>
      <c r="T333" s="440"/>
      <c r="U333" s="440"/>
      <c r="V333" s="440"/>
      <c r="W333" s="440"/>
      <c r="X333" s="440"/>
      <c r="Y333" s="440"/>
      <c r="Z333" s="440"/>
      <c r="AA333" s="440"/>
      <c r="AB333" s="440"/>
    </row>
    <row r="334" spans="2:28" x14ac:dyDescent="0.25">
      <c r="B334" s="440"/>
      <c r="C334" s="440"/>
      <c r="D334" s="440"/>
      <c r="E334" s="440"/>
      <c r="F334" s="440"/>
      <c r="G334" s="440"/>
      <c r="H334" s="440"/>
      <c r="I334" s="440"/>
      <c r="J334" s="440"/>
      <c r="K334" s="440"/>
      <c r="L334" s="440"/>
      <c r="M334" s="440"/>
      <c r="N334" s="440"/>
      <c r="O334" s="440"/>
      <c r="P334" s="440"/>
      <c r="Q334" s="440"/>
      <c r="R334" s="440"/>
      <c r="S334" s="440"/>
      <c r="T334" s="440"/>
      <c r="U334" s="440"/>
      <c r="V334" s="440"/>
      <c r="W334" s="440"/>
      <c r="X334" s="440"/>
      <c r="Y334" s="440"/>
      <c r="Z334" s="440"/>
      <c r="AA334" s="440"/>
      <c r="AB334" s="440"/>
    </row>
    <row r="335" spans="2:28" x14ac:dyDescent="0.25">
      <c r="B335" s="440"/>
      <c r="C335" s="440"/>
      <c r="D335" s="440"/>
      <c r="E335" s="440"/>
      <c r="F335" s="440"/>
      <c r="G335" s="440"/>
      <c r="H335" s="440"/>
      <c r="I335" s="440"/>
      <c r="J335" s="440"/>
      <c r="K335" s="440"/>
      <c r="L335" s="440"/>
      <c r="M335" s="440"/>
      <c r="N335" s="440"/>
      <c r="O335" s="440"/>
      <c r="P335" s="440"/>
      <c r="Q335" s="440"/>
      <c r="R335" s="440"/>
      <c r="S335" s="440"/>
      <c r="T335" s="440"/>
      <c r="U335" s="440"/>
      <c r="V335" s="440"/>
      <c r="W335" s="440"/>
      <c r="X335" s="440"/>
      <c r="Y335" s="440"/>
      <c r="Z335" s="440"/>
      <c r="AA335" s="440"/>
      <c r="AB335" s="440"/>
    </row>
    <row r="336" spans="2:28" x14ac:dyDescent="0.25">
      <c r="B336" s="440"/>
      <c r="C336" s="440"/>
      <c r="D336" s="440"/>
      <c r="E336" s="440"/>
      <c r="F336" s="440"/>
      <c r="G336" s="440"/>
      <c r="H336" s="440"/>
      <c r="I336" s="440"/>
      <c r="J336" s="440"/>
      <c r="K336" s="440"/>
      <c r="L336" s="440"/>
      <c r="M336" s="440"/>
      <c r="N336" s="440"/>
      <c r="O336" s="440"/>
      <c r="P336" s="440"/>
      <c r="Q336" s="440"/>
      <c r="R336" s="440"/>
      <c r="S336" s="440"/>
      <c r="T336" s="440"/>
      <c r="U336" s="440"/>
      <c r="V336" s="440"/>
      <c r="W336" s="440"/>
      <c r="X336" s="440"/>
      <c r="Y336" s="440"/>
      <c r="Z336" s="440"/>
      <c r="AA336" s="440"/>
      <c r="AB336" s="440"/>
    </row>
    <row r="337" spans="2:28" x14ac:dyDescent="0.25">
      <c r="B337" s="440"/>
      <c r="C337" s="440"/>
      <c r="D337" s="440"/>
      <c r="E337" s="440"/>
      <c r="F337" s="440"/>
      <c r="G337" s="440"/>
      <c r="H337" s="440"/>
      <c r="I337" s="440"/>
      <c r="J337" s="440"/>
      <c r="K337" s="440"/>
      <c r="L337" s="440"/>
      <c r="M337" s="440"/>
      <c r="N337" s="440"/>
      <c r="O337" s="440"/>
      <c r="P337" s="440"/>
      <c r="Q337" s="440"/>
      <c r="R337" s="440"/>
      <c r="S337" s="440"/>
      <c r="T337" s="440"/>
      <c r="U337" s="440"/>
      <c r="V337" s="440"/>
      <c r="W337" s="440"/>
      <c r="X337" s="440"/>
      <c r="Y337" s="440"/>
      <c r="Z337" s="440"/>
      <c r="AA337" s="440"/>
      <c r="AB337" s="440"/>
    </row>
    <row r="338" spans="2:28" x14ac:dyDescent="0.25">
      <c r="B338" s="440"/>
      <c r="C338" s="440"/>
      <c r="D338" s="440"/>
      <c r="E338" s="440"/>
      <c r="F338" s="440"/>
      <c r="G338" s="440"/>
      <c r="H338" s="440"/>
      <c r="I338" s="440"/>
      <c r="J338" s="440"/>
      <c r="K338" s="440"/>
      <c r="L338" s="440"/>
      <c r="M338" s="440"/>
      <c r="N338" s="440"/>
      <c r="O338" s="440"/>
      <c r="P338" s="440"/>
      <c r="Q338" s="440"/>
      <c r="R338" s="440"/>
      <c r="S338" s="440"/>
      <c r="T338" s="440"/>
      <c r="U338" s="440"/>
      <c r="V338" s="440"/>
      <c r="W338" s="440"/>
      <c r="X338" s="440"/>
      <c r="Y338" s="440"/>
      <c r="Z338" s="440"/>
      <c r="AA338" s="440"/>
      <c r="AB338" s="440"/>
    </row>
    <row r="339" spans="2:28" x14ac:dyDescent="0.25">
      <c r="B339" s="440"/>
      <c r="C339" s="440"/>
      <c r="D339" s="440"/>
      <c r="E339" s="440"/>
      <c r="F339" s="440"/>
      <c r="G339" s="440"/>
      <c r="H339" s="440"/>
      <c r="I339" s="440"/>
      <c r="J339" s="440"/>
      <c r="K339" s="440"/>
      <c r="L339" s="440"/>
      <c r="M339" s="440"/>
      <c r="N339" s="440"/>
      <c r="O339" s="440"/>
      <c r="P339" s="440"/>
      <c r="Q339" s="440"/>
      <c r="R339" s="440"/>
      <c r="S339" s="440"/>
      <c r="T339" s="440"/>
      <c r="U339" s="440"/>
      <c r="V339" s="440"/>
      <c r="W339" s="440"/>
      <c r="X339" s="440"/>
      <c r="Y339" s="440"/>
      <c r="Z339" s="440"/>
      <c r="AA339" s="440"/>
      <c r="AB339" s="440"/>
    </row>
    <row r="340" spans="2:28" x14ac:dyDescent="0.25">
      <c r="B340" s="440"/>
      <c r="C340" s="440"/>
      <c r="D340" s="440"/>
      <c r="E340" s="440"/>
      <c r="F340" s="440"/>
      <c r="G340" s="440"/>
      <c r="H340" s="440"/>
      <c r="I340" s="440"/>
      <c r="J340" s="440"/>
      <c r="K340" s="440"/>
      <c r="L340" s="440"/>
      <c r="M340" s="440"/>
      <c r="N340" s="440"/>
      <c r="O340" s="440"/>
      <c r="P340" s="440"/>
      <c r="Q340" s="440"/>
      <c r="R340" s="440"/>
      <c r="S340" s="440"/>
      <c r="T340" s="440"/>
      <c r="U340" s="440"/>
      <c r="V340" s="440"/>
      <c r="W340" s="440"/>
      <c r="X340" s="440"/>
      <c r="Y340" s="440"/>
      <c r="Z340" s="440"/>
      <c r="AA340" s="440"/>
      <c r="AB340" s="440"/>
    </row>
    <row r="341" spans="2:28" x14ac:dyDescent="0.25">
      <c r="B341" s="440"/>
      <c r="C341" s="440"/>
      <c r="D341" s="440"/>
      <c r="E341" s="440"/>
      <c r="F341" s="440"/>
      <c r="G341" s="440"/>
      <c r="H341" s="440"/>
      <c r="I341" s="440"/>
      <c r="J341" s="440"/>
      <c r="K341" s="440"/>
      <c r="L341" s="440"/>
      <c r="M341" s="440"/>
      <c r="N341" s="440"/>
      <c r="O341" s="440"/>
      <c r="P341" s="440"/>
      <c r="Q341" s="440"/>
      <c r="R341" s="440"/>
      <c r="S341" s="440"/>
      <c r="T341" s="440"/>
      <c r="U341" s="440"/>
      <c r="V341" s="440"/>
      <c r="W341" s="440"/>
      <c r="X341" s="440"/>
      <c r="Y341" s="440"/>
      <c r="Z341" s="440"/>
      <c r="AA341" s="440"/>
      <c r="AB341" s="440"/>
    </row>
    <row r="342" spans="2:28" x14ac:dyDescent="0.25">
      <c r="B342" s="440"/>
      <c r="C342" s="440"/>
      <c r="D342" s="440"/>
      <c r="E342" s="440"/>
      <c r="F342" s="440"/>
      <c r="G342" s="440"/>
      <c r="H342" s="440"/>
      <c r="I342" s="440"/>
      <c r="J342" s="440"/>
      <c r="K342" s="440"/>
      <c r="L342" s="440"/>
      <c r="M342" s="440"/>
      <c r="N342" s="440"/>
      <c r="O342" s="440"/>
      <c r="P342" s="440"/>
      <c r="Q342" s="440"/>
      <c r="R342" s="440"/>
      <c r="S342" s="440"/>
      <c r="T342" s="440"/>
      <c r="U342" s="440"/>
      <c r="V342" s="440"/>
      <c r="W342" s="440"/>
      <c r="X342" s="440"/>
      <c r="Y342" s="440"/>
      <c r="Z342" s="440"/>
      <c r="AA342" s="440"/>
      <c r="AB342" s="440"/>
    </row>
    <row r="343" spans="2:28" x14ac:dyDescent="0.25">
      <c r="B343" s="440"/>
      <c r="C343" s="440"/>
      <c r="D343" s="440"/>
      <c r="E343" s="440"/>
      <c r="F343" s="440"/>
      <c r="G343" s="440"/>
      <c r="H343" s="440"/>
      <c r="I343" s="440"/>
      <c r="J343" s="440"/>
      <c r="K343" s="440"/>
      <c r="L343" s="440"/>
      <c r="M343" s="440"/>
      <c r="N343" s="440"/>
      <c r="O343" s="440"/>
      <c r="P343" s="440"/>
      <c r="Q343" s="440"/>
      <c r="R343" s="440"/>
      <c r="S343" s="440"/>
      <c r="T343" s="440"/>
      <c r="U343" s="440"/>
      <c r="V343" s="440"/>
      <c r="W343" s="440"/>
      <c r="X343" s="440"/>
      <c r="Y343" s="440"/>
      <c r="Z343" s="440"/>
      <c r="AA343" s="440"/>
      <c r="AB343" s="440"/>
    </row>
    <row r="344" spans="2:28" x14ac:dyDescent="0.25">
      <c r="B344" s="440"/>
      <c r="C344" s="440"/>
      <c r="D344" s="440"/>
      <c r="E344" s="440"/>
      <c r="F344" s="440"/>
      <c r="G344" s="440"/>
      <c r="H344" s="440"/>
      <c r="I344" s="440"/>
      <c r="J344" s="440"/>
      <c r="K344" s="440"/>
      <c r="L344" s="440"/>
      <c r="M344" s="440"/>
      <c r="N344" s="440"/>
      <c r="O344" s="440"/>
      <c r="P344" s="440"/>
      <c r="Q344" s="440"/>
      <c r="R344" s="440"/>
      <c r="S344" s="440"/>
      <c r="T344" s="440"/>
      <c r="U344" s="440"/>
      <c r="V344" s="440"/>
      <c r="W344" s="440"/>
      <c r="X344" s="440"/>
      <c r="Y344" s="440"/>
      <c r="Z344" s="440"/>
      <c r="AA344" s="440"/>
      <c r="AB344" s="440"/>
    </row>
    <row r="345" spans="2:28" x14ac:dyDescent="0.25">
      <c r="B345" s="440"/>
      <c r="C345" s="440"/>
      <c r="D345" s="440"/>
      <c r="E345" s="440"/>
      <c r="F345" s="440"/>
      <c r="G345" s="440"/>
      <c r="H345" s="440"/>
      <c r="I345" s="440"/>
      <c r="J345" s="440"/>
      <c r="K345" s="440"/>
      <c r="L345" s="440"/>
      <c r="M345" s="440"/>
      <c r="N345" s="440"/>
      <c r="O345" s="440"/>
      <c r="P345" s="440"/>
      <c r="Q345" s="440"/>
      <c r="R345" s="440"/>
      <c r="S345" s="440"/>
      <c r="T345" s="440"/>
      <c r="U345" s="440"/>
      <c r="V345" s="440"/>
      <c r="W345" s="440"/>
      <c r="X345" s="440"/>
      <c r="Y345" s="440"/>
      <c r="Z345" s="440"/>
      <c r="AA345" s="440"/>
      <c r="AB345" s="440"/>
    </row>
    <row r="346" spans="2:28" x14ac:dyDescent="0.25">
      <c r="B346" s="440"/>
      <c r="C346" s="440"/>
      <c r="D346" s="440"/>
      <c r="E346" s="440"/>
      <c r="F346" s="440"/>
      <c r="G346" s="440"/>
      <c r="H346" s="440"/>
      <c r="I346" s="440"/>
      <c r="J346" s="440"/>
      <c r="K346" s="440"/>
      <c r="L346" s="440"/>
      <c r="M346" s="440"/>
      <c r="N346" s="440"/>
      <c r="O346" s="440"/>
      <c r="P346" s="440"/>
      <c r="Q346" s="440"/>
      <c r="R346" s="440"/>
      <c r="S346" s="440"/>
      <c r="T346" s="440"/>
      <c r="U346" s="440"/>
      <c r="V346" s="440"/>
      <c r="W346" s="440"/>
      <c r="X346" s="440"/>
      <c r="Y346" s="440"/>
      <c r="Z346" s="440"/>
      <c r="AA346" s="440"/>
      <c r="AB346" s="440"/>
    </row>
    <row r="347" spans="2:28" x14ac:dyDescent="0.25">
      <c r="B347" s="440"/>
      <c r="C347" s="440"/>
      <c r="D347" s="440"/>
      <c r="E347" s="440"/>
      <c r="F347" s="440"/>
      <c r="G347" s="440"/>
      <c r="H347" s="440"/>
      <c r="I347" s="440"/>
      <c r="J347" s="440"/>
      <c r="K347" s="440"/>
      <c r="L347" s="440"/>
      <c r="M347" s="440"/>
      <c r="N347" s="440"/>
      <c r="O347" s="440"/>
      <c r="P347" s="440"/>
      <c r="Q347" s="440"/>
      <c r="R347" s="440"/>
      <c r="S347" s="440"/>
      <c r="T347" s="440"/>
      <c r="U347" s="440"/>
      <c r="V347" s="440"/>
      <c r="W347" s="440"/>
      <c r="X347" s="440"/>
      <c r="Y347" s="440"/>
      <c r="Z347" s="440"/>
      <c r="AA347" s="440"/>
      <c r="AB347" s="440"/>
    </row>
    <row r="348" spans="2:28" x14ac:dyDescent="0.25">
      <c r="B348" s="440"/>
      <c r="C348" s="440"/>
      <c r="D348" s="440"/>
      <c r="E348" s="440"/>
      <c r="F348" s="440"/>
      <c r="G348" s="440"/>
      <c r="H348" s="440"/>
      <c r="I348" s="440"/>
      <c r="J348" s="440"/>
      <c r="K348" s="440"/>
      <c r="L348" s="440"/>
      <c r="M348" s="440"/>
      <c r="N348" s="440"/>
      <c r="O348" s="440"/>
      <c r="P348" s="440"/>
      <c r="Q348" s="440"/>
      <c r="R348" s="440"/>
      <c r="S348" s="440"/>
      <c r="T348" s="440"/>
      <c r="U348" s="440"/>
      <c r="V348" s="440"/>
      <c r="W348" s="440"/>
      <c r="X348" s="440"/>
      <c r="Y348" s="440"/>
      <c r="Z348" s="440"/>
      <c r="AA348" s="440"/>
      <c r="AB348" s="440"/>
    </row>
    <row r="349" spans="2:28" x14ac:dyDescent="0.25">
      <c r="B349" s="440"/>
      <c r="C349" s="440"/>
      <c r="D349" s="440"/>
      <c r="E349" s="440"/>
      <c r="F349" s="440"/>
      <c r="G349" s="440"/>
      <c r="H349" s="440"/>
      <c r="I349" s="440"/>
      <c r="J349" s="440"/>
      <c r="K349" s="440"/>
      <c r="L349" s="440"/>
      <c r="M349" s="440"/>
      <c r="N349" s="440"/>
      <c r="O349" s="440"/>
      <c r="P349" s="440"/>
      <c r="Q349" s="440"/>
      <c r="R349" s="440"/>
      <c r="S349" s="440"/>
      <c r="T349" s="440"/>
      <c r="U349" s="440"/>
      <c r="V349" s="440"/>
      <c r="W349" s="440"/>
      <c r="X349" s="440"/>
      <c r="Y349" s="440"/>
      <c r="Z349" s="440"/>
      <c r="AA349" s="440"/>
      <c r="AB349" s="440"/>
    </row>
    <row r="350" spans="2:28" x14ac:dyDescent="0.25">
      <c r="B350" s="440"/>
      <c r="C350" s="440"/>
      <c r="D350" s="440"/>
      <c r="E350" s="440"/>
      <c r="F350" s="440"/>
      <c r="G350" s="440"/>
      <c r="H350" s="440"/>
      <c r="I350" s="440"/>
      <c r="J350" s="440"/>
      <c r="K350" s="440"/>
      <c r="L350" s="440"/>
      <c r="M350" s="440"/>
      <c r="N350" s="440"/>
      <c r="O350" s="440"/>
      <c r="P350" s="440"/>
      <c r="Q350" s="440"/>
      <c r="R350" s="440"/>
      <c r="S350" s="440"/>
      <c r="T350" s="440"/>
      <c r="U350" s="440"/>
      <c r="V350" s="440"/>
      <c r="W350" s="440"/>
      <c r="X350" s="440"/>
      <c r="Y350" s="440"/>
      <c r="Z350" s="440"/>
      <c r="AA350" s="440"/>
      <c r="AB350" s="440"/>
    </row>
    <row r="351" spans="2:28" x14ac:dyDescent="0.25">
      <c r="B351" s="440"/>
      <c r="C351" s="440"/>
      <c r="D351" s="440"/>
      <c r="E351" s="440"/>
      <c r="F351" s="440"/>
      <c r="G351" s="440"/>
      <c r="H351" s="440"/>
      <c r="I351" s="440"/>
      <c r="J351" s="440"/>
      <c r="K351" s="440"/>
      <c r="L351" s="440"/>
      <c r="M351" s="440"/>
      <c r="N351" s="440"/>
      <c r="O351" s="440"/>
      <c r="P351" s="440"/>
      <c r="Q351" s="440"/>
      <c r="R351" s="440"/>
      <c r="S351" s="440"/>
      <c r="T351" s="440"/>
      <c r="U351" s="440"/>
      <c r="V351" s="440"/>
      <c r="W351" s="440"/>
      <c r="X351" s="440"/>
      <c r="Y351" s="440"/>
      <c r="Z351" s="440"/>
      <c r="AA351" s="440"/>
      <c r="AB351" s="440"/>
    </row>
    <row r="352" spans="2:28" x14ac:dyDescent="0.25">
      <c r="B352" s="440"/>
      <c r="C352" s="440"/>
      <c r="D352" s="440"/>
      <c r="E352" s="440"/>
      <c r="F352" s="440"/>
      <c r="G352" s="440"/>
      <c r="H352" s="440"/>
      <c r="I352" s="440"/>
      <c r="J352" s="440"/>
      <c r="K352" s="440"/>
      <c r="L352" s="440"/>
      <c r="M352" s="440"/>
      <c r="N352" s="440"/>
      <c r="O352" s="440"/>
      <c r="P352" s="440"/>
      <c r="Q352" s="440"/>
      <c r="R352" s="440"/>
      <c r="S352" s="440"/>
      <c r="T352" s="440"/>
      <c r="U352" s="440"/>
      <c r="V352" s="440"/>
      <c r="W352" s="440"/>
      <c r="X352" s="440"/>
      <c r="Y352" s="440"/>
      <c r="Z352" s="440"/>
      <c r="AA352" s="440"/>
      <c r="AB352" s="440"/>
    </row>
    <row r="353" spans="2:28" x14ac:dyDescent="0.25">
      <c r="B353" s="440"/>
      <c r="C353" s="440"/>
      <c r="D353" s="440"/>
      <c r="E353" s="440"/>
      <c r="F353" s="440"/>
      <c r="G353" s="440"/>
      <c r="H353" s="440"/>
      <c r="I353" s="440"/>
      <c r="J353" s="440"/>
      <c r="K353" s="440"/>
      <c r="L353" s="440"/>
      <c r="M353" s="440"/>
      <c r="N353" s="440"/>
      <c r="O353" s="440"/>
      <c r="P353" s="440"/>
      <c r="Q353" s="440"/>
      <c r="R353" s="440"/>
      <c r="S353" s="440"/>
      <c r="T353" s="440"/>
      <c r="U353" s="440"/>
      <c r="V353" s="440"/>
      <c r="W353" s="440"/>
      <c r="X353" s="440"/>
      <c r="Y353" s="440"/>
      <c r="Z353" s="440"/>
      <c r="AA353" s="440"/>
      <c r="AB353" s="440"/>
    </row>
    <row r="354" spans="2:28" x14ac:dyDescent="0.25">
      <c r="B354" s="440"/>
      <c r="C354" s="440"/>
      <c r="D354" s="440"/>
      <c r="E354" s="440"/>
      <c r="F354" s="440"/>
      <c r="G354" s="440"/>
      <c r="H354" s="440"/>
      <c r="I354" s="440"/>
      <c r="J354" s="440"/>
      <c r="K354" s="440"/>
      <c r="L354" s="440"/>
      <c r="M354" s="440"/>
      <c r="N354" s="440"/>
      <c r="O354" s="440"/>
      <c r="P354" s="440"/>
      <c r="Q354" s="440"/>
      <c r="R354" s="440"/>
      <c r="S354" s="440"/>
      <c r="T354" s="440"/>
      <c r="U354" s="440"/>
      <c r="V354" s="440"/>
      <c r="W354" s="440"/>
      <c r="X354" s="440"/>
      <c r="Y354" s="440"/>
      <c r="Z354" s="440"/>
      <c r="AA354" s="440"/>
      <c r="AB354" s="440"/>
    </row>
    <row r="355" spans="2:28" x14ac:dyDescent="0.25">
      <c r="B355" s="440"/>
      <c r="C355" s="440"/>
      <c r="D355" s="440"/>
      <c r="E355" s="440"/>
      <c r="F355" s="440"/>
      <c r="G355" s="440"/>
      <c r="H355" s="440"/>
      <c r="I355" s="440"/>
      <c r="J355" s="440"/>
      <c r="K355" s="440"/>
      <c r="L355" s="440"/>
      <c r="M355" s="440"/>
      <c r="N355" s="440"/>
      <c r="O355" s="440"/>
      <c r="P355" s="440"/>
      <c r="Q355" s="440"/>
      <c r="R355" s="440"/>
      <c r="S355" s="440"/>
      <c r="T355" s="440"/>
      <c r="U355" s="440"/>
      <c r="V355" s="440"/>
      <c r="W355" s="440"/>
      <c r="X355" s="440"/>
      <c r="Y355" s="440"/>
      <c r="Z355" s="440"/>
      <c r="AA355" s="440"/>
      <c r="AB355" s="440"/>
    </row>
    <row r="356" spans="2:28" x14ac:dyDescent="0.25">
      <c r="B356" s="440"/>
      <c r="C356" s="440"/>
      <c r="D356" s="440"/>
      <c r="E356" s="440"/>
      <c r="F356" s="440"/>
      <c r="G356" s="440"/>
      <c r="H356" s="440"/>
      <c r="I356" s="440"/>
      <c r="J356" s="440"/>
      <c r="K356" s="440"/>
      <c r="L356" s="440"/>
      <c r="M356" s="440"/>
      <c r="N356" s="440"/>
      <c r="O356" s="440"/>
      <c r="P356" s="440"/>
      <c r="Q356" s="440"/>
      <c r="R356" s="440"/>
      <c r="S356" s="440"/>
      <c r="T356" s="440"/>
      <c r="U356" s="440"/>
      <c r="V356" s="440"/>
      <c r="W356" s="440"/>
      <c r="X356" s="440"/>
      <c r="Y356" s="440"/>
      <c r="Z356" s="440"/>
      <c r="AA356" s="440"/>
      <c r="AB356" s="440"/>
    </row>
    <row r="357" spans="2:28" x14ac:dyDescent="0.25">
      <c r="B357" s="440"/>
      <c r="C357" s="440"/>
      <c r="D357" s="440"/>
      <c r="E357" s="440"/>
      <c r="F357" s="440"/>
      <c r="G357" s="440"/>
      <c r="H357" s="440"/>
      <c r="I357" s="440"/>
      <c r="J357" s="440"/>
      <c r="K357" s="440"/>
      <c r="L357" s="440"/>
      <c r="M357" s="440"/>
      <c r="N357" s="440"/>
      <c r="O357" s="440"/>
      <c r="P357" s="440"/>
      <c r="Q357" s="440"/>
      <c r="R357" s="440"/>
      <c r="S357" s="440"/>
      <c r="T357" s="440"/>
      <c r="U357" s="440"/>
      <c r="V357" s="440"/>
      <c r="W357" s="440"/>
      <c r="X357" s="440"/>
      <c r="Y357" s="440"/>
      <c r="Z357" s="440"/>
      <c r="AA357" s="440"/>
      <c r="AB357" s="440"/>
    </row>
    <row r="358" spans="2:28" x14ac:dyDescent="0.25">
      <c r="B358" s="440"/>
      <c r="C358" s="440"/>
      <c r="D358" s="440"/>
      <c r="E358" s="440"/>
      <c r="F358" s="440"/>
      <c r="G358" s="440"/>
      <c r="H358" s="440"/>
      <c r="I358" s="440"/>
      <c r="J358" s="440"/>
      <c r="K358" s="440"/>
      <c r="L358" s="440"/>
      <c r="M358" s="440"/>
      <c r="N358" s="440"/>
      <c r="O358" s="440"/>
      <c r="P358" s="440"/>
      <c r="Q358" s="440"/>
      <c r="R358" s="440"/>
      <c r="S358" s="440"/>
      <c r="T358" s="440"/>
      <c r="U358" s="440"/>
      <c r="V358" s="440"/>
      <c r="W358" s="440"/>
      <c r="X358" s="440"/>
      <c r="Y358" s="440"/>
      <c r="Z358" s="440"/>
      <c r="AA358" s="440"/>
      <c r="AB358" s="440"/>
    </row>
    <row r="359" spans="2:28" x14ac:dyDescent="0.25">
      <c r="B359" s="440"/>
      <c r="C359" s="440"/>
      <c r="D359" s="440"/>
      <c r="E359" s="440"/>
      <c r="F359" s="440"/>
      <c r="G359" s="440"/>
      <c r="H359" s="440"/>
      <c r="I359" s="440"/>
      <c r="J359" s="440"/>
      <c r="K359" s="440"/>
      <c r="L359" s="440"/>
      <c r="M359" s="440"/>
      <c r="N359" s="440"/>
      <c r="O359" s="440"/>
      <c r="P359" s="440"/>
      <c r="Q359" s="440"/>
      <c r="R359" s="440"/>
      <c r="S359" s="440"/>
      <c r="T359" s="440"/>
      <c r="U359" s="440"/>
      <c r="V359" s="440"/>
      <c r="W359" s="440"/>
      <c r="X359" s="440"/>
      <c r="Y359" s="440"/>
      <c r="Z359" s="440"/>
      <c r="AA359" s="440"/>
      <c r="AB359" s="440"/>
    </row>
    <row r="360" spans="2:28" x14ac:dyDescent="0.25">
      <c r="B360" s="440"/>
      <c r="C360" s="440"/>
      <c r="D360" s="440"/>
      <c r="E360" s="440"/>
      <c r="F360" s="440"/>
      <c r="G360" s="440"/>
      <c r="H360" s="440"/>
      <c r="I360" s="440"/>
      <c r="J360" s="440"/>
      <c r="K360" s="440"/>
      <c r="L360" s="440"/>
      <c r="M360" s="440"/>
      <c r="N360" s="440"/>
      <c r="O360" s="440"/>
      <c r="P360" s="440"/>
      <c r="Q360" s="440"/>
      <c r="R360" s="440"/>
      <c r="S360" s="440"/>
      <c r="T360" s="440"/>
      <c r="U360" s="440"/>
      <c r="V360" s="440"/>
      <c r="W360" s="440"/>
      <c r="X360" s="440"/>
      <c r="Y360" s="440"/>
      <c r="Z360" s="440"/>
      <c r="AA360" s="440"/>
      <c r="AB360" s="440"/>
    </row>
    <row r="361" spans="2:28" x14ac:dyDescent="0.25">
      <c r="B361" s="440"/>
      <c r="C361" s="440"/>
      <c r="D361" s="440"/>
      <c r="E361" s="440"/>
      <c r="F361" s="440"/>
      <c r="G361" s="440"/>
      <c r="H361" s="440"/>
      <c r="I361" s="440"/>
      <c r="J361" s="440"/>
      <c r="K361" s="440"/>
      <c r="L361" s="440"/>
      <c r="M361" s="440"/>
      <c r="N361" s="440"/>
      <c r="O361" s="440"/>
      <c r="P361" s="440"/>
      <c r="Q361" s="440"/>
      <c r="R361" s="440"/>
      <c r="S361" s="440"/>
      <c r="T361" s="440"/>
      <c r="U361" s="440"/>
      <c r="V361" s="440"/>
      <c r="W361" s="440"/>
      <c r="X361" s="440"/>
      <c r="Y361" s="440"/>
      <c r="Z361" s="440"/>
      <c r="AA361" s="440"/>
      <c r="AB361" s="440"/>
    </row>
    <row r="362" spans="2:28" x14ac:dyDescent="0.25">
      <c r="B362" s="440"/>
      <c r="C362" s="440"/>
      <c r="D362" s="440"/>
      <c r="E362" s="440"/>
      <c r="F362" s="440"/>
      <c r="G362" s="440"/>
      <c r="H362" s="440"/>
      <c r="I362" s="440"/>
      <c r="J362" s="440"/>
      <c r="K362" s="440"/>
      <c r="L362" s="440"/>
      <c r="M362" s="440"/>
      <c r="N362" s="440"/>
      <c r="O362" s="440"/>
      <c r="P362" s="440"/>
      <c r="Q362" s="440"/>
      <c r="R362" s="440"/>
      <c r="S362" s="440"/>
      <c r="T362" s="440"/>
      <c r="U362" s="440"/>
      <c r="V362" s="440"/>
      <c r="W362" s="440"/>
      <c r="X362" s="440"/>
      <c r="Y362" s="440"/>
      <c r="Z362" s="440"/>
      <c r="AA362" s="440"/>
      <c r="AB362" s="440"/>
    </row>
    <row r="363" spans="2:28" x14ac:dyDescent="0.25">
      <c r="B363" s="440"/>
      <c r="C363" s="440"/>
      <c r="D363" s="440"/>
      <c r="E363" s="440"/>
      <c r="F363" s="440"/>
      <c r="G363" s="440"/>
      <c r="H363" s="440"/>
      <c r="I363" s="440"/>
      <c r="J363" s="440"/>
      <c r="K363" s="440"/>
      <c r="L363" s="440"/>
      <c r="M363" s="440"/>
      <c r="N363" s="440"/>
      <c r="O363" s="440"/>
      <c r="P363" s="440"/>
      <c r="Q363" s="440"/>
      <c r="R363" s="440"/>
      <c r="S363" s="440"/>
      <c r="T363" s="440"/>
      <c r="U363" s="440"/>
      <c r="V363" s="440"/>
      <c r="W363" s="440"/>
      <c r="X363" s="440"/>
      <c r="Y363" s="440"/>
      <c r="Z363" s="440"/>
      <c r="AA363" s="440"/>
      <c r="AB363" s="440"/>
    </row>
    <row r="364" spans="2:28" x14ac:dyDescent="0.25">
      <c r="B364" s="440"/>
      <c r="C364" s="440"/>
      <c r="D364" s="440"/>
      <c r="E364" s="440"/>
      <c r="F364" s="440"/>
      <c r="G364" s="440"/>
      <c r="H364" s="440"/>
      <c r="I364" s="440"/>
      <c r="J364" s="440"/>
      <c r="K364" s="440"/>
      <c r="L364" s="440"/>
      <c r="M364" s="440"/>
      <c r="N364" s="440"/>
      <c r="O364" s="440"/>
      <c r="P364" s="440"/>
      <c r="Q364" s="440"/>
      <c r="R364" s="440"/>
      <c r="S364" s="440"/>
      <c r="T364" s="440"/>
      <c r="U364" s="440"/>
      <c r="V364" s="440"/>
      <c r="W364" s="440"/>
      <c r="X364" s="440"/>
      <c r="Y364" s="440"/>
      <c r="Z364" s="440"/>
      <c r="AA364" s="440"/>
      <c r="AB364" s="440"/>
    </row>
    <row r="365" spans="2:28" x14ac:dyDescent="0.25">
      <c r="B365" s="440"/>
      <c r="C365" s="440"/>
      <c r="D365" s="440"/>
      <c r="E365" s="440"/>
      <c r="F365" s="440"/>
      <c r="G365" s="440"/>
      <c r="H365" s="440"/>
      <c r="I365" s="440"/>
      <c r="J365" s="440"/>
      <c r="K365" s="440"/>
      <c r="L365" s="440"/>
      <c r="M365" s="440"/>
      <c r="N365" s="440"/>
      <c r="O365" s="440"/>
      <c r="P365" s="440"/>
      <c r="Q365" s="440"/>
      <c r="R365" s="440"/>
      <c r="S365" s="440"/>
      <c r="T365" s="440"/>
      <c r="U365" s="440"/>
      <c r="V365" s="440"/>
      <c r="W365" s="440"/>
      <c r="X365" s="440"/>
      <c r="Y365" s="440"/>
      <c r="Z365" s="440"/>
      <c r="AA365" s="440"/>
      <c r="AB365" s="440"/>
    </row>
    <row r="366" spans="2:28" x14ac:dyDescent="0.25">
      <c r="B366" s="440"/>
      <c r="C366" s="440"/>
      <c r="D366" s="440"/>
      <c r="E366" s="440"/>
      <c r="F366" s="440"/>
      <c r="G366" s="440"/>
      <c r="H366" s="440"/>
      <c r="I366" s="440"/>
      <c r="J366" s="440"/>
      <c r="K366" s="440"/>
      <c r="L366" s="440"/>
      <c r="M366" s="440"/>
      <c r="N366" s="440"/>
      <c r="O366" s="440"/>
      <c r="P366" s="440"/>
      <c r="Q366" s="440"/>
      <c r="R366" s="440"/>
      <c r="S366" s="440"/>
      <c r="T366" s="440"/>
      <c r="U366" s="440"/>
      <c r="V366" s="440"/>
      <c r="W366" s="440"/>
      <c r="X366" s="440"/>
      <c r="Y366" s="440"/>
      <c r="Z366" s="440"/>
      <c r="AA366" s="440"/>
      <c r="AB366" s="440"/>
    </row>
    <row r="367" spans="2:28" x14ac:dyDescent="0.25">
      <c r="B367" s="440"/>
      <c r="C367" s="440"/>
      <c r="D367" s="440"/>
      <c r="E367" s="440"/>
      <c r="F367" s="440"/>
      <c r="G367" s="440"/>
      <c r="H367" s="440"/>
      <c r="I367" s="440"/>
      <c r="J367" s="440"/>
      <c r="K367" s="440"/>
      <c r="L367" s="440"/>
      <c r="M367" s="440"/>
      <c r="N367" s="440"/>
      <c r="O367" s="440"/>
      <c r="P367" s="440"/>
      <c r="Q367" s="440"/>
      <c r="R367" s="440"/>
      <c r="S367" s="440"/>
      <c r="T367" s="440"/>
      <c r="U367" s="440"/>
      <c r="V367" s="440"/>
      <c r="W367" s="440"/>
      <c r="X367" s="440"/>
      <c r="Y367" s="440"/>
      <c r="Z367" s="440"/>
      <c r="AA367" s="440"/>
      <c r="AB367" s="440"/>
    </row>
    <row r="368" spans="2:28" x14ac:dyDescent="0.25">
      <c r="B368" s="440"/>
      <c r="C368" s="440"/>
      <c r="D368" s="440"/>
      <c r="E368" s="440"/>
      <c r="F368" s="440"/>
      <c r="G368" s="440"/>
      <c r="H368" s="440"/>
      <c r="I368" s="440"/>
      <c r="J368" s="440"/>
      <c r="K368" s="440"/>
      <c r="L368" s="440"/>
      <c r="M368" s="440"/>
      <c r="N368" s="440"/>
      <c r="O368" s="440"/>
      <c r="P368" s="440"/>
      <c r="Q368" s="440"/>
      <c r="R368" s="440"/>
      <c r="S368" s="440"/>
      <c r="T368" s="440"/>
      <c r="U368" s="440"/>
      <c r="V368" s="440"/>
      <c r="W368" s="440"/>
      <c r="X368" s="440"/>
      <c r="Y368" s="440"/>
      <c r="Z368" s="440"/>
      <c r="AA368" s="440"/>
      <c r="AB368" s="440"/>
    </row>
    <row r="369" spans="2:28" x14ac:dyDescent="0.25">
      <c r="B369" s="440"/>
      <c r="C369" s="440"/>
      <c r="D369" s="440"/>
      <c r="E369" s="440"/>
      <c r="F369" s="440"/>
      <c r="G369" s="440"/>
      <c r="H369" s="440"/>
      <c r="I369" s="440"/>
      <c r="J369" s="440"/>
      <c r="K369" s="440"/>
      <c r="L369" s="440"/>
      <c r="M369" s="440"/>
      <c r="N369" s="440"/>
      <c r="O369" s="440"/>
      <c r="P369" s="440"/>
      <c r="Q369" s="440"/>
      <c r="R369" s="440"/>
      <c r="S369" s="440"/>
      <c r="T369" s="440"/>
      <c r="U369" s="440"/>
      <c r="V369" s="440"/>
      <c r="W369" s="440"/>
      <c r="X369" s="440"/>
      <c r="Y369" s="440"/>
      <c r="Z369" s="440"/>
      <c r="AA369" s="440"/>
      <c r="AB369" s="440"/>
    </row>
    <row r="370" spans="2:28" x14ac:dyDescent="0.25">
      <c r="B370" s="440"/>
      <c r="C370" s="440"/>
      <c r="D370" s="440"/>
      <c r="E370" s="440"/>
      <c r="F370" s="440"/>
      <c r="G370" s="440"/>
      <c r="H370" s="440"/>
      <c r="I370" s="440"/>
      <c r="J370" s="440"/>
      <c r="K370" s="440"/>
      <c r="L370" s="440"/>
      <c r="M370" s="440"/>
      <c r="N370" s="440"/>
      <c r="O370" s="440"/>
      <c r="P370" s="440"/>
      <c r="Q370" s="440"/>
      <c r="R370" s="440"/>
      <c r="S370" s="440"/>
      <c r="T370" s="440"/>
      <c r="U370" s="440"/>
      <c r="V370" s="440"/>
      <c r="W370" s="440"/>
      <c r="X370" s="440"/>
      <c r="Y370" s="440"/>
      <c r="Z370" s="440"/>
      <c r="AA370" s="440"/>
      <c r="AB370" s="440"/>
    </row>
    <row r="371" spans="2:28" x14ac:dyDescent="0.25">
      <c r="B371" s="440"/>
      <c r="C371" s="440"/>
      <c r="D371" s="440"/>
      <c r="E371" s="440"/>
      <c r="F371" s="440"/>
      <c r="G371" s="440"/>
      <c r="H371" s="440"/>
      <c r="I371" s="440"/>
      <c r="J371" s="440"/>
      <c r="K371" s="440"/>
      <c r="L371" s="440"/>
      <c r="M371" s="440"/>
      <c r="N371" s="440"/>
      <c r="O371" s="440"/>
      <c r="P371" s="440"/>
      <c r="Q371" s="440"/>
      <c r="R371" s="440"/>
      <c r="S371" s="440"/>
      <c r="T371" s="440"/>
      <c r="U371" s="440"/>
      <c r="V371" s="440"/>
      <c r="W371" s="440"/>
      <c r="X371" s="440"/>
      <c r="Y371" s="440"/>
      <c r="Z371" s="440"/>
      <c r="AA371" s="440"/>
      <c r="AB371" s="440"/>
    </row>
    <row r="372" spans="2:28" x14ac:dyDescent="0.25">
      <c r="B372" s="440"/>
      <c r="C372" s="440"/>
      <c r="D372" s="440"/>
      <c r="E372" s="440"/>
      <c r="F372" s="440"/>
      <c r="G372" s="440"/>
      <c r="H372" s="440"/>
      <c r="I372" s="440"/>
      <c r="J372" s="440"/>
      <c r="K372" s="440"/>
      <c r="L372" s="440"/>
      <c r="M372" s="440"/>
      <c r="N372" s="440"/>
      <c r="O372" s="440"/>
      <c r="P372" s="440"/>
      <c r="Q372" s="440"/>
      <c r="R372" s="440"/>
      <c r="S372" s="440"/>
      <c r="T372" s="440"/>
      <c r="U372" s="440"/>
      <c r="V372" s="440"/>
      <c r="W372" s="440"/>
      <c r="X372" s="440"/>
      <c r="Y372" s="440"/>
      <c r="Z372" s="440"/>
      <c r="AA372" s="440"/>
      <c r="AB372" s="440"/>
    </row>
    <row r="373" spans="2:28" x14ac:dyDescent="0.25">
      <c r="B373" s="440"/>
      <c r="C373" s="440"/>
      <c r="D373" s="440"/>
      <c r="E373" s="440"/>
      <c r="F373" s="440"/>
      <c r="G373" s="440"/>
      <c r="H373" s="440"/>
      <c r="I373" s="440"/>
      <c r="J373" s="440"/>
      <c r="K373" s="440"/>
      <c r="L373" s="440"/>
      <c r="M373" s="440"/>
      <c r="N373" s="440"/>
      <c r="O373" s="440"/>
      <c r="P373" s="440"/>
      <c r="Q373" s="440"/>
      <c r="R373" s="440"/>
      <c r="S373" s="440"/>
      <c r="T373" s="440"/>
      <c r="U373" s="440"/>
      <c r="V373" s="440"/>
      <c r="W373" s="440"/>
      <c r="X373" s="440"/>
      <c r="Y373" s="440"/>
      <c r="Z373" s="440"/>
      <c r="AA373" s="440"/>
      <c r="AB373" s="440"/>
    </row>
    <row r="374" spans="2:28" x14ac:dyDescent="0.25">
      <c r="B374" s="440"/>
      <c r="C374" s="440"/>
      <c r="D374" s="440"/>
      <c r="E374" s="440"/>
      <c r="F374" s="440"/>
      <c r="G374" s="440"/>
      <c r="H374" s="440"/>
      <c r="I374" s="440"/>
      <c r="J374" s="440"/>
      <c r="K374" s="440"/>
      <c r="L374" s="440"/>
      <c r="M374" s="440"/>
      <c r="N374" s="440"/>
      <c r="O374" s="440"/>
      <c r="P374" s="440"/>
      <c r="Q374" s="440"/>
      <c r="R374" s="440"/>
      <c r="S374" s="440"/>
      <c r="T374" s="440"/>
      <c r="U374" s="440"/>
      <c r="V374" s="440"/>
      <c r="W374" s="440"/>
      <c r="X374" s="440"/>
      <c r="Y374" s="440"/>
      <c r="Z374" s="440"/>
      <c r="AA374" s="440"/>
      <c r="AB374" s="440"/>
    </row>
    <row r="375" spans="2:28" x14ac:dyDescent="0.25">
      <c r="B375" s="440"/>
      <c r="C375" s="440"/>
      <c r="D375" s="440"/>
      <c r="E375" s="440"/>
      <c r="F375" s="440"/>
      <c r="G375" s="440"/>
      <c r="H375" s="440"/>
      <c r="I375" s="440"/>
      <c r="J375" s="440"/>
      <c r="K375" s="440"/>
      <c r="L375" s="440"/>
      <c r="M375" s="440"/>
      <c r="N375" s="440"/>
      <c r="O375" s="440"/>
      <c r="P375" s="440"/>
      <c r="Q375" s="440"/>
      <c r="R375" s="440"/>
      <c r="S375" s="440"/>
      <c r="T375" s="440"/>
      <c r="U375" s="440"/>
      <c r="V375" s="440"/>
      <c r="W375" s="440"/>
      <c r="X375" s="440"/>
      <c r="Y375" s="440"/>
      <c r="Z375" s="440"/>
      <c r="AA375" s="440"/>
      <c r="AB375" s="440"/>
    </row>
    <row r="376" spans="2:28" x14ac:dyDescent="0.25">
      <c r="B376" s="440"/>
      <c r="C376" s="440"/>
      <c r="D376" s="440"/>
      <c r="E376" s="440"/>
      <c r="F376" s="440"/>
      <c r="G376" s="440"/>
      <c r="H376" s="440"/>
      <c r="I376" s="440"/>
      <c r="J376" s="440"/>
      <c r="K376" s="440"/>
      <c r="L376" s="440"/>
      <c r="M376" s="440"/>
      <c r="N376" s="440"/>
      <c r="O376" s="440"/>
      <c r="P376" s="440"/>
      <c r="Q376" s="440"/>
      <c r="R376" s="440"/>
      <c r="S376" s="440"/>
      <c r="T376" s="440"/>
      <c r="U376" s="440"/>
      <c r="V376" s="440"/>
      <c r="W376" s="440"/>
      <c r="X376" s="440"/>
      <c r="Y376" s="440"/>
      <c r="Z376" s="440"/>
      <c r="AA376" s="440"/>
      <c r="AB376" s="440"/>
    </row>
    <row r="377" spans="2:28" x14ac:dyDescent="0.25">
      <c r="B377" s="440"/>
      <c r="C377" s="440"/>
      <c r="D377" s="440"/>
      <c r="E377" s="440"/>
      <c r="F377" s="440"/>
      <c r="G377" s="440"/>
      <c r="H377" s="440"/>
      <c r="I377" s="440"/>
      <c r="J377" s="440"/>
      <c r="K377" s="440"/>
      <c r="L377" s="440"/>
      <c r="M377" s="440"/>
      <c r="N377" s="440"/>
      <c r="O377" s="440"/>
      <c r="P377" s="440"/>
      <c r="Q377" s="440"/>
      <c r="R377" s="440"/>
      <c r="S377" s="440"/>
      <c r="T377" s="440"/>
      <c r="U377" s="440"/>
      <c r="V377" s="440"/>
      <c r="W377" s="440"/>
      <c r="X377" s="440"/>
      <c r="Y377" s="440"/>
      <c r="Z377" s="440"/>
      <c r="AA377" s="440"/>
      <c r="AB377" s="440"/>
    </row>
    <row r="378" spans="2:28" x14ac:dyDescent="0.25">
      <c r="B378" s="440"/>
      <c r="C378" s="440"/>
      <c r="D378" s="440"/>
      <c r="E378" s="440"/>
      <c r="F378" s="440"/>
      <c r="G378" s="440"/>
      <c r="H378" s="440"/>
      <c r="I378" s="440"/>
      <c r="J378" s="440"/>
      <c r="K378" s="440"/>
      <c r="L378" s="440"/>
      <c r="M378" s="440"/>
      <c r="N378" s="440"/>
      <c r="O378" s="440"/>
      <c r="P378" s="440"/>
      <c r="Q378" s="440"/>
      <c r="R378" s="440"/>
      <c r="S378" s="440"/>
      <c r="T378" s="440"/>
      <c r="U378" s="440"/>
      <c r="V378" s="440"/>
      <c r="W378" s="440"/>
      <c r="X378" s="440"/>
      <c r="Y378" s="440"/>
      <c r="Z378" s="440"/>
      <c r="AA378" s="440"/>
      <c r="AB378" s="440"/>
    </row>
    <row r="379" spans="2:28" x14ac:dyDescent="0.25">
      <c r="B379" s="440"/>
      <c r="C379" s="440"/>
      <c r="D379" s="440"/>
      <c r="E379" s="440"/>
      <c r="F379" s="440"/>
      <c r="G379" s="440"/>
      <c r="H379" s="440"/>
      <c r="I379" s="440"/>
      <c r="J379" s="440"/>
      <c r="K379" s="440"/>
      <c r="L379" s="440"/>
      <c r="M379" s="440"/>
      <c r="N379" s="440"/>
      <c r="O379" s="440"/>
      <c r="P379" s="440"/>
      <c r="Q379" s="440"/>
      <c r="R379" s="440"/>
      <c r="S379" s="440"/>
      <c r="T379" s="440"/>
      <c r="U379" s="440"/>
      <c r="V379" s="440"/>
      <c r="W379" s="440"/>
      <c r="X379" s="440"/>
      <c r="Y379" s="440"/>
      <c r="Z379" s="440"/>
      <c r="AA379" s="440"/>
      <c r="AB379" s="440"/>
    </row>
    <row r="380" spans="2:28" x14ac:dyDescent="0.25">
      <c r="B380" s="440"/>
      <c r="C380" s="440"/>
      <c r="D380" s="440"/>
      <c r="E380" s="440"/>
      <c r="F380" s="440"/>
      <c r="G380" s="440"/>
      <c r="H380" s="440"/>
      <c r="I380" s="440"/>
      <c r="J380" s="440"/>
      <c r="K380" s="440"/>
      <c r="L380" s="440"/>
      <c r="M380" s="440"/>
      <c r="N380" s="440"/>
      <c r="O380" s="440"/>
      <c r="P380" s="440"/>
      <c r="Q380" s="440"/>
      <c r="R380" s="440"/>
      <c r="S380" s="440"/>
      <c r="T380" s="440"/>
      <c r="U380" s="440"/>
      <c r="V380" s="440"/>
      <c r="W380" s="440"/>
      <c r="X380" s="440"/>
      <c r="Y380" s="440"/>
      <c r="Z380" s="440"/>
      <c r="AA380" s="440"/>
      <c r="AB380" s="440"/>
    </row>
    <row r="381" spans="2:28" x14ac:dyDescent="0.25">
      <c r="B381" s="440"/>
      <c r="C381" s="440"/>
      <c r="D381" s="440"/>
      <c r="E381" s="440"/>
      <c r="F381" s="440"/>
      <c r="G381" s="440"/>
      <c r="H381" s="440"/>
      <c r="I381" s="440"/>
      <c r="J381" s="440"/>
      <c r="K381" s="440"/>
      <c r="L381" s="440"/>
      <c r="M381" s="440"/>
      <c r="N381" s="440"/>
      <c r="O381" s="440"/>
      <c r="P381" s="440"/>
      <c r="Q381" s="440"/>
      <c r="R381" s="440"/>
      <c r="S381" s="440"/>
      <c r="T381" s="440"/>
      <c r="U381" s="440"/>
      <c r="V381" s="440"/>
      <c r="W381" s="440"/>
      <c r="X381" s="440"/>
      <c r="Y381" s="440"/>
      <c r="Z381" s="440"/>
      <c r="AA381" s="440"/>
      <c r="AB381" s="440"/>
    </row>
    <row r="382" spans="2:28" x14ac:dyDescent="0.25">
      <c r="B382" s="440"/>
      <c r="C382" s="440"/>
      <c r="D382" s="440"/>
      <c r="E382" s="440"/>
      <c r="F382" s="440"/>
      <c r="G382" s="440"/>
      <c r="H382" s="440"/>
      <c r="I382" s="440"/>
      <c r="J382" s="440"/>
      <c r="K382" s="440"/>
      <c r="L382" s="440"/>
      <c r="M382" s="440"/>
      <c r="N382" s="440"/>
      <c r="O382" s="440"/>
      <c r="P382" s="440"/>
      <c r="Q382" s="440"/>
      <c r="R382" s="440"/>
      <c r="S382" s="440"/>
      <c r="T382" s="440"/>
      <c r="U382" s="440"/>
      <c r="V382" s="440"/>
      <c r="W382" s="440"/>
      <c r="X382" s="440"/>
      <c r="Y382" s="440"/>
      <c r="Z382" s="440"/>
      <c r="AA382" s="440"/>
      <c r="AB382" s="440"/>
    </row>
    <row r="383" spans="2:28" x14ac:dyDescent="0.25">
      <c r="B383" s="440"/>
      <c r="C383" s="440"/>
      <c r="D383" s="440"/>
      <c r="E383" s="440"/>
      <c r="F383" s="440"/>
      <c r="G383" s="440"/>
      <c r="H383" s="440"/>
      <c r="I383" s="440"/>
      <c r="J383" s="440"/>
      <c r="K383" s="440"/>
      <c r="L383" s="440"/>
      <c r="M383" s="440"/>
      <c r="N383" s="440"/>
      <c r="O383" s="440"/>
      <c r="P383" s="440"/>
      <c r="Q383" s="440"/>
      <c r="R383" s="440"/>
      <c r="S383" s="440"/>
      <c r="T383" s="440"/>
      <c r="U383" s="440"/>
      <c r="V383" s="440"/>
      <c r="W383" s="440"/>
      <c r="X383" s="440"/>
      <c r="Y383" s="440"/>
      <c r="Z383" s="440"/>
      <c r="AA383" s="440"/>
      <c r="AB383" s="440"/>
    </row>
    <row r="384" spans="2:28" x14ac:dyDescent="0.25">
      <c r="B384" s="440"/>
      <c r="C384" s="440"/>
      <c r="D384" s="440"/>
      <c r="E384" s="440"/>
      <c r="F384" s="440"/>
      <c r="G384" s="440"/>
      <c r="H384" s="440"/>
      <c r="I384" s="440"/>
      <c r="J384" s="440"/>
      <c r="K384" s="440"/>
      <c r="L384" s="440"/>
      <c r="M384" s="440"/>
      <c r="N384" s="440"/>
      <c r="O384" s="440"/>
      <c r="P384" s="440"/>
      <c r="Q384" s="440"/>
      <c r="R384" s="440"/>
      <c r="S384" s="440"/>
      <c r="T384" s="440"/>
      <c r="U384" s="440"/>
      <c r="V384" s="440"/>
      <c r="W384" s="440"/>
      <c r="X384" s="440"/>
      <c r="Y384" s="440"/>
      <c r="Z384" s="440"/>
      <c r="AA384" s="440"/>
      <c r="AB384" s="440"/>
    </row>
    <row r="385" spans="2:28" x14ac:dyDescent="0.25">
      <c r="B385" s="440"/>
      <c r="C385" s="440"/>
      <c r="D385" s="440"/>
      <c r="E385" s="440"/>
      <c r="F385" s="440"/>
      <c r="G385" s="440"/>
      <c r="H385" s="440"/>
      <c r="I385" s="440"/>
      <c r="J385" s="440"/>
      <c r="K385" s="440"/>
      <c r="L385" s="440"/>
      <c r="M385" s="440"/>
      <c r="N385" s="440"/>
      <c r="O385" s="440"/>
      <c r="P385" s="440"/>
      <c r="Q385" s="440"/>
      <c r="R385" s="440"/>
      <c r="S385" s="440"/>
      <c r="T385" s="440"/>
      <c r="U385" s="440"/>
      <c r="V385" s="440"/>
      <c r="W385" s="440"/>
      <c r="X385" s="440"/>
      <c r="Y385" s="440"/>
      <c r="Z385" s="440"/>
      <c r="AA385" s="440"/>
      <c r="AB385" s="440"/>
    </row>
    <row r="386" spans="2:28" x14ac:dyDescent="0.25">
      <c r="B386" s="440"/>
      <c r="C386" s="440"/>
      <c r="D386" s="440"/>
      <c r="E386" s="440"/>
      <c r="F386" s="440"/>
      <c r="G386" s="440"/>
      <c r="H386" s="440"/>
      <c r="I386" s="440"/>
      <c r="J386" s="440"/>
      <c r="K386" s="440"/>
      <c r="L386" s="440"/>
      <c r="M386" s="440"/>
      <c r="N386" s="440"/>
      <c r="O386" s="440"/>
      <c r="P386" s="440"/>
      <c r="Q386" s="440"/>
      <c r="R386" s="440"/>
      <c r="S386" s="440"/>
      <c r="T386" s="440"/>
      <c r="U386" s="440"/>
      <c r="V386" s="440"/>
      <c r="W386" s="440"/>
      <c r="X386" s="440"/>
      <c r="Y386" s="440"/>
      <c r="Z386" s="440"/>
      <c r="AA386" s="440"/>
      <c r="AB386" s="440"/>
    </row>
    <row r="387" spans="2:28" x14ac:dyDescent="0.25">
      <c r="B387" s="440"/>
      <c r="C387" s="440"/>
      <c r="D387" s="440"/>
      <c r="E387" s="440"/>
      <c r="F387" s="440"/>
      <c r="G387" s="440"/>
      <c r="H387" s="440"/>
      <c r="I387" s="440"/>
      <c r="J387" s="440"/>
      <c r="K387" s="440"/>
      <c r="L387" s="440"/>
      <c r="M387" s="440"/>
      <c r="N387" s="440"/>
      <c r="O387" s="440"/>
      <c r="P387" s="440"/>
      <c r="Q387" s="440"/>
      <c r="R387" s="440"/>
      <c r="S387" s="440"/>
      <c r="T387" s="440"/>
      <c r="U387" s="440"/>
      <c r="V387" s="440"/>
      <c r="W387" s="440"/>
      <c r="X387" s="440"/>
      <c r="Y387" s="440"/>
      <c r="Z387" s="440"/>
      <c r="AA387" s="440"/>
      <c r="AB387" s="440"/>
    </row>
    <row r="388" spans="2:28" x14ac:dyDescent="0.25">
      <c r="B388" s="440"/>
      <c r="C388" s="440"/>
      <c r="D388" s="440"/>
      <c r="E388" s="440"/>
      <c r="F388" s="440"/>
      <c r="G388" s="440"/>
      <c r="H388" s="440"/>
      <c r="I388" s="440"/>
      <c r="J388" s="440"/>
      <c r="K388" s="440"/>
      <c r="L388" s="440"/>
      <c r="M388" s="440"/>
      <c r="N388" s="440"/>
      <c r="O388" s="440"/>
      <c r="P388" s="440"/>
      <c r="Q388" s="440"/>
      <c r="R388" s="440"/>
      <c r="S388" s="440"/>
      <c r="T388" s="440"/>
      <c r="U388" s="440"/>
      <c r="V388" s="440"/>
      <c r="W388" s="440"/>
      <c r="X388" s="440"/>
      <c r="Y388" s="440"/>
      <c r="Z388" s="440"/>
      <c r="AA388" s="440"/>
      <c r="AB388" s="440"/>
    </row>
    <row r="389" spans="2:28" x14ac:dyDescent="0.25">
      <c r="B389" s="440"/>
      <c r="C389" s="440"/>
      <c r="D389" s="440"/>
      <c r="E389" s="440"/>
      <c r="F389" s="440"/>
      <c r="G389" s="440"/>
      <c r="H389" s="440"/>
      <c r="I389" s="440"/>
      <c r="J389" s="440"/>
      <c r="K389" s="440"/>
      <c r="L389" s="440"/>
      <c r="M389" s="440"/>
      <c r="N389" s="440"/>
      <c r="O389" s="440"/>
      <c r="P389" s="440"/>
      <c r="Q389" s="440"/>
      <c r="R389" s="440"/>
      <c r="S389" s="440"/>
      <c r="T389" s="440"/>
      <c r="U389" s="440"/>
      <c r="V389" s="440"/>
      <c r="W389" s="440"/>
      <c r="X389" s="440"/>
      <c r="Y389" s="440"/>
      <c r="Z389" s="440"/>
      <c r="AA389" s="440"/>
      <c r="AB389" s="440"/>
    </row>
    <row r="390" spans="2:28" x14ac:dyDescent="0.25">
      <c r="B390" s="440"/>
      <c r="C390" s="440"/>
      <c r="D390" s="440"/>
      <c r="E390" s="440"/>
      <c r="F390" s="440"/>
      <c r="G390" s="440"/>
      <c r="H390" s="440"/>
      <c r="I390" s="440"/>
      <c r="J390" s="440"/>
      <c r="K390" s="440"/>
      <c r="L390" s="440"/>
      <c r="M390" s="440"/>
      <c r="N390" s="440"/>
      <c r="O390" s="440"/>
      <c r="P390" s="440"/>
      <c r="Q390" s="440"/>
      <c r="R390" s="440"/>
      <c r="S390" s="440"/>
      <c r="T390" s="440"/>
      <c r="U390" s="440"/>
      <c r="V390" s="440"/>
      <c r="W390" s="440"/>
      <c r="X390" s="440"/>
      <c r="Y390" s="440"/>
      <c r="Z390" s="440"/>
      <c r="AA390" s="440"/>
      <c r="AB390" s="440"/>
    </row>
    <row r="391" spans="2:28" x14ac:dyDescent="0.25">
      <c r="B391" s="440"/>
      <c r="C391" s="440"/>
      <c r="D391" s="440"/>
      <c r="E391" s="440"/>
      <c r="F391" s="440"/>
      <c r="G391" s="440"/>
      <c r="H391" s="440"/>
      <c r="I391" s="440"/>
      <c r="J391" s="440"/>
      <c r="K391" s="440"/>
      <c r="L391" s="440"/>
      <c r="M391" s="440"/>
      <c r="N391" s="440"/>
      <c r="O391" s="440"/>
      <c r="P391" s="440"/>
      <c r="Q391" s="440"/>
      <c r="R391" s="440"/>
      <c r="S391" s="440"/>
      <c r="T391" s="440"/>
      <c r="U391" s="440"/>
      <c r="V391" s="440"/>
      <c r="W391" s="440"/>
      <c r="X391" s="440"/>
      <c r="Y391" s="440"/>
      <c r="Z391" s="440"/>
      <c r="AA391" s="440"/>
      <c r="AB391" s="440"/>
    </row>
    <row r="392" spans="2:28" x14ac:dyDescent="0.25">
      <c r="B392" s="440"/>
      <c r="C392" s="440"/>
      <c r="D392" s="440"/>
      <c r="E392" s="440"/>
      <c r="F392" s="440"/>
      <c r="G392" s="440"/>
      <c r="H392" s="440"/>
      <c r="I392" s="440"/>
      <c r="J392" s="440"/>
      <c r="K392" s="440"/>
      <c r="L392" s="440"/>
      <c r="M392" s="440"/>
      <c r="N392" s="440"/>
      <c r="O392" s="440"/>
      <c r="P392" s="440"/>
      <c r="Q392" s="440"/>
      <c r="R392" s="440"/>
      <c r="S392" s="440"/>
      <c r="T392" s="440"/>
      <c r="U392" s="440"/>
      <c r="V392" s="440"/>
      <c r="W392" s="440"/>
      <c r="X392" s="440"/>
      <c r="Y392" s="440"/>
      <c r="Z392" s="440"/>
      <c r="AA392" s="440"/>
      <c r="AB392" s="440"/>
    </row>
    <row r="393" spans="2:28" x14ac:dyDescent="0.25">
      <c r="B393" s="440"/>
      <c r="C393" s="440"/>
      <c r="D393" s="440"/>
      <c r="E393" s="440"/>
      <c r="F393" s="440"/>
      <c r="G393" s="440"/>
      <c r="H393" s="440"/>
      <c r="I393" s="440"/>
      <c r="J393" s="440"/>
      <c r="K393" s="440"/>
      <c r="L393" s="440"/>
      <c r="M393" s="440"/>
      <c r="N393" s="440"/>
      <c r="O393" s="440"/>
      <c r="P393" s="440"/>
      <c r="Q393" s="440"/>
      <c r="R393" s="440"/>
      <c r="S393" s="440"/>
      <c r="T393" s="440"/>
      <c r="U393" s="440"/>
      <c r="V393" s="440"/>
      <c r="W393" s="440"/>
      <c r="X393" s="440"/>
      <c r="Y393" s="440"/>
      <c r="Z393" s="440"/>
      <c r="AA393" s="440"/>
      <c r="AB393" s="440"/>
    </row>
    <row r="394" spans="2:28" x14ac:dyDescent="0.25">
      <c r="B394" s="440"/>
      <c r="C394" s="440"/>
      <c r="D394" s="440"/>
      <c r="E394" s="440"/>
      <c r="F394" s="440"/>
      <c r="G394" s="440"/>
      <c r="H394" s="440"/>
      <c r="I394" s="440"/>
      <c r="J394" s="440"/>
      <c r="K394" s="440"/>
      <c r="L394" s="440"/>
      <c r="M394" s="440"/>
      <c r="N394" s="440"/>
      <c r="O394" s="440"/>
      <c r="P394" s="440"/>
      <c r="Q394" s="440"/>
      <c r="R394" s="440"/>
      <c r="S394" s="440"/>
      <c r="T394" s="440"/>
      <c r="U394" s="440"/>
      <c r="V394" s="440"/>
      <c r="W394" s="440"/>
      <c r="X394" s="440"/>
      <c r="Y394" s="440"/>
      <c r="Z394" s="440"/>
      <c r="AA394" s="440"/>
      <c r="AB394" s="440"/>
    </row>
    <row r="395" spans="2:28" x14ac:dyDescent="0.25">
      <c r="B395" s="440"/>
      <c r="C395" s="440"/>
      <c r="D395" s="440"/>
      <c r="E395" s="440"/>
      <c r="F395" s="440"/>
      <c r="G395" s="440"/>
      <c r="H395" s="440"/>
      <c r="I395" s="440"/>
      <c r="J395" s="440"/>
      <c r="K395" s="440"/>
      <c r="L395" s="440"/>
      <c r="M395" s="440"/>
      <c r="N395" s="440"/>
      <c r="O395" s="440"/>
      <c r="P395" s="440"/>
      <c r="Q395" s="440"/>
      <c r="R395" s="440"/>
      <c r="S395" s="440"/>
      <c r="T395" s="440"/>
      <c r="U395" s="440"/>
      <c r="V395" s="440"/>
      <c r="W395" s="440"/>
      <c r="X395" s="440"/>
      <c r="Y395" s="440"/>
      <c r="Z395" s="440"/>
      <c r="AA395" s="440"/>
      <c r="AB395" s="440"/>
    </row>
    <row r="396" spans="2:28" x14ac:dyDescent="0.25">
      <c r="B396" s="440"/>
      <c r="C396" s="440"/>
      <c r="D396" s="440"/>
      <c r="E396" s="440"/>
      <c r="F396" s="440"/>
      <c r="G396" s="440"/>
      <c r="H396" s="440"/>
      <c r="I396" s="440"/>
      <c r="J396" s="440"/>
      <c r="K396" s="440"/>
      <c r="L396" s="440"/>
      <c r="M396" s="440"/>
      <c r="N396" s="440"/>
      <c r="O396" s="440"/>
      <c r="P396" s="440"/>
      <c r="Q396" s="440"/>
      <c r="R396" s="440"/>
      <c r="S396" s="440"/>
      <c r="T396" s="440"/>
      <c r="U396" s="440"/>
      <c r="V396" s="440"/>
      <c r="W396" s="440"/>
      <c r="X396" s="440"/>
      <c r="Y396" s="440"/>
      <c r="Z396" s="440"/>
      <c r="AA396" s="440"/>
      <c r="AB396" s="440"/>
    </row>
    <row r="397" spans="2:28" x14ac:dyDescent="0.25">
      <c r="B397" s="440"/>
      <c r="C397" s="440"/>
      <c r="D397" s="440"/>
      <c r="E397" s="440"/>
      <c r="F397" s="440"/>
      <c r="G397" s="440"/>
      <c r="H397" s="440"/>
      <c r="I397" s="440"/>
      <c r="J397" s="440"/>
      <c r="K397" s="440"/>
      <c r="L397" s="440"/>
      <c r="M397" s="440"/>
      <c r="N397" s="440"/>
      <c r="O397" s="440"/>
      <c r="P397" s="440"/>
      <c r="Q397" s="440"/>
      <c r="R397" s="440"/>
      <c r="S397" s="440"/>
      <c r="T397" s="440"/>
      <c r="U397" s="440"/>
      <c r="V397" s="440"/>
      <c r="W397" s="440"/>
      <c r="X397" s="440"/>
      <c r="Y397" s="440"/>
      <c r="Z397" s="440"/>
      <c r="AA397" s="440"/>
      <c r="AB397" s="440"/>
    </row>
    <row r="398" spans="2:28" x14ac:dyDescent="0.25">
      <c r="B398" s="440"/>
      <c r="C398" s="440"/>
      <c r="D398" s="440"/>
      <c r="E398" s="440"/>
      <c r="F398" s="440"/>
      <c r="G398" s="440"/>
      <c r="H398" s="440"/>
      <c r="I398" s="440"/>
      <c r="J398" s="440"/>
      <c r="K398" s="440"/>
      <c r="L398" s="440"/>
      <c r="M398" s="440"/>
      <c r="N398" s="440"/>
      <c r="O398" s="440"/>
      <c r="P398" s="440"/>
      <c r="Q398" s="440"/>
      <c r="R398" s="440"/>
      <c r="S398" s="440"/>
      <c r="T398" s="440"/>
      <c r="U398" s="440"/>
      <c r="V398" s="440"/>
      <c r="W398" s="440"/>
      <c r="X398" s="440"/>
      <c r="Y398" s="440"/>
      <c r="Z398" s="440"/>
      <c r="AA398" s="440"/>
      <c r="AB398" s="440"/>
    </row>
    <row r="399" spans="2:28" x14ac:dyDescent="0.25">
      <c r="B399" s="440"/>
      <c r="C399" s="440"/>
      <c r="D399" s="440"/>
      <c r="E399" s="440"/>
      <c r="F399" s="440"/>
      <c r="G399" s="440"/>
      <c r="H399" s="440"/>
      <c r="I399" s="440"/>
      <c r="J399" s="440"/>
      <c r="K399" s="440"/>
      <c r="L399" s="440"/>
      <c r="M399" s="440"/>
      <c r="N399" s="440"/>
      <c r="O399" s="440"/>
      <c r="P399" s="440"/>
      <c r="Q399" s="440"/>
      <c r="R399" s="440"/>
      <c r="S399" s="440"/>
      <c r="T399" s="440"/>
      <c r="U399" s="440"/>
      <c r="V399" s="440"/>
      <c r="W399" s="440"/>
      <c r="X399" s="440"/>
      <c r="Y399" s="440"/>
      <c r="Z399" s="440"/>
      <c r="AA399" s="440"/>
      <c r="AB399" s="440"/>
    </row>
    <row r="400" spans="2:28" x14ac:dyDescent="0.25">
      <c r="B400" s="440"/>
      <c r="C400" s="440"/>
      <c r="D400" s="440"/>
      <c r="E400" s="440"/>
      <c r="F400" s="440"/>
      <c r="G400" s="440"/>
      <c r="H400" s="440"/>
      <c r="I400" s="440"/>
      <c r="J400" s="440"/>
      <c r="K400" s="440"/>
      <c r="L400" s="440"/>
      <c r="M400" s="440"/>
      <c r="N400" s="440"/>
      <c r="O400" s="440"/>
      <c r="P400" s="440"/>
      <c r="Q400" s="440"/>
      <c r="R400" s="440"/>
      <c r="S400" s="440"/>
      <c r="T400" s="440"/>
      <c r="U400" s="440"/>
      <c r="V400" s="440"/>
      <c r="W400" s="440"/>
      <c r="X400" s="440"/>
      <c r="Y400" s="440"/>
      <c r="Z400" s="440"/>
      <c r="AA400" s="440"/>
      <c r="AB400" s="440"/>
    </row>
    <row r="401" spans="2:28" x14ac:dyDescent="0.25">
      <c r="B401" s="440"/>
      <c r="C401" s="440"/>
      <c r="D401" s="440"/>
      <c r="E401" s="440"/>
      <c r="F401" s="440"/>
      <c r="G401" s="440"/>
      <c r="H401" s="440"/>
      <c r="I401" s="440"/>
      <c r="J401" s="440"/>
      <c r="K401" s="440"/>
      <c r="L401" s="440"/>
      <c r="M401" s="440"/>
      <c r="N401" s="440"/>
      <c r="O401" s="440"/>
      <c r="P401" s="440"/>
      <c r="Q401" s="440"/>
      <c r="R401" s="440"/>
      <c r="S401" s="440"/>
      <c r="T401" s="440"/>
      <c r="U401" s="440"/>
      <c r="V401" s="440"/>
      <c r="W401" s="440"/>
      <c r="X401" s="440"/>
      <c r="Y401" s="440"/>
      <c r="Z401" s="440"/>
      <c r="AA401" s="440"/>
      <c r="AB401" s="440"/>
    </row>
    <row r="402" spans="2:28" x14ac:dyDescent="0.25">
      <c r="B402" s="440"/>
      <c r="C402" s="440"/>
      <c r="D402" s="440"/>
      <c r="E402" s="440"/>
      <c r="F402" s="440"/>
      <c r="G402" s="440"/>
      <c r="H402" s="440"/>
      <c r="I402" s="440"/>
      <c r="J402" s="440"/>
      <c r="K402" s="440"/>
      <c r="L402" s="440"/>
      <c r="M402" s="440"/>
      <c r="N402" s="440"/>
      <c r="O402" s="440"/>
      <c r="P402" s="440"/>
      <c r="Q402" s="440"/>
      <c r="R402" s="440"/>
      <c r="S402" s="440"/>
      <c r="T402" s="440"/>
      <c r="U402" s="440"/>
      <c r="V402" s="440"/>
      <c r="W402" s="440"/>
      <c r="X402" s="440"/>
      <c r="Y402" s="440"/>
      <c r="Z402" s="440"/>
      <c r="AA402" s="440"/>
      <c r="AB402" s="440"/>
    </row>
    <row r="403" spans="2:28" x14ac:dyDescent="0.25">
      <c r="B403" s="440"/>
      <c r="C403" s="440"/>
      <c r="D403" s="440"/>
      <c r="E403" s="440"/>
      <c r="F403" s="440"/>
      <c r="G403" s="440"/>
      <c r="H403" s="440"/>
      <c r="I403" s="440"/>
      <c r="J403" s="440"/>
      <c r="K403" s="440"/>
      <c r="L403" s="440"/>
      <c r="M403" s="440"/>
      <c r="N403" s="440"/>
      <c r="O403" s="440"/>
      <c r="P403" s="440"/>
      <c r="Q403" s="440"/>
      <c r="R403" s="440"/>
      <c r="S403" s="440"/>
      <c r="T403" s="440"/>
      <c r="U403" s="440"/>
      <c r="V403" s="440"/>
      <c r="W403" s="440"/>
      <c r="X403" s="440"/>
      <c r="Y403" s="440"/>
      <c r="Z403" s="440"/>
      <c r="AA403" s="440"/>
      <c r="AB403" s="440"/>
    </row>
    <row r="404" spans="2:28" x14ac:dyDescent="0.25">
      <c r="B404" s="440"/>
      <c r="C404" s="440"/>
      <c r="D404" s="440"/>
      <c r="E404" s="440"/>
      <c r="F404" s="440"/>
      <c r="G404" s="440"/>
      <c r="H404" s="440"/>
      <c r="I404" s="440"/>
      <c r="J404" s="440"/>
      <c r="K404" s="440"/>
      <c r="L404" s="440"/>
      <c r="M404" s="440"/>
      <c r="N404" s="440"/>
      <c r="O404" s="440"/>
      <c r="P404" s="440"/>
      <c r="Q404" s="440"/>
      <c r="R404" s="440"/>
      <c r="S404" s="440"/>
      <c r="T404" s="440"/>
      <c r="U404" s="440"/>
      <c r="V404" s="440"/>
      <c r="W404" s="440"/>
      <c r="X404" s="440"/>
      <c r="Y404" s="440"/>
      <c r="Z404" s="440"/>
      <c r="AA404" s="440"/>
      <c r="AB404" s="440"/>
    </row>
    <row r="405" spans="2:28" x14ac:dyDescent="0.25">
      <c r="B405" s="440"/>
      <c r="C405" s="440"/>
      <c r="D405" s="440"/>
      <c r="E405" s="440"/>
      <c r="F405" s="440"/>
      <c r="G405" s="440"/>
      <c r="H405" s="440"/>
      <c r="I405" s="440"/>
      <c r="J405" s="440"/>
      <c r="K405" s="440"/>
      <c r="L405" s="440"/>
      <c r="M405" s="440"/>
      <c r="N405" s="440"/>
      <c r="O405" s="440"/>
      <c r="P405" s="440"/>
      <c r="Q405" s="440"/>
      <c r="R405" s="440"/>
      <c r="S405" s="440"/>
      <c r="T405" s="440"/>
      <c r="U405" s="440"/>
      <c r="V405" s="440"/>
      <c r="W405" s="440"/>
      <c r="X405" s="440"/>
      <c r="Y405" s="440"/>
      <c r="Z405" s="440"/>
      <c r="AA405" s="440"/>
      <c r="AB405" s="440"/>
    </row>
    <row r="406" spans="2:28" x14ac:dyDescent="0.25">
      <c r="B406" s="440"/>
      <c r="C406" s="440"/>
      <c r="D406" s="440"/>
      <c r="E406" s="440"/>
      <c r="F406" s="440"/>
      <c r="G406" s="440"/>
      <c r="H406" s="440"/>
      <c r="I406" s="440"/>
      <c r="J406" s="440"/>
      <c r="K406" s="440"/>
      <c r="L406" s="440"/>
      <c r="M406" s="440"/>
      <c r="N406" s="440"/>
      <c r="O406" s="440"/>
      <c r="P406" s="440"/>
      <c r="Q406" s="440"/>
      <c r="R406" s="440"/>
      <c r="S406" s="440"/>
      <c r="T406" s="440"/>
      <c r="U406" s="440"/>
      <c r="V406" s="440"/>
      <c r="W406" s="440"/>
      <c r="X406" s="440"/>
      <c r="Y406" s="440"/>
      <c r="Z406" s="440"/>
      <c r="AA406" s="440"/>
      <c r="AB406" s="440"/>
    </row>
    <row r="407" spans="2:28" x14ac:dyDescent="0.25">
      <c r="B407" s="440"/>
      <c r="C407" s="440"/>
      <c r="D407" s="440"/>
      <c r="E407" s="440"/>
      <c r="F407" s="440"/>
      <c r="G407" s="440"/>
      <c r="H407" s="440"/>
      <c r="I407" s="440"/>
      <c r="J407" s="440"/>
      <c r="K407" s="440"/>
      <c r="L407" s="440"/>
      <c r="M407" s="440"/>
      <c r="N407" s="440"/>
      <c r="O407" s="440"/>
      <c r="P407" s="440"/>
      <c r="Q407" s="440"/>
      <c r="R407" s="440"/>
      <c r="S407" s="440"/>
      <c r="T407" s="440"/>
      <c r="U407" s="440"/>
      <c r="V407" s="440"/>
      <c r="W407" s="440"/>
      <c r="X407" s="440"/>
      <c r="Y407" s="440"/>
      <c r="Z407" s="440"/>
      <c r="AA407" s="440"/>
      <c r="AB407" s="440"/>
    </row>
    <row r="408" spans="2:28" x14ac:dyDescent="0.25">
      <c r="B408" s="440"/>
      <c r="C408" s="440"/>
      <c r="D408" s="440"/>
      <c r="E408" s="440"/>
      <c r="F408" s="440"/>
      <c r="G408" s="440"/>
      <c r="H408" s="440"/>
      <c r="I408" s="440"/>
      <c r="J408" s="440"/>
      <c r="K408" s="440"/>
      <c r="L408" s="440"/>
      <c r="M408" s="440"/>
      <c r="N408" s="440"/>
      <c r="O408" s="440"/>
      <c r="P408" s="440"/>
      <c r="Q408" s="440"/>
      <c r="R408" s="440"/>
      <c r="S408" s="440"/>
      <c r="T408" s="440"/>
      <c r="U408" s="440"/>
      <c r="V408" s="440"/>
      <c r="W408" s="440"/>
      <c r="X408" s="440"/>
      <c r="Y408" s="440"/>
      <c r="Z408" s="440"/>
      <c r="AA408" s="440"/>
      <c r="AB408" s="440"/>
    </row>
    <row r="409" spans="2:28" x14ac:dyDescent="0.25">
      <c r="B409" s="440"/>
      <c r="C409" s="440"/>
      <c r="D409" s="440"/>
      <c r="E409" s="440"/>
      <c r="F409" s="440"/>
      <c r="G409" s="440"/>
      <c r="H409" s="440"/>
      <c r="I409" s="440"/>
      <c r="J409" s="440"/>
      <c r="K409" s="440"/>
      <c r="L409" s="440"/>
      <c r="M409" s="440"/>
      <c r="N409" s="440"/>
      <c r="O409" s="440"/>
      <c r="P409" s="440"/>
      <c r="Q409" s="440"/>
      <c r="R409" s="440"/>
      <c r="S409" s="440"/>
      <c r="T409" s="440"/>
      <c r="U409" s="440"/>
      <c r="V409" s="440"/>
      <c r="W409" s="440"/>
      <c r="X409" s="440"/>
      <c r="Y409" s="440"/>
      <c r="Z409" s="440"/>
      <c r="AA409" s="440"/>
      <c r="AB409" s="440"/>
    </row>
    <row r="410" spans="2:28" x14ac:dyDescent="0.25">
      <c r="B410" s="440"/>
      <c r="C410" s="440"/>
      <c r="D410" s="440"/>
      <c r="E410" s="440"/>
      <c r="F410" s="440"/>
      <c r="G410" s="440"/>
      <c r="H410" s="440"/>
      <c r="I410" s="440"/>
      <c r="J410" s="440"/>
      <c r="K410" s="440"/>
      <c r="L410" s="440"/>
      <c r="M410" s="440"/>
      <c r="N410" s="440"/>
      <c r="O410" s="440"/>
      <c r="P410" s="440"/>
      <c r="Q410" s="440"/>
      <c r="R410" s="440"/>
      <c r="S410" s="440"/>
      <c r="T410" s="440"/>
      <c r="U410" s="440"/>
      <c r="V410" s="440"/>
      <c r="W410" s="440"/>
      <c r="X410" s="440"/>
      <c r="Y410" s="440"/>
      <c r="Z410" s="440"/>
      <c r="AA410" s="440"/>
      <c r="AB410" s="440"/>
    </row>
    <row r="411" spans="2:28" x14ac:dyDescent="0.25">
      <c r="B411" s="440"/>
      <c r="C411" s="440"/>
      <c r="D411" s="440"/>
      <c r="E411" s="440"/>
      <c r="F411" s="440"/>
      <c r="G411" s="440"/>
      <c r="H411" s="440"/>
      <c r="I411" s="440"/>
      <c r="J411" s="440"/>
      <c r="K411" s="440"/>
      <c r="L411" s="440"/>
      <c r="M411" s="440"/>
      <c r="N411" s="440"/>
      <c r="O411" s="440"/>
      <c r="P411" s="440"/>
      <c r="Q411" s="440"/>
      <c r="R411" s="440"/>
      <c r="S411" s="440"/>
      <c r="T411" s="440"/>
      <c r="U411" s="440"/>
      <c r="V411" s="440"/>
      <c r="W411" s="440"/>
      <c r="X411" s="440"/>
      <c r="Y411" s="440"/>
      <c r="Z411" s="440"/>
      <c r="AA411" s="440"/>
      <c r="AB411" s="440"/>
    </row>
    <row r="412" spans="2:28" x14ac:dyDescent="0.25">
      <c r="B412" s="440"/>
      <c r="C412" s="440"/>
      <c r="D412" s="440"/>
      <c r="E412" s="440"/>
      <c r="F412" s="440"/>
      <c r="G412" s="440"/>
      <c r="H412" s="440"/>
      <c r="I412" s="440"/>
      <c r="J412" s="440"/>
      <c r="K412" s="440"/>
      <c r="L412" s="440"/>
      <c r="M412" s="440"/>
      <c r="N412" s="440"/>
      <c r="O412" s="440"/>
      <c r="P412" s="440"/>
      <c r="Q412" s="440"/>
      <c r="R412" s="440"/>
      <c r="S412" s="440"/>
      <c r="T412" s="440"/>
      <c r="U412" s="440"/>
      <c r="V412" s="440"/>
      <c r="W412" s="440"/>
      <c r="X412" s="440"/>
      <c r="Y412" s="440"/>
      <c r="Z412" s="440"/>
      <c r="AA412" s="440"/>
      <c r="AB412" s="440"/>
    </row>
    <row r="413" spans="2:28" x14ac:dyDescent="0.25">
      <c r="B413" s="440"/>
      <c r="C413" s="440"/>
      <c r="D413" s="440"/>
      <c r="E413" s="440"/>
      <c r="F413" s="440"/>
      <c r="G413" s="440"/>
      <c r="H413" s="440"/>
      <c r="I413" s="440"/>
      <c r="J413" s="440"/>
      <c r="K413" s="440"/>
      <c r="L413" s="440"/>
      <c r="M413" s="440"/>
      <c r="N413" s="440"/>
      <c r="O413" s="440"/>
      <c r="P413" s="440"/>
      <c r="Q413" s="440"/>
      <c r="R413" s="440"/>
      <c r="S413" s="440"/>
      <c r="T413" s="440"/>
      <c r="U413" s="440"/>
      <c r="V413" s="440"/>
      <c r="W413" s="440"/>
      <c r="X413" s="440"/>
      <c r="Y413" s="440"/>
      <c r="Z413" s="440"/>
      <c r="AA413" s="440"/>
      <c r="AB413" s="440"/>
    </row>
    <row r="414" spans="2:28" x14ac:dyDescent="0.25">
      <c r="B414" s="440"/>
      <c r="C414" s="440"/>
      <c r="D414" s="440"/>
      <c r="E414" s="440"/>
      <c r="F414" s="440"/>
      <c r="G414" s="440"/>
      <c r="H414" s="440"/>
      <c r="I414" s="440"/>
      <c r="J414" s="440"/>
      <c r="K414" s="440"/>
      <c r="L414" s="440"/>
      <c r="M414" s="440"/>
      <c r="N414" s="440"/>
      <c r="O414" s="440"/>
      <c r="P414" s="440"/>
      <c r="Q414" s="440"/>
      <c r="R414" s="440"/>
      <c r="S414" s="440"/>
      <c r="T414" s="440"/>
      <c r="U414" s="440"/>
      <c r="V414" s="440"/>
      <c r="W414" s="440"/>
      <c r="X414" s="440"/>
      <c r="Y414" s="440"/>
      <c r="Z414" s="440"/>
      <c r="AA414" s="440"/>
      <c r="AB414" s="440"/>
    </row>
    <row r="415" spans="2:28" x14ac:dyDescent="0.25">
      <c r="B415" s="440"/>
      <c r="C415" s="440"/>
      <c r="D415" s="440"/>
      <c r="E415" s="440"/>
      <c r="F415" s="440"/>
      <c r="G415" s="440"/>
      <c r="H415" s="440"/>
      <c r="I415" s="440"/>
      <c r="J415" s="440"/>
      <c r="K415" s="440"/>
      <c r="L415" s="440"/>
      <c r="M415" s="440"/>
      <c r="N415" s="440"/>
      <c r="O415" s="440"/>
      <c r="P415" s="440"/>
      <c r="Q415" s="440"/>
      <c r="R415" s="440"/>
      <c r="S415" s="440"/>
      <c r="T415" s="440"/>
      <c r="U415" s="440"/>
      <c r="V415" s="440"/>
      <c r="W415" s="440"/>
      <c r="X415" s="440"/>
      <c r="Y415" s="440"/>
      <c r="Z415" s="440"/>
      <c r="AA415" s="440"/>
      <c r="AB415" s="440"/>
    </row>
    <row r="416" spans="2:28" x14ac:dyDescent="0.25">
      <c r="B416" s="440"/>
      <c r="C416" s="440"/>
      <c r="D416" s="440"/>
      <c r="E416" s="440"/>
      <c r="F416" s="440"/>
      <c r="G416" s="440"/>
      <c r="H416" s="440"/>
      <c r="I416" s="440"/>
      <c r="J416" s="440"/>
      <c r="K416" s="440"/>
      <c r="L416" s="440"/>
      <c r="M416" s="440"/>
      <c r="N416" s="440"/>
      <c r="O416" s="440"/>
      <c r="P416" s="440"/>
      <c r="Q416" s="440"/>
      <c r="R416" s="440"/>
      <c r="S416" s="440"/>
      <c r="T416" s="440"/>
      <c r="U416" s="440"/>
      <c r="V416" s="440"/>
      <c r="W416" s="440"/>
      <c r="X416" s="440"/>
      <c r="Y416" s="440"/>
      <c r="Z416" s="440"/>
      <c r="AA416" s="440"/>
      <c r="AB416" s="440"/>
    </row>
    <row r="417" spans="2:28" x14ac:dyDescent="0.25">
      <c r="B417" s="440"/>
      <c r="C417" s="440"/>
      <c r="D417" s="440"/>
      <c r="E417" s="440"/>
      <c r="F417" s="440"/>
      <c r="G417" s="440"/>
      <c r="H417" s="440"/>
      <c r="I417" s="440"/>
      <c r="J417" s="440"/>
      <c r="K417" s="440"/>
      <c r="L417" s="440"/>
      <c r="M417" s="440"/>
      <c r="N417" s="440"/>
      <c r="O417" s="440"/>
      <c r="P417" s="440"/>
      <c r="Q417" s="440"/>
      <c r="R417" s="440"/>
      <c r="S417" s="440"/>
      <c r="T417" s="440"/>
      <c r="U417" s="440"/>
      <c r="V417" s="440"/>
      <c r="W417" s="440"/>
      <c r="X417" s="440"/>
      <c r="Y417" s="440"/>
      <c r="Z417" s="440"/>
      <c r="AA417" s="440"/>
      <c r="AB417" s="440"/>
    </row>
    <row r="418" spans="2:28" x14ac:dyDescent="0.25">
      <c r="B418" s="440"/>
      <c r="C418" s="440"/>
      <c r="D418" s="440"/>
      <c r="E418" s="440"/>
      <c r="F418" s="440"/>
      <c r="G418" s="440"/>
      <c r="H418" s="440"/>
      <c r="I418" s="440"/>
      <c r="J418" s="440"/>
      <c r="K418" s="440"/>
      <c r="L418" s="440"/>
      <c r="M418" s="440"/>
      <c r="N418" s="440"/>
      <c r="O418" s="440"/>
      <c r="P418" s="440"/>
      <c r="Q418" s="440"/>
      <c r="R418" s="440"/>
      <c r="S418" s="440"/>
      <c r="T418" s="440"/>
      <c r="U418" s="440"/>
      <c r="V418" s="440"/>
      <c r="W418" s="440"/>
      <c r="X418" s="440"/>
      <c r="Y418" s="440"/>
      <c r="Z418" s="440"/>
      <c r="AA418" s="440"/>
      <c r="AB418" s="440"/>
    </row>
    <row r="419" spans="2:28" x14ac:dyDescent="0.25">
      <c r="B419" s="440"/>
      <c r="C419" s="440"/>
      <c r="D419" s="440"/>
      <c r="E419" s="440"/>
      <c r="F419" s="440"/>
      <c r="G419" s="440"/>
      <c r="H419" s="440"/>
      <c r="I419" s="440"/>
      <c r="J419" s="440"/>
      <c r="K419" s="440"/>
      <c r="L419" s="440"/>
      <c r="M419" s="440"/>
      <c r="N419" s="440"/>
      <c r="O419" s="440"/>
      <c r="P419" s="440"/>
      <c r="Q419" s="440"/>
      <c r="R419" s="440"/>
      <c r="S419" s="440"/>
      <c r="T419" s="440"/>
      <c r="U419" s="440"/>
      <c r="V419" s="440"/>
      <c r="W419" s="440"/>
      <c r="X419" s="440"/>
      <c r="Y419" s="440"/>
      <c r="Z419" s="440"/>
      <c r="AA419" s="440"/>
      <c r="AB419" s="440"/>
    </row>
    <row r="420" spans="2:28" x14ac:dyDescent="0.25">
      <c r="B420" s="440"/>
      <c r="C420" s="440"/>
      <c r="D420" s="440"/>
      <c r="E420" s="440"/>
      <c r="F420" s="440"/>
      <c r="G420" s="440"/>
      <c r="H420" s="440"/>
      <c r="I420" s="440"/>
      <c r="J420" s="440"/>
      <c r="K420" s="440"/>
      <c r="L420" s="440"/>
      <c r="M420" s="440"/>
      <c r="N420" s="440"/>
      <c r="O420" s="440"/>
      <c r="P420" s="440"/>
      <c r="Q420" s="440"/>
      <c r="R420" s="440"/>
      <c r="S420" s="440"/>
      <c r="T420" s="440"/>
      <c r="U420" s="440"/>
      <c r="V420" s="440"/>
      <c r="W420" s="440"/>
      <c r="X420" s="440"/>
      <c r="Y420" s="440"/>
      <c r="Z420" s="440"/>
      <c r="AA420" s="440"/>
      <c r="AB420" s="440"/>
    </row>
    <row r="421" spans="2:28" x14ac:dyDescent="0.25"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440"/>
      <c r="N421" s="440"/>
      <c r="O421" s="440"/>
      <c r="P421" s="440"/>
      <c r="Q421" s="440"/>
      <c r="R421" s="440"/>
      <c r="S421" s="440"/>
      <c r="T421" s="440"/>
      <c r="U421" s="440"/>
      <c r="V421" s="440"/>
      <c r="W421" s="440"/>
      <c r="X421" s="440"/>
      <c r="Y421" s="440"/>
      <c r="Z421" s="440"/>
      <c r="AA421" s="440"/>
      <c r="AB421" s="440"/>
    </row>
    <row r="422" spans="2:28" x14ac:dyDescent="0.25"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440"/>
      <c r="N422" s="440"/>
      <c r="O422" s="440"/>
      <c r="P422" s="440"/>
      <c r="Q422" s="440"/>
      <c r="R422" s="440"/>
      <c r="S422" s="440"/>
      <c r="T422" s="440"/>
      <c r="U422" s="440"/>
      <c r="V422" s="440"/>
      <c r="W422" s="440"/>
      <c r="X422" s="440"/>
      <c r="Y422" s="440"/>
      <c r="Z422" s="440"/>
      <c r="AA422" s="440"/>
      <c r="AB422" s="440"/>
    </row>
    <row r="423" spans="2:28" x14ac:dyDescent="0.25"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440"/>
      <c r="N423" s="440"/>
      <c r="O423" s="440"/>
      <c r="P423" s="440"/>
      <c r="Q423" s="440"/>
      <c r="R423" s="440"/>
      <c r="S423" s="440"/>
      <c r="T423" s="440"/>
      <c r="U423" s="440"/>
      <c r="V423" s="440"/>
      <c r="W423" s="440"/>
      <c r="X423" s="440"/>
      <c r="Y423" s="440"/>
      <c r="Z423" s="440"/>
      <c r="AA423" s="440"/>
      <c r="AB423" s="440"/>
    </row>
    <row r="424" spans="2:28" x14ac:dyDescent="0.25"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440"/>
      <c r="N424" s="440"/>
      <c r="O424" s="440"/>
      <c r="P424" s="440"/>
      <c r="Q424" s="440"/>
      <c r="R424" s="440"/>
      <c r="S424" s="440"/>
      <c r="T424" s="440"/>
      <c r="U424" s="440"/>
      <c r="V424" s="440"/>
      <c r="W424" s="440"/>
      <c r="X424" s="440"/>
      <c r="Y424" s="440"/>
      <c r="Z424" s="440"/>
      <c r="AA424" s="440"/>
      <c r="AB424" s="440"/>
    </row>
    <row r="425" spans="2:28" x14ac:dyDescent="0.25"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440"/>
      <c r="N425" s="440"/>
      <c r="O425" s="440"/>
      <c r="P425" s="440"/>
      <c r="Q425" s="440"/>
      <c r="R425" s="440"/>
      <c r="S425" s="440"/>
      <c r="T425" s="440"/>
      <c r="U425" s="440"/>
      <c r="V425" s="440"/>
      <c r="W425" s="440"/>
      <c r="X425" s="440"/>
      <c r="Y425" s="440"/>
      <c r="Z425" s="440"/>
      <c r="AA425" s="440"/>
      <c r="AB425" s="440"/>
    </row>
    <row r="426" spans="2:28" x14ac:dyDescent="0.25"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440"/>
      <c r="N426" s="440"/>
      <c r="O426" s="440"/>
      <c r="P426" s="440"/>
      <c r="Q426" s="440"/>
      <c r="R426" s="440"/>
      <c r="S426" s="440"/>
      <c r="T426" s="440"/>
      <c r="U426" s="440"/>
      <c r="V426" s="440"/>
      <c r="W426" s="440"/>
      <c r="X426" s="440"/>
      <c r="Y426" s="440"/>
      <c r="Z426" s="440"/>
      <c r="AA426" s="440"/>
      <c r="AB426" s="440"/>
    </row>
    <row r="427" spans="2:28" x14ac:dyDescent="0.25"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440"/>
      <c r="N427" s="440"/>
      <c r="O427" s="440"/>
      <c r="P427" s="440"/>
      <c r="Q427" s="440"/>
      <c r="R427" s="440"/>
      <c r="S427" s="440"/>
      <c r="T427" s="440"/>
      <c r="U427" s="440"/>
      <c r="V427" s="440"/>
      <c r="W427" s="440"/>
      <c r="X427" s="440"/>
      <c r="Y427" s="440"/>
      <c r="Z427" s="440"/>
      <c r="AA427" s="440"/>
      <c r="AB427" s="440"/>
    </row>
    <row r="428" spans="2:28" x14ac:dyDescent="0.25">
      <c r="B428" s="440"/>
      <c r="C428" s="440"/>
      <c r="D428" s="440"/>
      <c r="E428" s="440"/>
      <c r="F428" s="440"/>
      <c r="G428" s="440"/>
      <c r="H428" s="440"/>
      <c r="I428" s="440"/>
      <c r="J428" s="440"/>
      <c r="K428" s="440"/>
      <c r="L428" s="440"/>
      <c r="M428" s="440"/>
      <c r="N428" s="440"/>
      <c r="O428" s="440"/>
      <c r="P428" s="440"/>
      <c r="Q428" s="440"/>
      <c r="R428" s="440"/>
      <c r="S428" s="440"/>
      <c r="T428" s="440"/>
      <c r="U428" s="440"/>
      <c r="V428" s="440"/>
      <c r="W428" s="440"/>
      <c r="X428" s="440"/>
      <c r="Y428" s="440"/>
      <c r="Z428" s="440"/>
      <c r="AA428" s="440"/>
      <c r="AB428" s="440"/>
    </row>
    <row r="429" spans="2:28" x14ac:dyDescent="0.25">
      <c r="B429" s="440"/>
      <c r="C429" s="440"/>
      <c r="D429" s="440"/>
      <c r="E429" s="440"/>
      <c r="F429" s="440"/>
      <c r="G429" s="440"/>
      <c r="H429" s="440"/>
      <c r="I429" s="440"/>
      <c r="J429" s="440"/>
      <c r="K429" s="440"/>
      <c r="L429" s="440"/>
      <c r="M429" s="440"/>
      <c r="N429" s="440"/>
      <c r="O429" s="440"/>
      <c r="P429" s="440"/>
      <c r="Q429" s="440"/>
      <c r="R429" s="440"/>
      <c r="S429" s="440"/>
      <c r="T429" s="440"/>
      <c r="U429" s="440"/>
      <c r="V429" s="440"/>
      <c r="W429" s="440"/>
      <c r="X429" s="440"/>
      <c r="Y429" s="440"/>
      <c r="Z429" s="440"/>
      <c r="AA429" s="440"/>
      <c r="AB429" s="440"/>
    </row>
    <row r="430" spans="2:28" x14ac:dyDescent="0.25">
      <c r="B430" s="440"/>
      <c r="C430" s="440"/>
      <c r="D430" s="440"/>
      <c r="E430" s="440"/>
      <c r="F430" s="440"/>
      <c r="G430" s="440"/>
      <c r="H430" s="440"/>
      <c r="I430" s="440"/>
      <c r="J430" s="440"/>
      <c r="K430" s="440"/>
      <c r="L430" s="440"/>
      <c r="M430" s="440"/>
      <c r="N430" s="440"/>
      <c r="O430" s="440"/>
      <c r="P430" s="440"/>
      <c r="Q430" s="440"/>
      <c r="R430" s="440"/>
      <c r="S430" s="440"/>
      <c r="T430" s="440"/>
      <c r="U430" s="440"/>
      <c r="V430" s="440"/>
      <c r="W430" s="440"/>
      <c r="X430" s="440"/>
      <c r="Y430" s="440"/>
      <c r="Z430" s="440"/>
      <c r="AA430" s="440"/>
      <c r="AB430" s="440"/>
    </row>
    <row r="431" spans="2:28" x14ac:dyDescent="0.25">
      <c r="B431" s="440"/>
      <c r="C431" s="440"/>
      <c r="D431" s="440"/>
      <c r="E431" s="440"/>
      <c r="F431" s="440"/>
      <c r="G431" s="440"/>
      <c r="H431" s="440"/>
      <c r="I431" s="440"/>
      <c r="J431" s="440"/>
      <c r="K431" s="440"/>
      <c r="L431" s="440"/>
      <c r="M431" s="440"/>
      <c r="N431" s="440"/>
      <c r="O431" s="440"/>
      <c r="P431" s="440"/>
      <c r="Q431" s="440"/>
      <c r="R431" s="440"/>
      <c r="S431" s="440"/>
      <c r="T431" s="440"/>
      <c r="U431" s="440"/>
      <c r="V431" s="440"/>
      <c r="W431" s="440"/>
      <c r="X431" s="440"/>
      <c r="Y431" s="440"/>
      <c r="Z431" s="440"/>
      <c r="AA431" s="440"/>
      <c r="AB431" s="440"/>
    </row>
    <row r="432" spans="2:28" x14ac:dyDescent="0.25">
      <c r="B432" s="440"/>
      <c r="C432" s="440"/>
      <c r="D432" s="440"/>
      <c r="E432" s="440"/>
      <c r="F432" s="440"/>
      <c r="G432" s="440"/>
      <c r="H432" s="440"/>
      <c r="I432" s="440"/>
      <c r="J432" s="440"/>
      <c r="K432" s="440"/>
      <c r="L432" s="440"/>
      <c r="M432" s="440"/>
      <c r="N432" s="440"/>
      <c r="O432" s="440"/>
      <c r="P432" s="440"/>
      <c r="Q432" s="440"/>
      <c r="R432" s="440"/>
      <c r="S432" s="440"/>
      <c r="T432" s="440"/>
      <c r="U432" s="440"/>
      <c r="V432" s="440"/>
      <c r="W432" s="440"/>
      <c r="X432" s="440"/>
      <c r="Y432" s="440"/>
      <c r="Z432" s="440"/>
      <c r="AA432" s="440"/>
      <c r="AB432" s="440"/>
    </row>
    <row r="433" spans="2:28" x14ac:dyDescent="0.25">
      <c r="B433" s="440"/>
      <c r="C433" s="440"/>
      <c r="D433" s="440"/>
      <c r="E433" s="440"/>
      <c r="F433" s="440"/>
      <c r="G433" s="440"/>
      <c r="H433" s="440"/>
      <c r="I433" s="440"/>
      <c r="J433" s="440"/>
      <c r="K433" s="440"/>
      <c r="L433" s="440"/>
      <c r="M433" s="440"/>
      <c r="N433" s="440"/>
      <c r="O433" s="440"/>
      <c r="P433" s="440"/>
      <c r="Q433" s="440"/>
      <c r="R433" s="440"/>
      <c r="S433" s="440"/>
      <c r="T433" s="440"/>
      <c r="U433" s="440"/>
      <c r="V433" s="440"/>
      <c r="W433" s="440"/>
      <c r="X433" s="440"/>
      <c r="Y433" s="440"/>
      <c r="Z433" s="440"/>
      <c r="AA433" s="440"/>
      <c r="AB433" s="440"/>
    </row>
    <row r="434" spans="2:28" x14ac:dyDescent="0.25">
      <c r="B434" s="440"/>
      <c r="C434" s="440"/>
      <c r="D434" s="440"/>
      <c r="E434" s="440"/>
      <c r="F434" s="440"/>
      <c r="G434" s="440"/>
      <c r="H434" s="440"/>
      <c r="I434" s="440"/>
      <c r="J434" s="440"/>
      <c r="K434" s="440"/>
      <c r="L434" s="440"/>
      <c r="M434" s="440"/>
      <c r="N434" s="440"/>
      <c r="O434" s="440"/>
      <c r="P434" s="440"/>
      <c r="Q434" s="440"/>
      <c r="R434" s="440"/>
      <c r="S434" s="440"/>
      <c r="T434" s="440"/>
      <c r="U434" s="440"/>
      <c r="V434" s="440"/>
      <c r="W434" s="440"/>
      <c r="X434" s="440"/>
      <c r="Y434" s="440"/>
      <c r="Z434" s="440"/>
      <c r="AA434" s="440"/>
      <c r="AB434" s="440"/>
    </row>
    <row r="435" spans="2:28" x14ac:dyDescent="0.25">
      <c r="B435" s="440"/>
      <c r="C435" s="440"/>
      <c r="D435" s="440"/>
      <c r="E435" s="440"/>
      <c r="F435" s="440"/>
      <c r="G435" s="440"/>
      <c r="H435" s="440"/>
      <c r="I435" s="440"/>
      <c r="J435" s="440"/>
      <c r="K435" s="440"/>
      <c r="L435" s="440"/>
      <c r="M435" s="440"/>
      <c r="N435" s="440"/>
      <c r="O435" s="440"/>
      <c r="P435" s="440"/>
      <c r="Q435" s="440"/>
      <c r="R435" s="440"/>
      <c r="S435" s="440"/>
      <c r="T435" s="440"/>
      <c r="U435" s="440"/>
      <c r="V435" s="440"/>
      <c r="W435" s="440"/>
      <c r="X435" s="440"/>
      <c r="Y435" s="440"/>
      <c r="Z435" s="440"/>
      <c r="AA435" s="440"/>
      <c r="AB435" s="440"/>
    </row>
    <row r="436" spans="2:28" x14ac:dyDescent="0.25">
      <c r="B436" s="440"/>
      <c r="C436" s="440"/>
      <c r="D436" s="440"/>
      <c r="E436" s="440"/>
      <c r="F436" s="440"/>
      <c r="G436" s="440"/>
      <c r="H436" s="440"/>
      <c r="I436" s="440"/>
      <c r="J436" s="440"/>
      <c r="K436" s="440"/>
      <c r="L436" s="440"/>
      <c r="M436" s="440"/>
      <c r="N436" s="440"/>
      <c r="O436" s="440"/>
      <c r="P436" s="440"/>
      <c r="Q436" s="440"/>
      <c r="R436" s="440"/>
      <c r="S436" s="440"/>
      <c r="T436" s="440"/>
      <c r="U436" s="440"/>
      <c r="V436" s="440"/>
      <c r="W436" s="440"/>
      <c r="X436" s="440"/>
      <c r="Y436" s="440"/>
      <c r="Z436" s="440"/>
      <c r="AA436" s="440"/>
      <c r="AB436" s="440"/>
    </row>
    <row r="437" spans="2:28" x14ac:dyDescent="0.25">
      <c r="B437" s="440"/>
      <c r="C437" s="440"/>
      <c r="D437" s="440"/>
      <c r="E437" s="440"/>
      <c r="F437" s="440"/>
      <c r="G437" s="440"/>
      <c r="H437" s="440"/>
      <c r="I437" s="440"/>
      <c r="J437" s="440"/>
      <c r="K437" s="440"/>
      <c r="L437" s="440"/>
      <c r="M437" s="440"/>
      <c r="N437" s="440"/>
      <c r="O437" s="440"/>
      <c r="P437" s="440"/>
      <c r="Q437" s="440"/>
      <c r="R437" s="440"/>
      <c r="S437" s="440"/>
      <c r="T437" s="440"/>
      <c r="U437" s="440"/>
      <c r="V437" s="440"/>
      <c r="W437" s="440"/>
      <c r="X437" s="440"/>
      <c r="Y437" s="440"/>
      <c r="Z437" s="440"/>
      <c r="AA437" s="440"/>
      <c r="AB437" s="440"/>
    </row>
    <row r="438" spans="2:28" x14ac:dyDescent="0.25">
      <c r="B438" s="440"/>
      <c r="C438" s="440"/>
      <c r="D438" s="440"/>
      <c r="E438" s="440"/>
      <c r="F438" s="440"/>
      <c r="G438" s="440"/>
      <c r="H438" s="440"/>
      <c r="I438" s="440"/>
      <c r="J438" s="440"/>
      <c r="K438" s="440"/>
      <c r="L438" s="440"/>
      <c r="M438" s="440"/>
      <c r="N438" s="440"/>
      <c r="O438" s="440"/>
      <c r="P438" s="440"/>
      <c r="Q438" s="440"/>
      <c r="R438" s="440"/>
      <c r="S438" s="440"/>
      <c r="T438" s="440"/>
      <c r="U438" s="440"/>
      <c r="V438" s="440"/>
      <c r="W438" s="440"/>
      <c r="X438" s="440"/>
      <c r="Y438" s="440"/>
      <c r="Z438" s="440"/>
      <c r="AA438" s="440"/>
      <c r="AB438" s="440"/>
    </row>
    <row r="439" spans="2:28" x14ac:dyDescent="0.25">
      <c r="B439" s="440"/>
      <c r="C439" s="440"/>
      <c r="D439" s="440"/>
      <c r="E439" s="440"/>
      <c r="F439" s="440"/>
      <c r="G439" s="440"/>
      <c r="H439" s="440"/>
      <c r="I439" s="440"/>
      <c r="J439" s="440"/>
      <c r="K439" s="440"/>
      <c r="L439" s="440"/>
      <c r="M439" s="440"/>
      <c r="N439" s="440"/>
      <c r="O439" s="440"/>
      <c r="P439" s="440"/>
      <c r="Q439" s="440"/>
      <c r="R439" s="440"/>
      <c r="S439" s="440"/>
      <c r="T439" s="440"/>
      <c r="U439" s="440"/>
      <c r="V439" s="440"/>
      <c r="W439" s="440"/>
      <c r="X439" s="440"/>
      <c r="Y439" s="440"/>
      <c r="Z439" s="440"/>
      <c r="AA439" s="440"/>
      <c r="AB439" s="440"/>
    </row>
    <row r="440" spans="2:28" x14ac:dyDescent="0.25">
      <c r="B440" s="440"/>
      <c r="C440" s="440"/>
      <c r="D440" s="440"/>
      <c r="E440" s="440"/>
      <c r="F440" s="440"/>
      <c r="G440" s="440"/>
      <c r="H440" s="440"/>
      <c r="I440" s="440"/>
      <c r="J440" s="440"/>
      <c r="K440" s="440"/>
      <c r="L440" s="440"/>
      <c r="M440" s="440"/>
      <c r="N440" s="440"/>
      <c r="O440" s="440"/>
      <c r="P440" s="440"/>
      <c r="Q440" s="440"/>
      <c r="R440" s="440"/>
      <c r="S440" s="440"/>
      <c r="T440" s="440"/>
      <c r="U440" s="440"/>
      <c r="V440" s="440"/>
      <c r="W440" s="440"/>
      <c r="X440" s="440"/>
      <c r="Y440" s="440"/>
      <c r="Z440" s="440"/>
      <c r="AA440" s="440"/>
      <c r="AB440" s="440"/>
    </row>
    <row r="441" spans="2:28" x14ac:dyDescent="0.25">
      <c r="B441" s="440"/>
      <c r="C441" s="440"/>
      <c r="D441" s="440"/>
      <c r="E441" s="440"/>
      <c r="F441" s="440"/>
      <c r="G441" s="440"/>
      <c r="H441" s="440"/>
      <c r="I441" s="440"/>
      <c r="J441" s="440"/>
      <c r="K441" s="440"/>
      <c r="L441" s="440"/>
      <c r="M441" s="440"/>
      <c r="N441" s="440"/>
      <c r="O441" s="440"/>
      <c r="P441" s="440"/>
      <c r="Q441" s="440"/>
      <c r="R441" s="440"/>
      <c r="S441" s="440"/>
      <c r="T441" s="440"/>
      <c r="U441" s="440"/>
      <c r="V441" s="440"/>
      <c r="W441" s="440"/>
      <c r="X441" s="440"/>
      <c r="Y441" s="440"/>
      <c r="Z441" s="440"/>
      <c r="AA441" s="440"/>
      <c r="AB441" s="440"/>
    </row>
    <row r="442" spans="2:28" x14ac:dyDescent="0.25">
      <c r="B442" s="440"/>
      <c r="C442" s="440"/>
      <c r="D442" s="440"/>
      <c r="E442" s="440"/>
      <c r="F442" s="440"/>
      <c r="G442" s="440"/>
      <c r="H442" s="440"/>
      <c r="I442" s="440"/>
      <c r="J442" s="440"/>
      <c r="K442" s="440"/>
      <c r="L442" s="440"/>
      <c r="M442" s="440"/>
      <c r="N442" s="440"/>
      <c r="O442" s="440"/>
      <c r="P442" s="440"/>
      <c r="Q442" s="440"/>
      <c r="R442" s="440"/>
      <c r="S442" s="440"/>
      <c r="T442" s="440"/>
      <c r="U442" s="440"/>
      <c r="V442" s="440"/>
      <c r="W442" s="440"/>
      <c r="X442" s="440"/>
      <c r="Y442" s="440"/>
      <c r="Z442" s="440"/>
      <c r="AA442" s="440"/>
      <c r="AB442" s="440"/>
    </row>
    <row r="443" spans="2:28" x14ac:dyDescent="0.25">
      <c r="B443" s="440"/>
      <c r="C443" s="440"/>
      <c r="D443" s="440"/>
      <c r="E443" s="440"/>
      <c r="F443" s="440"/>
      <c r="G443" s="440"/>
      <c r="H443" s="440"/>
      <c r="I443" s="440"/>
      <c r="J443" s="440"/>
      <c r="K443" s="440"/>
      <c r="L443" s="440"/>
      <c r="M443" s="440"/>
      <c r="N443" s="440"/>
      <c r="O443" s="440"/>
      <c r="P443" s="440"/>
      <c r="Q443" s="440"/>
      <c r="R443" s="440"/>
      <c r="S443" s="440"/>
      <c r="T443" s="440"/>
      <c r="U443" s="440"/>
      <c r="V443" s="440"/>
      <c r="W443" s="440"/>
      <c r="X443" s="440"/>
      <c r="Y443" s="440"/>
      <c r="Z443" s="440"/>
      <c r="AA443" s="440"/>
      <c r="AB443" s="440"/>
    </row>
    <row r="444" spans="2:28" x14ac:dyDescent="0.25">
      <c r="B444" s="440"/>
      <c r="C444" s="440"/>
      <c r="D444" s="440"/>
      <c r="E444" s="440"/>
      <c r="F444" s="440"/>
      <c r="G444" s="440"/>
      <c r="H444" s="440"/>
      <c r="I444" s="440"/>
      <c r="J444" s="440"/>
      <c r="K444" s="440"/>
      <c r="L444" s="440"/>
      <c r="M444" s="440"/>
      <c r="N444" s="440"/>
      <c r="O444" s="440"/>
      <c r="P444" s="440"/>
      <c r="Q444" s="440"/>
      <c r="R444" s="440"/>
      <c r="S444" s="440"/>
      <c r="T444" s="440"/>
      <c r="U444" s="440"/>
      <c r="V444" s="440"/>
      <c r="W444" s="440"/>
      <c r="X444" s="440"/>
      <c r="Y444" s="440"/>
      <c r="Z444" s="440"/>
      <c r="AA444" s="440"/>
      <c r="AB444" s="440"/>
    </row>
    <row r="445" spans="2:28" x14ac:dyDescent="0.25">
      <c r="B445" s="440"/>
      <c r="C445" s="440"/>
      <c r="D445" s="440"/>
      <c r="E445" s="440"/>
      <c r="F445" s="440"/>
      <c r="G445" s="440"/>
      <c r="H445" s="440"/>
      <c r="I445" s="440"/>
      <c r="J445" s="440"/>
      <c r="K445" s="440"/>
      <c r="L445" s="440"/>
      <c r="M445" s="440"/>
      <c r="N445" s="440"/>
      <c r="O445" s="440"/>
      <c r="P445" s="440"/>
      <c r="Q445" s="440"/>
      <c r="R445" s="440"/>
      <c r="S445" s="440"/>
      <c r="T445" s="440"/>
      <c r="U445" s="440"/>
      <c r="V445" s="440"/>
      <c r="W445" s="440"/>
      <c r="X445" s="440"/>
      <c r="Y445" s="440"/>
      <c r="Z445" s="440"/>
      <c r="AA445" s="440"/>
      <c r="AB445" s="440"/>
    </row>
    <row r="446" spans="2:28" x14ac:dyDescent="0.25">
      <c r="B446" s="440"/>
      <c r="C446" s="440"/>
      <c r="D446" s="440"/>
      <c r="E446" s="440"/>
      <c r="F446" s="440"/>
      <c r="G446" s="440"/>
      <c r="H446" s="440"/>
      <c r="I446" s="440"/>
      <c r="J446" s="440"/>
      <c r="K446" s="440"/>
      <c r="L446" s="440"/>
      <c r="M446" s="440"/>
      <c r="N446" s="440"/>
      <c r="O446" s="440"/>
      <c r="P446" s="440"/>
      <c r="Q446" s="440"/>
      <c r="R446" s="440"/>
      <c r="S446" s="440"/>
      <c r="T446" s="440"/>
      <c r="U446" s="440"/>
      <c r="V446" s="440"/>
      <c r="W446" s="440"/>
      <c r="X446" s="440"/>
      <c r="Y446" s="440"/>
      <c r="Z446" s="440"/>
      <c r="AA446" s="440"/>
      <c r="AB446" s="440"/>
    </row>
    <row r="447" spans="2:28" x14ac:dyDescent="0.25">
      <c r="B447" s="440"/>
      <c r="C447" s="440"/>
      <c r="D447" s="440"/>
      <c r="E447" s="440"/>
      <c r="F447" s="440"/>
      <c r="G447" s="440"/>
      <c r="H447" s="440"/>
      <c r="I447" s="440"/>
      <c r="J447" s="440"/>
      <c r="K447" s="440"/>
      <c r="L447" s="440"/>
      <c r="M447" s="440"/>
      <c r="N447" s="440"/>
      <c r="O447" s="440"/>
      <c r="P447" s="440"/>
      <c r="Q447" s="440"/>
      <c r="R447" s="440"/>
      <c r="S447" s="440"/>
      <c r="T447" s="440"/>
      <c r="U447" s="440"/>
      <c r="V447" s="440"/>
      <c r="W447" s="440"/>
      <c r="X447" s="440"/>
      <c r="Y447" s="440"/>
      <c r="Z447" s="440"/>
      <c r="AA447" s="440"/>
      <c r="AB447" s="440"/>
    </row>
    <row r="448" spans="2:28" x14ac:dyDescent="0.25">
      <c r="B448" s="440"/>
      <c r="C448" s="440"/>
      <c r="D448" s="440"/>
      <c r="E448" s="440"/>
      <c r="F448" s="440"/>
      <c r="G448" s="440"/>
      <c r="H448" s="440"/>
      <c r="I448" s="440"/>
      <c r="J448" s="440"/>
      <c r="K448" s="440"/>
      <c r="L448" s="440"/>
      <c r="M448" s="440"/>
      <c r="N448" s="440"/>
      <c r="O448" s="440"/>
      <c r="P448" s="440"/>
      <c r="Q448" s="440"/>
      <c r="R448" s="440"/>
      <c r="S448" s="440"/>
      <c r="T448" s="440"/>
      <c r="U448" s="440"/>
      <c r="V448" s="440"/>
      <c r="W448" s="440"/>
      <c r="X448" s="440"/>
      <c r="Y448" s="440"/>
      <c r="Z448" s="440"/>
      <c r="AA448" s="440"/>
      <c r="AB448" s="440"/>
    </row>
    <row r="449" spans="2:28" x14ac:dyDescent="0.25">
      <c r="B449" s="440"/>
      <c r="C449" s="440"/>
      <c r="D449" s="440"/>
      <c r="E449" s="440"/>
      <c r="F449" s="440"/>
      <c r="G449" s="440"/>
      <c r="H449" s="440"/>
      <c r="I449" s="440"/>
      <c r="J449" s="440"/>
      <c r="K449" s="440"/>
      <c r="L449" s="440"/>
      <c r="M449" s="440"/>
      <c r="N449" s="440"/>
      <c r="O449" s="440"/>
      <c r="P449" s="440"/>
      <c r="Q449" s="440"/>
      <c r="R449" s="440"/>
      <c r="S449" s="440"/>
      <c r="T449" s="440"/>
      <c r="U449" s="440"/>
      <c r="V449" s="440"/>
      <c r="W449" s="440"/>
      <c r="X449" s="440"/>
      <c r="Y449" s="440"/>
      <c r="Z449" s="440"/>
      <c r="AA449" s="440"/>
      <c r="AB449" s="440"/>
    </row>
    <row r="450" spans="2:28" x14ac:dyDescent="0.25">
      <c r="B450" s="440"/>
      <c r="C450" s="440"/>
      <c r="D450" s="440"/>
      <c r="E450" s="440"/>
      <c r="F450" s="440"/>
      <c r="G450" s="440"/>
      <c r="H450" s="440"/>
      <c r="I450" s="440"/>
      <c r="J450" s="440"/>
      <c r="K450" s="440"/>
      <c r="L450" s="440"/>
      <c r="M450" s="440"/>
      <c r="N450" s="440"/>
      <c r="O450" s="440"/>
      <c r="P450" s="440"/>
      <c r="Q450" s="440"/>
      <c r="R450" s="440"/>
      <c r="S450" s="440"/>
      <c r="T450" s="440"/>
      <c r="U450" s="440"/>
      <c r="V450" s="440"/>
      <c r="W450" s="440"/>
      <c r="X450" s="440"/>
      <c r="Y450" s="440"/>
      <c r="Z450" s="440"/>
      <c r="AA450" s="440"/>
      <c r="AB450" s="440"/>
    </row>
    <row r="451" spans="2:28" x14ac:dyDescent="0.25">
      <c r="B451" s="440"/>
      <c r="C451" s="440"/>
      <c r="D451" s="440"/>
      <c r="E451" s="440"/>
      <c r="F451" s="440"/>
      <c r="G451" s="440"/>
      <c r="H451" s="440"/>
      <c r="I451" s="440"/>
      <c r="J451" s="440"/>
      <c r="K451" s="440"/>
      <c r="L451" s="440"/>
      <c r="M451" s="440"/>
      <c r="N451" s="440"/>
      <c r="O451" s="440"/>
      <c r="P451" s="440"/>
      <c r="Q451" s="440"/>
      <c r="R451" s="440"/>
      <c r="S451" s="440"/>
      <c r="T451" s="440"/>
      <c r="U451" s="440"/>
      <c r="V451" s="440"/>
      <c r="W451" s="440"/>
      <c r="X451" s="440"/>
      <c r="Y451" s="440"/>
      <c r="Z451" s="440"/>
      <c r="AA451" s="440"/>
      <c r="AB451" s="440"/>
    </row>
    <row r="452" spans="2:28" x14ac:dyDescent="0.25">
      <c r="B452" s="440"/>
      <c r="C452" s="440"/>
      <c r="D452" s="440"/>
      <c r="E452" s="440"/>
      <c r="F452" s="440"/>
      <c r="G452" s="440"/>
      <c r="H452" s="440"/>
      <c r="I452" s="440"/>
      <c r="J452" s="440"/>
      <c r="K452" s="440"/>
      <c r="L452" s="440"/>
      <c r="M452" s="440"/>
      <c r="N452" s="440"/>
      <c r="O452" s="440"/>
      <c r="P452" s="440"/>
      <c r="Q452" s="440"/>
      <c r="R452" s="440"/>
      <c r="S452" s="440"/>
      <c r="T452" s="440"/>
      <c r="U452" s="440"/>
      <c r="V452" s="440"/>
      <c r="W452" s="440"/>
      <c r="X452" s="440"/>
      <c r="Y452" s="440"/>
      <c r="Z452" s="440"/>
      <c r="AA452" s="440"/>
      <c r="AB452" s="440"/>
    </row>
    <row r="453" spans="2:28" x14ac:dyDescent="0.25">
      <c r="B453" s="440"/>
      <c r="C453" s="440"/>
      <c r="D453" s="440"/>
      <c r="E453" s="440"/>
      <c r="F453" s="440"/>
      <c r="G453" s="440"/>
      <c r="H453" s="440"/>
      <c r="I453" s="440"/>
      <c r="J453" s="440"/>
      <c r="K453" s="440"/>
      <c r="L453" s="440"/>
      <c r="M453" s="440"/>
      <c r="N453" s="440"/>
      <c r="O453" s="440"/>
      <c r="P453" s="440"/>
      <c r="Q453" s="440"/>
      <c r="R453" s="440"/>
      <c r="S453" s="440"/>
      <c r="T453" s="440"/>
      <c r="U453" s="440"/>
      <c r="V453" s="440"/>
      <c r="W453" s="440"/>
      <c r="X453" s="440"/>
      <c r="Y453" s="440"/>
      <c r="Z453" s="440"/>
      <c r="AA453" s="440"/>
      <c r="AB453" s="440"/>
    </row>
    <row r="454" spans="2:28" x14ac:dyDescent="0.25">
      <c r="B454" s="440"/>
      <c r="C454" s="440"/>
      <c r="D454" s="440"/>
      <c r="E454" s="440"/>
      <c r="F454" s="440"/>
      <c r="G454" s="440"/>
      <c r="H454" s="440"/>
      <c r="I454" s="440"/>
      <c r="J454" s="440"/>
      <c r="K454" s="440"/>
      <c r="L454" s="440"/>
      <c r="M454" s="440"/>
      <c r="N454" s="440"/>
      <c r="O454" s="440"/>
      <c r="P454" s="440"/>
      <c r="Q454" s="440"/>
      <c r="R454" s="440"/>
      <c r="S454" s="440"/>
      <c r="T454" s="440"/>
      <c r="U454" s="440"/>
      <c r="V454" s="440"/>
      <c r="W454" s="440"/>
      <c r="X454" s="440"/>
      <c r="Y454" s="440"/>
      <c r="Z454" s="440"/>
      <c r="AA454" s="440"/>
      <c r="AB454" s="440"/>
    </row>
    <row r="455" spans="2:28" x14ac:dyDescent="0.25">
      <c r="B455" s="440"/>
      <c r="C455" s="440"/>
      <c r="D455" s="440"/>
      <c r="E455" s="440"/>
      <c r="F455" s="440"/>
      <c r="G455" s="440"/>
      <c r="H455" s="440"/>
      <c r="I455" s="440"/>
      <c r="J455" s="440"/>
      <c r="K455" s="440"/>
      <c r="L455" s="440"/>
      <c r="M455" s="440"/>
      <c r="N455" s="440"/>
      <c r="O455" s="440"/>
      <c r="P455" s="440"/>
      <c r="Q455" s="440"/>
      <c r="R455" s="440"/>
      <c r="S455" s="440"/>
      <c r="T455" s="440"/>
      <c r="U455" s="440"/>
      <c r="V455" s="440"/>
      <c r="W455" s="440"/>
      <c r="X455" s="440"/>
      <c r="Y455" s="440"/>
      <c r="Z455" s="440"/>
      <c r="AA455" s="440"/>
      <c r="AB455" s="440"/>
    </row>
    <row r="456" spans="2:28" x14ac:dyDescent="0.25">
      <c r="B456" s="440"/>
      <c r="C456" s="440"/>
      <c r="D456" s="440"/>
      <c r="E456" s="440"/>
      <c r="F456" s="440"/>
      <c r="G456" s="440"/>
      <c r="H456" s="440"/>
      <c r="I456" s="440"/>
      <c r="J456" s="440"/>
      <c r="K456" s="440"/>
      <c r="L456" s="440"/>
      <c r="M456" s="440"/>
      <c r="N456" s="440"/>
      <c r="O456" s="440"/>
      <c r="P456" s="440"/>
      <c r="Q456" s="440"/>
      <c r="R456" s="440"/>
      <c r="S456" s="440"/>
      <c r="T456" s="440"/>
      <c r="U456" s="440"/>
      <c r="V456" s="440"/>
      <c r="W456" s="440"/>
      <c r="X456" s="440"/>
      <c r="Y456" s="440"/>
      <c r="Z456" s="440"/>
      <c r="AA456" s="440"/>
      <c r="AB456" s="440"/>
    </row>
    <row r="457" spans="2:28" x14ac:dyDescent="0.25">
      <c r="B457" s="440"/>
      <c r="C457" s="440"/>
      <c r="D457" s="440"/>
      <c r="E457" s="440"/>
      <c r="F457" s="440"/>
      <c r="G457" s="440"/>
      <c r="H457" s="440"/>
      <c r="I457" s="440"/>
      <c r="J457" s="440"/>
      <c r="K457" s="440"/>
      <c r="L457" s="440"/>
      <c r="M457" s="440"/>
      <c r="N457" s="440"/>
      <c r="O457" s="440"/>
      <c r="P457" s="440"/>
      <c r="Q457" s="440"/>
      <c r="R457" s="440"/>
      <c r="S457" s="440"/>
      <c r="T457" s="440"/>
      <c r="U457" s="440"/>
      <c r="V457" s="440"/>
      <c r="W457" s="440"/>
      <c r="X457" s="440"/>
      <c r="Y457" s="440"/>
      <c r="Z457" s="440"/>
      <c r="AA457" s="440"/>
      <c r="AB457" s="440"/>
    </row>
    <row r="458" spans="2:28" x14ac:dyDescent="0.25">
      <c r="B458" s="440"/>
      <c r="C458" s="440"/>
      <c r="D458" s="440"/>
      <c r="E458" s="440"/>
      <c r="F458" s="440"/>
      <c r="G458" s="440"/>
      <c r="H458" s="440"/>
      <c r="I458" s="440"/>
      <c r="J458" s="440"/>
      <c r="K458" s="440"/>
      <c r="L458" s="440"/>
      <c r="M458" s="440"/>
      <c r="N458" s="440"/>
      <c r="O458" s="440"/>
      <c r="P458" s="440"/>
      <c r="Q458" s="440"/>
      <c r="R458" s="440"/>
      <c r="S458" s="440"/>
      <c r="T458" s="440"/>
      <c r="U458" s="440"/>
      <c r="V458" s="440"/>
      <c r="W458" s="440"/>
      <c r="X458" s="440"/>
      <c r="Y458" s="440"/>
      <c r="Z458" s="440"/>
      <c r="AA458" s="440"/>
      <c r="AB458" s="440"/>
    </row>
    <row r="459" spans="2:28" x14ac:dyDescent="0.25">
      <c r="B459" s="440"/>
      <c r="C459" s="440"/>
      <c r="D459" s="440"/>
      <c r="E459" s="440"/>
      <c r="F459" s="440"/>
      <c r="G459" s="440"/>
      <c r="H459" s="440"/>
      <c r="I459" s="440"/>
      <c r="J459" s="440"/>
      <c r="K459" s="440"/>
      <c r="L459" s="440"/>
      <c r="M459" s="440"/>
      <c r="N459" s="440"/>
      <c r="O459" s="440"/>
      <c r="P459" s="440"/>
      <c r="Q459" s="440"/>
      <c r="R459" s="440"/>
      <c r="S459" s="440"/>
      <c r="T459" s="440"/>
      <c r="U459" s="440"/>
      <c r="V459" s="440"/>
      <c r="W459" s="440"/>
      <c r="X459" s="440"/>
      <c r="Y459" s="440"/>
      <c r="Z459" s="440"/>
      <c r="AA459" s="440"/>
      <c r="AB459" s="440"/>
    </row>
    <row r="460" spans="2:28" x14ac:dyDescent="0.25">
      <c r="B460" s="440"/>
      <c r="C460" s="440"/>
      <c r="D460" s="440"/>
      <c r="E460" s="440"/>
      <c r="F460" s="440"/>
      <c r="G460" s="440"/>
      <c r="H460" s="440"/>
      <c r="I460" s="440"/>
      <c r="J460" s="440"/>
      <c r="K460" s="440"/>
      <c r="L460" s="440"/>
      <c r="M460" s="440"/>
      <c r="N460" s="440"/>
      <c r="O460" s="440"/>
      <c r="P460" s="440"/>
      <c r="Q460" s="440"/>
      <c r="R460" s="440"/>
      <c r="S460" s="440"/>
      <c r="T460" s="440"/>
      <c r="U460" s="440"/>
      <c r="V460" s="440"/>
      <c r="W460" s="440"/>
      <c r="X460" s="440"/>
      <c r="Y460" s="440"/>
      <c r="Z460" s="440"/>
      <c r="AA460" s="440"/>
      <c r="AB460" s="440"/>
    </row>
    <row r="461" spans="2:28" x14ac:dyDescent="0.25">
      <c r="B461" s="440"/>
      <c r="C461" s="440"/>
      <c r="D461" s="440"/>
      <c r="E461" s="440"/>
      <c r="F461" s="440"/>
      <c r="G461" s="440"/>
      <c r="H461" s="440"/>
      <c r="I461" s="440"/>
      <c r="J461" s="440"/>
      <c r="K461" s="440"/>
      <c r="L461" s="440"/>
      <c r="M461" s="440"/>
      <c r="N461" s="440"/>
      <c r="O461" s="440"/>
      <c r="P461" s="440"/>
      <c r="Q461" s="440"/>
      <c r="R461" s="440"/>
      <c r="S461" s="440"/>
      <c r="T461" s="440"/>
      <c r="U461" s="440"/>
      <c r="V461" s="440"/>
      <c r="W461" s="440"/>
      <c r="X461" s="440"/>
      <c r="Y461" s="440"/>
      <c r="Z461" s="440"/>
      <c r="AA461" s="440"/>
      <c r="AB461" s="440"/>
    </row>
    <row r="462" spans="2:28" x14ac:dyDescent="0.25">
      <c r="B462" s="440"/>
      <c r="C462" s="440"/>
      <c r="D462" s="440"/>
      <c r="E462" s="440"/>
      <c r="F462" s="440"/>
      <c r="G462" s="440"/>
      <c r="H462" s="440"/>
      <c r="I462" s="440"/>
      <c r="J462" s="440"/>
      <c r="K462" s="440"/>
      <c r="L462" s="440"/>
      <c r="M462" s="440"/>
      <c r="N462" s="440"/>
      <c r="O462" s="440"/>
      <c r="P462" s="440"/>
      <c r="Q462" s="440"/>
      <c r="R462" s="440"/>
      <c r="S462" s="440"/>
      <c r="T462" s="440"/>
      <c r="U462" s="440"/>
      <c r="V462" s="440"/>
      <c r="W462" s="440"/>
      <c r="X462" s="440"/>
      <c r="Y462" s="440"/>
      <c r="Z462" s="440"/>
      <c r="AA462" s="440"/>
      <c r="AB462" s="440"/>
    </row>
    <row r="463" spans="2:28" x14ac:dyDescent="0.25">
      <c r="B463" s="440"/>
      <c r="C463" s="440"/>
      <c r="D463" s="440"/>
      <c r="E463" s="440"/>
      <c r="F463" s="440"/>
      <c r="G463" s="440"/>
      <c r="H463" s="440"/>
      <c r="I463" s="440"/>
      <c r="J463" s="440"/>
      <c r="K463" s="440"/>
      <c r="L463" s="440"/>
      <c r="M463" s="440"/>
      <c r="N463" s="440"/>
      <c r="O463" s="440"/>
      <c r="P463" s="440"/>
      <c r="Q463" s="440"/>
      <c r="R463" s="440"/>
      <c r="S463" s="440"/>
      <c r="T463" s="440"/>
      <c r="U463" s="440"/>
      <c r="V463" s="440"/>
      <c r="W463" s="440"/>
      <c r="X463" s="440"/>
      <c r="Y463" s="440"/>
      <c r="Z463" s="440"/>
      <c r="AA463" s="440"/>
      <c r="AB463" s="440"/>
    </row>
    <row r="464" spans="2:28" x14ac:dyDescent="0.25">
      <c r="B464" s="440"/>
      <c r="C464" s="440"/>
      <c r="D464" s="440"/>
      <c r="E464" s="440"/>
      <c r="F464" s="440"/>
      <c r="G464" s="440"/>
      <c r="H464" s="440"/>
      <c r="I464" s="440"/>
      <c r="J464" s="440"/>
      <c r="K464" s="440"/>
      <c r="L464" s="440"/>
      <c r="M464" s="440"/>
      <c r="N464" s="440"/>
      <c r="O464" s="440"/>
      <c r="P464" s="440"/>
      <c r="Q464" s="440"/>
      <c r="R464" s="440"/>
      <c r="S464" s="440"/>
      <c r="T464" s="440"/>
      <c r="U464" s="440"/>
      <c r="V464" s="440"/>
      <c r="W464" s="440"/>
      <c r="X464" s="440"/>
      <c r="Y464" s="440"/>
      <c r="Z464" s="440"/>
      <c r="AA464" s="440"/>
      <c r="AB464" s="440"/>
    </row>
    <row r="465" spans="2:28" x14ac:dyDescent="0.25">
      <c r="B465" s="440"/>
      <c r="C465" s="440"/>
      <c r="D465" s="440"/>
      <c r="E465" s="440"/>
      <c r="F465" s="440"/>
      <c r="G465" s="440"/>
      <c r="H465" s="440"/>
      <c r="I465" s="440"/>
      <c r="J465" s="440"/>
      <c r="K465" s="440"/>
      <c r="L465" s="440"/>
      <c r="M465" s="440"/>
      <c r="N465" s="440"/>
      <c r="O465" s="440"/>
      <c r="P465" s="440"/>
      <c r="Q465" s="440"/>
      <c r="R465" s="440"/>
      <c r="S465" s="440"/>
      <c r="T465" s="440"/>
      <c r="U465" s="440"/>
      <c r="V465" s="440"/>
      <c r="W465" s="440"/>
      <c r="X465" s="440"/>
      <c r="Y465" s="440"/>
      <c r="Z465" s="440"/>
      <c r="AA465" s="440"/>
      <c r="AB465" s="440"/>
    </row>
    <row r="466" spans="2:28" x14ac:dyDescent="0.25">
      <c r="B466" s="440"/>
      <c r="C466" s="440"/>
      <c r="D466" s="440"/>
      <c r="E466" s="440"/>
      <c r="F466" s="440"/>
      <c r="G466" s="440"/>
      <c r="H466" s="440"/>
      <c r="I466" s="440"/>
      <c r="J466" s="440"/>
      <c r="K466" s="440"/>
      <c r="L466" s="440"/>
      <c r="M466" s="440"/>
      <c r="N466" s="440"/>
      <c r="O466" s="440"/>
      <c r="P466" s="440"/>
      <c r="Q466" s="440"/>
      <c r="R466" s="440"/>
      <c r="S466" s="440"/>
      <c r="T466" s="440"/>
      <c r="U466" s="440"/>
      <c r="V466" s="440"/>
      <c r="W466" s="440"/>
      <c r="X466" s="440"/>
      <c r="Y466" s="440"/>
      <c r="Z466" s="440"/>
      <c r="AA466" s="440"/>
      <c r="AB466" s="440"/>
    </row>
    <row r="467" spans="2:28" x14ac:dyDescent="0.25">
      <c r="B467" s="440"/>
      <c r="C467" s="440"/>
      <c r="D467" s="440"/>
      <c r="E467" s="440"/>
      <c r="F467" s="440"/>
      <c r="G467" s="440"/>
      <c r="H467" s="440"/>
      <c r="I467" s="440"/>
      <c r="J467" s="440"/>
      <c r="K467" s="440"/>
      <c r="L467" s="440"/>
      <c r="M467" s="440"/>
      <c r="N467" s="440"/>
      <c r="O467" s="440"/>
      <c r="P467" s="440"/>
      <c r="Q467" s="440"/>
      <c r="R467" s="440"/>
      <c r="S467" s="440"/>
      <c r="T467" s="440"/>
      <c r="U467" s="440"/>
      <c r="V467" s="440"/>
      <c r="W467" s="440"/>
      <c r="X467" s="440"/>
      <c r="Y467" s="440"/>
      <c r="Z467" s="440"/>
      <c r="AA467" s="440"/>
      <c r="AB467" s="440"/>
    </row>
    <row r="468" spans="2:28" x14ac:dyDescent="0.25">
      <c r="B468" s="440"/>
      <c r="C468" s="440"/>
      <c r="D468" s="440"/>
      <c r="E468" s="440"/>
      <c r="F468" s="440"/>
      <c r="G468" s="440"/>
      <c r="H468" s="440"/>
      <c r="I468" s="440"/>
      <c r="J468" s="440"/>
      <c r="K468" s="440"/>
      <c r="L468" s="440"/>
      <c r="M468" s="440"/>
      <c r="N468" s="440"/>
      <c r="O468" s="440"/>
      <c r="P468" s="440"/>
      <c r="Q468" s="440"/>
      <c r="R468" s="440"/>
      <c r="S468" s="440"/>
      <c r="T468" s="440"/>
      <c r="U468" s="440"/>
      <c r="V468" s="440"/>
      <c r="W468" s="440"/>
      <c r="X468" s="440"/>
      <c r="Y468" s="440"/>
      <c r="Z468" s="440"/>
      <c r="AA468" s="440"/>
      <c r="AB468" s="440"/>
    </row>
    <row r="469" spans="2:28" x14ac:dyDescent="0.25">
      <c r="B469" s="440"/>
      <c r="C469" s="440"/>
      <c r="D469" s="440"/>
      <c r="E469" s="440"/>
      <c r="F469" s="440"/>
      <c r="G469" s="440"/>
      <c r="H469" s="440"/>
      <c r="I469" s="440"/>
      <c r="J469" s="440"/>
      <c r="K469" s="440"/>
      <c r="L469" s="440"/>
      <c r="M469" s="440"/>
      <c r="N469" s="440"/>
      <c r="O469" s="440"/>
      <c r="P469" s="440"/>
      <c r="Q469" s="440"/>
      <c r="R469" s="440"/>
      <c r="S469" s="440"/>
      <c r="T469" s="440"/>
      <c r="U469" s="440"/>
      <c r="V469" s="440"/>
      <c r="W469" s="440"/>
      <c r="X469" s="440"/>
      <c r="Y469" s="440"/>
      <c r="Z469" s="440"/>
      <c r="AA469" s="440"/>
      <c r="AB469" s="440"/>
    </row>
    <row r="470" spans="2:28" x14ac:dyDescent="0.25">
      <c r="B470" s="440"/>
      <c r="C470" s="440"/>
      <c r="D470" s="440"/>
      <c r="E470" s="440"/>
      <c r="F470" s="440"/>
      <c r="G470" s="440"/>
      <c r="H470" s="440"/>
      <c r="I470" s="440"/>
      <c r="J470" s="440"/>
      <c r="K470" s="440"/>
      <c r="L470" s="440"/>
      <c r="M470" s="440"/>
      <c r="N470" s="440"/>
      <c r="O470" s="440"/>
      <c r="P470" s="440"/>
      <c r="Q470" s="440"/>
      <c r="R470" s="440"/>
      <c r="S470" s="440"/>
      <c r="T470" s="440"/>
      <c r="U470" s="440"/>
      <c r="V470" s="440"/>
      <c r="W470" s="440"/>
      <c r="X470" s="440"/>
      <c r="Y470" s="440"/>
      <c r="Z470" s="440"/>
      <c r="AA470" s="440"/>
      <c r="AB470" s="440"/>
    </row>
    <row r="471" spans="2:28" x14ac:dyDescent="0.25">
      <c r="B471" s="440"/>
      <c r="C471" s="440"/>
      <c r="D471" s="440"/>
      <c r="E471" s="440"/>
      <c r="F471" s="440"/>
      <c r="G471" s="440"/>
      <c r="H471" s="440"/>
      <c r="I471" s="440"/>
      <c r="J471" s="440"/>
      <c r="K471" s="440"/>
      <c r="L471" s="440"/>
      <c r="M471" s="440"/>
      <c r="N471" s="440"/>
      <c r="O471" s="440"/>
      <c r="P471" s="440"/>
      <c r="Q471" s="440"/>
      <c r="R471" s="440"/>
      <c r="S471" s="440"/>
      <c r="T471" s="440"/>
      <c r="U471" s="440"/>
      <c r="V471" s="440"/>
      <c r="W471" s="440"/>
      <c r="X471" s="440"/>
      <c r="Y471" s="440"/>
      <c r="Z471" s="440"/>
      <c r="AA471" s="440"/>
      <c r="AB471" s="440"/>
    </row>
    <row r="472" spans="2:28" x14ac:dyDescent="0.25">
      <c r="B472" s="440"/>
      <c r="C472" s="440"/>
      <c r="D472" s="440"/>
      <c r="E472" s="440"/>
      <c r="F472" s="440"/>
      <c r="G472" s="440"/>
      <c r="H472" s="440"/>
      <c r="I472" s="440"/>
      <c r="J472" s="440"/>
      <c r="K472" s="440"/>
      <c r="L472" s="440"/>
      <c r="M472" s="440"/>
      <c r="N472" s="440"/>
      <c r="O472" s="440"/>
      <c r="P472" s="440"/>
      <c r="Q472" s="440"/>
      <c r="R472" s="440"/>
      <c r="S472" s="440"/>
      <c r="T472" s="440"/>
      <c r="U472" s="440"/>
      <c r="V472" s="440"/>
      <c r="W472" s="440"/>
      <c r="X472" s="440"/>
      <c r="Y472" s="440"/>
      <c r="Z472" s="440"/>
      <c r="AA472" s="440"/>
      <c r="AB472" s="440"/>
    </row>
    <row r="473" spans="2:28" x14ac:dyDescent="0.25">
      <c r="B473" s="440"/>
      <c r="C473" s="440"/>
      <c r="D473" s="440"/>
      <c r="E473" s="440"/>
      <c r="F473" s="440"/>
      <c r="G473" s="440"/>
      <c r="H473" s="440"/>
      <c r="I473" s="440"/>
      <c r="J473" s="440"/>
      <c r="K473" s="440"/>
      <c r="L473" s="440"/>
      <c r="M473" s="440"/>
      <c r="N473" s="440"/>
      <c r="O473" s="440"/>
      <c r="P473" s="440"/>
      <c r="Q473" s="440"/>
      <c r="R473" s="440"/>
      <c r="S473" s="440"/>
      <c r="T473" s="440"/>
      <c r="U473" s="440"/>
      <c r="V473" s="440"/>
      <c r="W473" s="440"/>
      <c r="X473" s="440"/>
      <c r="Y473" s="440"/>
      <c r="Z473" s="440"/>
      <c r="AA473" s="440"/>
      <c r="AB473" s="440"/>
    </row>
    <row r="474" spans="2:28" x14ac:dyDescent="0.25">
      <c r="B474" s="440"/>
      <c r="C474" s="440"/>
      <c r="D474" s="440"/>
      <c r="E474" s="440"/>
      <c r="F474" s="440"/>
      <c r="G474" s="440"/>
      <c r="H474" s="440"/>
      <c r="I474" s="440"/>
      <c r="J474" s="440"/>
      <c r="K474" s="440"/>
      <c r="L474" s="440"/>
      <c r="M474" s="440"/>
      <c r="N474" s="440"/>
      <c r="O474" s="440"/>
      <c r="P474" s="440"/>
      <c r="Q474" s="440"/>
      <c r="R474" s="440"/>
      <c r="S474" s="440"/>
      <c r="T474" s="440"/>
      <c r="U474" s="440"/>
      <c r="V474" s="440"/>
      <c r="W474" s="440"/>
      <c r="X474" s="440"/>
      <c r="Y474" s="440"/>
      <c r="Z474" s="440"/>
      <c r="AA474" s="440"/>
      <c r="AB474" s="440"/>
    </row>
    <row r="475" spans="2:28" x14ac:dyDescent="0.25">
      <c r="B475" s="440"/>
      <c r="C475" s="440"/>
      <c r="D475" s="440"/>
      <c r="E475" s="440"/>
      <c r="F475" s="440"/>
      <c r="G475" s="440"/>
      <c r="H475" s="440"/>
      <c r="I475" s="440"/>
      <c r="J475" s="440"/>
      <c r="K475" s="440"/>
      <c r="L475" s="440"/>
      <c r="M475" s="440"/>
      <c r="N475" s="440"/>
      <c r="O475" s="440"/>
      <c r="P475" s="440"/>
      <c r="Q475" s="440"/>
      <c r="R475" s="440"/>
      <c r="S475" s="440"/>
      <c r="T475" s="440"/>
      <c r="U475" s="440"/>
      <c r="V475" s="440"/>
      <c r="W475" s="440"/>
      <c r="X475" s="440"/>
      <c r="Y475" s="440"/>
      <c r="Z475" s="440"/>
      <c r="AA475" s="440"/>
      <c r="AB475" s="440"/>
    </row>
    <row r="476" spans="2:28" x14ac:dyDescent="0.25">
      <c r="B476" s="440"/>
      <c r="C476" s="440"/>
      <c r="D476" s="440"/>
      <c r="E476" s="440"/>
      <c r="F476" s="440"/>
      <c r="G476" s="440"/>
      <c r="H476" s="440"/>
      <c r="I476" s="440"/>
      <c r="J476" s="440"/>
      <c r="K476" s="440"/>
      <c r="L476" s="440"/>
      <c r="M476" s="440"/>
      <c r="N476" s="440"/>
      <c r="O476" s="440"/>
      <c r="P476" s="440"/>
      <c r="Q476" s="440"/>
      <c r="R476" s="440"/>
      <c r="S476" s="440"/>
      <c r="T476" s="440"/>
      <c r="U476" s="440"/>
      <c r="V476" s="440"/>
      <c r="W476" s="440"/>
      <c r="X476" s="440"/>
      <c r="Y476" s="440"/>
      <c r="Z476" s="440"/>
      <c r="AA476" s="440"/>
      <c r="AB476" s="440"/>
    </row>
    <row r="477" spans="2:28" x14ac:dyDescent="0.25">
      <c r="B477" s="440"/>
      <c r="C477" s="440"/>
      <c r="D477" s="440"/>
      <c r="E477" s="440"/>
      <c r="F477" s="440"/>
      <c r="G477" s="440"/>
      <c r="H477" s="440"/>
      <c r="I477" s="440"/>
      <c r="J477" s="440"/>
      <c r="K477" s="440"/>
      <c r="L477" s="440"/>
      <c r="M477" s="440"/>
      <c r="N477" s="440"/>
      <c r="O477" s="440"/>
      <c r="P477" s="440"/>
      <c r="Q477" s="440"/>
      <c r="R477" s="440"/>
      <c r="S477" s="440"/>
      <c r="T477" s="440"/>
      <c r="U477" s="440"/>
      <c r="V477" s="440"/>
      <c r="W477" s="440"/>
      <c r="X477" s="440"/>
      <c r="Y477" s="440"/>
      <c r="Z477" s="440"/>
      <c r="AA477" s="440"/>
      <c r="AB477" s="440"/>
    </row>
    <row r="478" spans="2:28" x14ac:dyDescent="0.25">
      <c r="B478" s="440"/>
      <c r="C478" s="440"/>
      <c r="D478" s="440"/>
      <c r="E478" s="440"/>
      <c r="F478" s="440"/>
      <c r="G478" s="440"/>
      <c r="H478" s="440"/>
      <c r="I478" s="440"/>
      <c r="J478" s="440"/>
      <c r="K478" s="440"/>
      <c r="L478" s="440"/>
      <c r="M478" s="440"/>
      <c r="N478" s="440"/>
      <c r="O478" s="440"/>
      <c r="P478" s="440"/>
      <c r="Q478" s="440"/>
      <c r="R478" s="440"/>
      <c r="S478" s="440"/>
      <c r="T478" s="440"/>
      <c r="U478" s="440"/>
      <c r="V478" s="440"/>
      <c r="W478" s="440"/>
      <c r="X478" s="440"/>
      <c r="Y478" s="440"/>
      <c r="Z478" s="440"/>
      <c r="AA478" s="440"/>
      <c r="AB478" s="440"/>
    </row>
    <row r="479" spans="2:28" x14ac:dyDescent="0.25">
      <c r="B479" s="440"/>
      <c r="C479" s="440"/>
      <c r="D479" s="440"/>
      <c r="E479" s="440"/>
      <c r="F479" s="440"/>
      <c r="G479" s="440"/>
      <c r="H479" s="440"/>
      <c r="I479" s="440"/>
      <c r="J479" s="440"/>
      <c r="K479" s="440"/>
      <c r="L479" s="440"/>
      <c r="M479" s="440"/>
      <c r="N479" s="440"/>
      <c r="O479" s="440"/>
      <c r="P479" s="440"/>
      <c r="Q479" s="440"/>
      <c r="R479" s="440"/>
      <c r="S479" s="440"/>
      <c r="T479" s="440"/>
      <c r="U479" s="440"/>
      <c r="V479" s="440"/>
      <c r="W479" s="440"/>
      <c r="X479" s="440"/>
      <c r="Y479" s="440"/>
      <c r="Z479" s="440"/>
      <c r="AA479" s="440"/>
      <c r="AB479" s="440"/>
    </row>
    <row r="480" spans="2:28" x14ac:dyDescent="0.25">
      <c r="B480" s="440"/>
      <c r="C480" s="440"/>
      <c r="D480" s="440"/>
      <c r="E480" s="440"/>
      <c r="F480" s="440"/>
      <c r="G480" s="440"/>
      <c r="H480" s="440"/>
      <c r="I480" s="440"/>
      <c r="J480" s="440"/>
      <c r="K480" s="440"/>
      <c r="L480" s="440"/>
      <c r="M480" s="440"/>
      <c r="N480" s="440"/>
      <c r="O480" s="440"/>
      <c r="P480" s="440"/>
      <c r="Q480" s="440"/>
      <c r="R480" s="440"/>
      <c r="S480" s="440"/>
      <c r="T480" s="440"/>
      <c r="U480" s="440"/>
      <c r="V480" s="440"/>
      <c r="W480" s="440"/>
      <c r="X480" s="440"/>
      <c r="Y480" s="440"/>
      <c r="Z480" s="440"/>
      <c r="AA480" s="440"/>
      <c r="AB480" s="440"/>
    </row>
    <row r="481" spans="2:28" x14ac:dyDescent="0.25">
      <c r="B481" s="440"/>
      <c r="C481" s="440"/>
      <c r="D481" s="440"/>
      <c r="E481" s="440"/>
      <c r="F481" s="440"/>
      <c r="G481" s="440"/>
      <c r="H481" s="440"/>
      <c r="I481" s="440"/>
      <c r="J481" s="440"/>
      <c r="K481" s="440"/>
      <c r="L481" s="440"/>
      <c r="M481" s="440"/>
      <c r="N481" s="440"/>
      <c r="O481" s="440"/>
      <c r="P481" s="440"/>
      <c r="Q481" s="440"/>
      <c r="R481" s="440"/>
      <c r="S481" s="440"/>
      <c r="T481" s="440"/>
      <c r="U481" s="440"/>
      <c r="V481" s="440"/>
      <c r="W481" s="440"/>
      <c r="X481" s="440"/>
      <c r="Y481" s="440"/>
      <c r="Z481" s="440"/>
      <c r="AA481" s="440"/>
      <c r="AB481" s="440"/>
    </row>
    <row r="482" spans="2:28" x14ac:dyDescent="0.25">
      <c r="B482" s="440"/>
      <c r="C482" s="440"/>
      <c r="D482" s="440"/>
      <c r="E482" s="440"/>
      <c r="F482" s="440"/>
      <c r="G482" s="440"/>
      <c r="H482" s="440"/>
      <c r="I482" s="440"/>
      <c r="J482" s="440"/>
      <c r="K482" s="440"/>
      <c r="L482" s="440"/>
      <c r="M482" s="440"/>
      <c r="N482" s="440"/>
      <c r="O482" s="440"/>
      <c r="P482" s="440"/>
      <c r="Q482" s="440"/>
      <c r="R482" s="440"/>
      <c r="S482" s="440"/>
      <c r="T482" s="440"/>
      <c r="U482" s="440"/>
      <c r="V482" s="440"/>
      <c r="W482" s="440"/>
      <c r="X482" s="440"/>
      <c r="Y482" s="440"/>
      <c r="Z482" s="440"/>
      <c r="AA482" s="440"/>
      <c r="AB482" s="440"/>
    </row>
    <row r="483" spans="2:28" x14ac:dyDescent="0.25">
      <c r="B483" s="440"/>
      <c r="C483" s="440"/>
      <c r="D483" s="440"/>
      <c r="E483" s="440"/>
      <c r="F483" s="440"/>
      <c r="G483" s="440"/>
      <c r="H483" s="440"/>
      <c r="I483" s="440"/>
      <c r="J483" s="440"/>
      <c r="K483" s="440"/>
      <c r="L483" s="440"/>
      <c r="M483" s="440"/>
      <c r="N483" s="440"/>
      <c r="O483" s="440"/>
      <c r="P483" s="440"/>
      <c r="Q483" s="440"/>
      <c r="R483" s="440"/>
      <c r="S483" s="440"/>
      <c r="T483" s="440"/>
      <c r="U483" s="440"/>
      <c r="V483" s="440"/>
      <c r="W483" s="440"/>
      <c r="X483" s="440"/>
      <c r="Y483" s="440"/>
      <c r="Z483" s="440"/>
      <c r="AA483" s="440"/>
      <c r="AB483" s="440"/>
    </row>
    <row r="484" spans="2:28" x14ac:dyDescent="0.25">
      <c r="B484" s="440"/>
      <c r="C484" s="440"/>
      <c r="D484" s="440"/>
      <c r="E484" s="440"/>
      <c r="F484" s="440"/>
      <c r="G484" s="440"/>
      <c r="H484" s="440"/>
      <c r="I484" s="440"/>
      <c r="J484" s="440"/>
      <c r="K484" s="440"/>
      <c r="L484" s="440"/>
      <c r="M484" s="440"/>
      <c r="N484" s="440"/>
      <c r="O484" s="440"/>
      <c r="P484" s="440"/>
      <c r="Q484" s="440"/>
      <c r="R484" s="440"/>
      <c r="S484" s="440"/>
      <c r="T484" s="440"/>
      <c r="U484" s="440"/>
      <c r="V484" s="440"/>
      <c r="W484" s="440"/>
      <c r="X484" s="440"/>
      <c r="Y484" s="440"/>
      <c r="Z484" s="440"/>
      <c r="AA484" s="440"/>
      <c r="AB484" s="440"/>
    </row>
    <row r="485" spans="2:28" x14ac:dyDescent="0.25">
      <c r="B485" s="440"/>
      <c r="C485" s="440"/>
      <c r="D485" s="440"/>
      <c r="E485" s="440"/>
      <c r="F485" s="440"/>
      <c r="G485" s="440"/>
      <c r="H485" s="440"/>
      <c r="I485" s="440"/>
      <c r="J485" s="440"/>
      <c r="K485" s="440"/>
      <c r="L485" s="440"/>
      <c r="M485" s="440"/>
      <c r="N485" s="440"/>
      <c r="O485" s="440"/>
      <c r="P485" s="440"/>
      <c r="Q485" s="440"/>
      <c r="R485" s="440"/>
      <c r="S485" s="440"/>
      <c r="T485" s="440"/>
      <c r="U485" s="440"/>
      <c r="V485" s="440"/>
      <c r="W485" s="440"/>
      <c r="X485" s="440"/>
      <c r="Y485" s="440"/>
      <c r="Z485" s="440"/>
      <c r="AA485" s="440"/>
      <c r="AB485" s="440"/>
    </row>
    <row r="486" spans="2:28" x14ac:dyDescent="0.25">
      <c r="B486" s="440"/>
      <c r="C486" s="440"/>
      <c r="D486" s="440"/>
      <c r="E486" s="440"/>
      <c r="F486" s="440"/>
      <c r="G486" s="440"/>
      <c r="H486" s="440"/>
      <c r="I486" s="440"/>
      <c r="J486" s="440"/>
      <c r="K486" s="440"/>
      <c r="L486" s="440"/>
      <c r="M486" s="440"/>
      <c r="N486" s="440"/>
      <c r="O486" s="440"/>
      <c r="P486" s="440"/>
      <c r="Q486" s="440"/>
      <c r="R486" s="440"/>
      <c r="S486" s="440"/>
      <c r="T486" s="440"/>
      <c r="U486" s="440"/>
      <c r="V486" s="440"/>
      <c r="W486" s="440"/>
      <c r="X486" s="440"/>
      <c r="Y486" s="440"/>
      <c r="Z486" s="440"/>
      <c r="AA486" s="440"/>
      <c r="AB486" s="440"/>
    </row>
    <row r="487" spans="2:28" x14ac:dyDescent="0.25">
      <c r="B487" s="440"/>
      <c r="C487" s="440"/>
      <c r="D487" s="440"/>
      <c r="E487" s="440"/>
      <c r="F487" s="440"/>
      <c r="G487" s="440"/>
      <c r="H487" s="440"/>
      <c r="I487" s="440"/>
      <c r="J487" s="440"/>
      <c r="K487" s="440"/>
      <c r="L487" s="440"/>
      <c r="M487" s="440"/>
      <c r="N487" s="440"/>
      <c r="O487" s="440"/>
      <c r="P487" s="440"/>
      <c r="Q487" s="440"/>
      <c r="R487" s="440"/>
      <c r="S487" s="440"/>
      <c r="T487" s="440"/>
      <c r="U487" s="440"/>
      <c r="V487" s="440"/>
      <c r="W487" s="440"/>
      <c r="X487" s="440"/>
      <c r="Y487" s="440"/>
      <c r="Z487" s="440"/>
      <c r="AA487" s="440"/>
      <c r="AB487" s="440"/>
    </row>
    <row r="488" spans="2:28" x14ac:dyDescent="0.25">
      <c r="B488" s="440"/>
      <c r="C488" s="440"/>
      <c r="D488" s="440"/>
      <c r="E488" s="440"/>
      <c r="F488" s="440"/>
      <c r="G488" s="440"/>
      <c r="H488" s="440"/>
      <c r="I488" s="440"/>
      <c r="J488" s="440"/>
      <c r="K488" s="440"/>
      <c r="L488" s="440"/>
      <c r="M488" s="440"/>
      <c r="N488" s="440"/>
      <c r="O488" s="440"/>
      <c r="P488" s="440"/>
      <c r="Q488" s="440"/>
      <c r="R488" s="440"/>
      <c r="S488" s="440"/>
      <c r="T488" s="440"/>
      <c r="U488" s="440"/>
      <c r="V488" s="440"/>
      <c r="W488" s="440"/>
      <c r="X488" s="440"/>
      <c r="Y488" s="440"/>
      <c r="Z488" s="440"/>
      <c r="AA488" s="440"/>
      <c r="AB488" s="440"/>
    </row>
    <row r="489" spans="2:28" x14ac:dyDescent="0.25">
      <c r="B489" s="440"/>
      <c r="C489" s="440"/>
      <c r="D489" s="440"/>
      <c r="E489" s="440"/>
      <c r="F489" s="440"/>
      <c r="G489" s="440"/>
      <c r="H489" s="440"/>
      <c r="I489" s="440"/>
      <c r="J489" s="440"/>
      <c r="K489" s="440"/>
      <c r="L489" s="440"/>
      <c r="M489" s="440"/>
      <c r="N489" s="440"/>
      <c r="O489" s="440"/>
      <c r="P489" s="440"/>
      <c r="Q489" s="440"/>
      <c r="R489" s="440"/>
      <c r="S489" s="440"/>
      <c r="T489" s="440"/>
      <c r="U489" s="440"/>
      <c r="V489" s="440"/>
      <c r="W489" s="440"/>
      <c r="X489" s="440"/>
      <c r="Y489" s="440"/>
      <c r="Z489" s="440"/>
      <c r="AA489" s="440"/>
      <c r="AB489" s="440"/>
    </row>
    <row r="490" spans="2:28" x14ac:dyDescent="0.25">
      <c r="B490" s="440"/>
      <c r="C490" s="440"/>
      <c r="D490" s="440"/>
      <c r="E490" s="440"/>
      <c r="F490" s="440"/>
      <c r="G490" s="440"/>
      <c r="H490" s="440"/>
      <c r="I490" s="440"/>
      <c r="J490" s="440"/>
      <c r="K490" s="440"/>
      <c r="L490" s="440"/>
      <c r="M490" s="440"/>
      <c r="N490" s="440"/>
      <c r="O490" s="440"/>
      <c r="P490" s="440"/>
      <c r="Q490" s="440"/>
      <c r="R490" s="440"/>
      <c r="S490" s="440"/>
      <c r="T490" s="440"/>
      <c r="U490" s="440"/>
      <c r="V490" s="440"/>
      <c r="W490" s="440"/>
      <c r="X490" s="440"/>
      <c r="Y490" s="440"/>
      <c r="Z490" s="440"/>
      <c r="AA490" s="440"/>
      <c r="AB490" s="440"/>
    </row>
    <row r="491" spans="2:28" x14ac:dyDescent="0.25">
      <c r="B491" s="440"/>
      <c r="C491" s="440"/>
      <c r="D491" s="440"/>
      <c r="E491" s="440"/>
      <c r="F491" s="440"/>
      <c r="G491" s="440"/>
      <c r="H491" s="440"/>
      <c r="I491" s="440"/>
      <c r="J491" s="440"/>
      <c r="K491" s="440"/>
      <c r="L491" s="440"/>
      <c r="M491" s="440"/>
      <c r="N491" s="440"/>
      <c r="O491" s="440"/>
      <c r="P491" s="440"/>
      <c r="Q491" s="440"/>
      <c r="R491" s="440"/>
      <c r="S491" s="440"/>
      <c r="T491" s="440"/>
      <c r="U491" s="440"/>
      <c r="V491" s="440"/>
      <c r="W491" s="440"/>
      <c r="X491" s="440"/>
      <c r="Y491" s="440"/>
      <c r="Z491" s="440"/>
      <c r="AA491" s="440"/>
      <c r="AB491" s="440"/>
    </row>
    <row r="492" spans="2:28" x14ac:dyDescent="0.25">
      <c r="B492" s="440"/>
      <c r="C492" s="440"/>
      <c r="D492" s="440"/>
      <c r="E492" s="440"/>
      <c r="F492" s="440"/>
      <c r="G492" s="440"/>
      <c r="H492" s="440"/>
      <c r="I492" s="440"/>
      <c r="J492" s="440"/>
      <c r="K492" s="440"/>
      <c r="L492" s="440"/>
      <c r="M492" s="440"/>
      <c r="N492" s="440"/>
      <c r="O492" s="440"/>
      <c r="P492" s="440"/>
      <c r="Q492" s="440"/>
      <c r="R492" s="440"/>
      <c r="S492" s="440"/>
      <c r="T492" s="440"/>
      <c r="U492" s="440"/>
      <c r="V492" s="440"/>
      <c r="W492" s="440"/>
      <c r="X492" s="440"/>
      <c r="Y492" s="440"/>
      <c r="Z492" s="440"/>
      <c r="AA492" s="440"/>
      <c r="AB492" s="440"/>
    </row>
    <row r="493" spans="2:28" x14ac:dyDescent="0.25">
      <c r="B493" s="440"/>
      <c r="C493" s="440"/>
      <c r="D493" s="440"/>
      <c r="E493" s="440"/>
      <c r="F493" s="440"/>
      <c r="G493" s="440"/>
      <c r="H493" s="440"/>
      <c r="I493" s="440"/>
      <c r="J493" s="440"/>
      <c r="K493" s="440"/>
      <c r="L493" s="440"/>
      <c r="M493" s="440"/>
      <c r="N493" s="440"/>
      <c r="O493" s="440"/>
      <c r="P493" s="440"/>
      <c r="Q493" s="440"/>
      <c r="R493" s="440"/>
      <c r="S493" s="440"/>
      <c r="T493" s="440"/>
      <c r="U493" s="440"/>
      <c r="V493" s="440"/>
      <c r="W493" s="440"/>
      <c r="X493" s="440"/>
      <c r="Y493" s="440"/>
      <c r="Z493" s="440"/>
      <c r="AA493" s="440"/>
      <c r="AB493" s="440"/>
    </row>
    <row r="494" spans="2:28" x14ac:dyDescent="0.25">
      <c r="B494" s="440"/>
      <c r="C494" s="440"/>
      <c r="D494" s="440"/>
      <c r="E494" s="440"/>
      <c r="F494" s="440"/>
      <c r="G494" s="440"/>
      <c r="H494" s="440"/>
      <c r="I494" s="440"/>
      <c r="J494" s="440"/>
      <c r="K494" s="440"/>
      <c r="L494" s="440"/>
      <c r="M494" s="440"/>
      <c r="N494" s="440"/>
      <c r="O494" s="440"/>
      <c r="P494" s="440"/>
      <c r="Q494" s="440"/>
      <c r="R494" s="440"/>
      <c r="S494" s="440"/>
      <c r="T494" s="440"/>
      <c r="U494" s="440"/>
      <c r="V494" s="440"/>
      <c r="W494" s="440"/>
      <c r="X494" s="440"/>
      <c r="Y494" s="440"/>
      <c r="Z494" s="440"/>
      <c r="AA494" s="440"/>
      <c r="AB494" s="440"/>
    </row>
    <row r="495" spans="2:28" x14ac:dyDescent="0.25">
      <c r="B495" s="440"/>
      <c r="C495" s="440"/>
      <c r="D495" s="440"/>
      <c r="E495" s="440"/>
      <c r="F495" s="440"/>
      <c r="G495" s="440"/>
      <c r="H495" s="440"/>
      <c r="I495" s="440"/>
      <c r="J495" s="440"/>
      <c r="K495" s="440"/>
      <c r="L495" s="440"/>
      <c r="M495" s="440"/>
      <c r="N495" s="440"/>
      <c r="O495" s="440"/>
      <c r="P495" s="440"/>
      <c r="Q495" s="440"/>
      <c r="R495" s="440"/>
      <c r="S495" s="440"/>
      <c r="T495" s="440"/>
      <c r="U495" s="440"/>
      <c r="V495" s="440"/>
      <c r="W495" s="440"/>
      <c r="X495" s="440"/>
      <c r="Y495" s="440"/>
      <c r="Z495" s="440"/>
      <c r="AA495" s="440"/>
      <c r="AB495" s="440"/>
    </row>
    <row r="496" spans="2:28" x14ac:dyDescent="0.25">
      <c r="B496" s="440"/>
      <c r="C496" s="440"/>
      <c r="D496" s="440"/>
      <c r="E496" s="440"/>
      <c r="F496" s="440"/>
      <c r="G496" s="440"/>
      <c r="H496" s="440"/>
      <c r="I496" s="440"/>
      <c r="J496" s="440"/>
      <c r="K496" s="440"/>
      <c r="L496" s="440"/>
      <c r="M496" s="440"/>
      <c r="N496" s="440"/>
      <c r="O496" s="440"/>
      <c r="P496" s="440"/>
      <c r="Q496" s="440"/>
      <c r="R496" s="440"/>
      <c r="S496" s="440"/>
      <c r="T496" s="440"/>
      <c r="U496" s="440"/>
      <c r="V496" s="440"/>
      <c r="W496" s="440"/>
      <c r="X496" s="440"/>
      <c r="Y496" s="440"/>
      <c r="Z496" s="440"/>
      <c r="AA496" s="440"/>
      <c r="AB496" s="440"/>
    </row>
    <row r="497" spans="2:28" x14ac:dyDescent="0.25">
      <c r="B497" s="440"/>
      <c r="C497" s="440"/>
      <c r="D497" s="440"/>
      <c r="E497" s="440"/>
      <c r="F497" s="440"/>
      <c r="G497" s="440"/>
      <c r="H497" s="440"/>
      <c r="I497" s="440"/>
      <c r="J497" s="440"/>
      <c r="K497" s="440"/>
      <c r="L497" s="440"/>
      <c r="M497" s="440"/>
      <c r="N497" s="440"/>
      <c r="O497" s="440"/>
      <c r="P497" s="440"/>
      <c r="Q497" s="440"/>
      <c r="R497" s="440"/>
      <c r="S497" s="440"/>
      <c r="T497" s="440"/>
      <c r="U497" s="440"/>
      <c r="V497" s="440"/>
      <c r="W497" s="440"/>
      <c r="X497" s="440"/>
      <c r="Y497" s="440"/>
      <c r="Z497" s="440"/>
      <c r="AA497" s="440"/>
      <c r="AB497" s="440"/>
    </row>
    <row r="498" spans="2:28" x14ac:dyDescent="0.25">
      <c r="B498" s="440"/>
      <c r="C498" s="440"/>
      <c r="D498" s="440"/>
      <c r="E498" s="440"/>
      <c r="F498" s="440"/>
      <c r="G498" s="440"/>
      <c r="H498" s="440"/>
      <c r="I498" s="440"/>
      <c r="J498" s="440"/>
      <c r="K498" s="440"/>
      <c r="L498" s="440"/>
      <c r="M498" s="440"/>
      <c r="N498" s="440"/>
      <c r="O498" s="440"/>
      <c r="P498" s="440"/>
      <c r="Q498" s="440"/>
      <c r="R498" s="440"/>
      <c r="S498" s="440"/>
      <c r="T498" s="440"/>
      <c r="U498" s="440"/>
      <c r="V498" s="440"/>
      <c r="W498" s="440"/>
      <c r="X498" s="440"/>
      <c r="Y498" s="440"/>
      <c r="Z498" s="440"/>
      <c r="AA498" s="440"/>
      <c r="AB498" s="440"/>
    </row>
    <row r="499" spans="2:28" x14ac:dyDescent="0.25">
      <c r="B499" s="440"/>
      <c r="C499" s="440"/>
      <c r="D499" s="440"/>
      <c r="E499" s="440"/>
      <c r="F499" s="440"/>
      <c r="G499" s="440"/>
      <c r="H499" s="440"/>
      <c r="I499" s="440"/>
      <c r="J499" s="440"/>
      <c r="K499" s="440"/>
      <c r="L499" s="440"/>
      <c r="M499" s="440"/>
      <c r="N499" s="440"/>
      <c r="O499" s="440"/>
      <c r="P499" s="440"/>
      <c r="Q499" s="440"/>
      <c r="R499" s="440"/>
      <c r="S499" s="440"/>
      <c r="T499" s="440"/>
      <c r="U499" s="440"/>
      <c r="V499" s="440"/>
      <c r="W499" s="440"/>
      <c r="X499" s="440"/>
      <c r="Y499" s="440"/>
      <c r="Z499" s="440"/>
      <c r="AA499" s="440"/>
      <c r="AB499" s="440"/>
    </row>
    <row r="500" spans="2:28" x14ac:dyDescent="0.25">
      <c r="B500" s="440"/>
      <c r="C500" s="440"/>
      <c r="D500" s="440"/>
      <c r="E500" s="440"/>
      <c r="F500" s="440"/>
      <c r="G500" s="440"/>
      <c r="H500" s="440"/>
      <c r="I500" s="440"/>
      <c r="J500" s="440"/>
      <c r="K500" s="440"/>
      <c r="L500" s="440"/>
      <c r="M500" s="440"/>
      <c r="N500" s="440"/>
      <c r="O500" s="440"/>
      <c r="P500" s="440"/>
      <c r="Q500" s="440"/>
      <c r="R500" s="440"/>
      <c r="S500" s="440"/>
      <c r="T500" s="440"/>
      <c r="U500" s="440"/>
      <c r="V500" s="440"/>
      <c r="W500" s="440"/>
      <c r="X500" s="440"/>
      <c r="Y500" s="440"/>
      <c r="Z500" s="440"/>
      <c r="AA500" s="440"/>
      <c r="AB500" s="440"/>
    </row>
    <row r="501" spans="2:28" x14ac:dyDescent="0.25">
      <c r="B501" s="440"/>
      <c r="C501" s="440"/>
      <c r="D501" s="440"/>
      <c r="E501" s="440"/>
      <c r="F501" s="440"/>
      <c r="G501" s="440"/>
      <c r="H501" s="440"/>
      <c r="I501" s="440"/>
      <c r="J501" s="440"/>
      <c r="K501" s="440"/>
      <c r="L501" s="440"/>
      <c r="M501" s="440"/>
      <c r="N501" s="440"/>
      <c r="O501" s="440"/>
      <c r="P501" s="440"/>
      <c r="Q501" s="440"/>
      <c r="R501" s="440"/>
      <c r="S501" s="440"/>
      <c r="T501" s="440"/>
      <c r="U501" s="440"/>
      <c r="V501" s="440"/>
      <c r="W501" s="440"/>
      <c r="X501" s="440"/>
      <c r="Y501" s="440"/>
      <c r="Z501" s="440"/>
      <c r="AA501" s="440"/>
      <c r="AB501" s="440"/>
    </row>
    <row r="502" spans="2:28" x14ac:dyDescent="0.25">
      <c r="B502" s="440"/>
      <c r="C502" s="440"/>
      <c r="D502" s="440"/>
      <c r="E502" s="440"/>
      <c r="F502" s="440"/>
      <c r="G502" s="440"/>
      <c r="H502" s="440"/>
      <c r="I502" s="440"/>
      <c r="J502" s="440"/>
      <c r="K502" s="440"/>
      <c r="L502" s="440"/>
      <c r="M502" s="440"/>
      <c r="N502" s="440"/>
      <c r="O502" s="440"/>
      <c r="P502" s="440"/>
      <c r="Q502" s="440"/>
      <c r="R502" s="440"/>
      <c r="S502" s="440"/>
      <c r="T502" s="440"/>
      <c r="U502" s="440"/>
      <c r="V502" s="440"/>
      <c r="W502" s="440"/>
      <c r="X502" s="440"/>
      <c r="Y502" s="440"/>
      <c r="Z502" s="440"/>
      <c r="AA502" s="440"/>
      <c r="AB502" s="440"/>
    </row>
    <row r="503" spans="2:28" x14ac:dyDescent="0.25">
      <c r="B503" s="440"/>
      <c r="C503" s="440"/>
      <c r="D503" s="440"/>
      <c r="E503" s="440"/>
      <c r="F503" s="440"/>
      <c r="G503" s="440"/>
      <c r="H503" s="440"/>
      <c r="I503" s="440"/>
      <c r="J503" s="440"/>
      <c r="K503" s="440"/>
      <c r="L503" s="440"/>
      <c r="M503" s="440"/>
      <c r="N503" s="440"/>
      <c r="O503" s="440"/>
      <c r="P503" s="440"/>
      <c r="Q503" s="440"/>
      <c r="R503" s="440"/>
      <c r="S503" s="440"/>
      <c r="T503" s="440"/>
      <c r="U503" s="440"/>
      <c r="V503" s="440"/>
      <c r="W503" s="440"/>
      <c r="X503" s="440"/>
      <c r="Y503" s="440"/>
      <c r="Z503" s="440"/>
      <c r="AA503" s="440"/>
      <c r="AB503" s="440"/>
    </row>
    <row r="504" spans="2:28" x14ac:dyDescent="0.25">
      <c r="B504" s="440"/>
      <c r="C504" s="440"/>
      <c r="D504" s="440"/>
      <c r="E504" s="440"/>
      <c r="F504" s="440"/>
      <c r="G504" s="440"/>
      <c r="H504" s="440"/>
      <c r="I504" s="440"/>
      <c r="J504" s="440"/>
      <c r="K504" s="440"/>
      <c r="L504" s="440"/>
      <c r="M504" s="440"/>
      <c r="N504" s="440"/>
      <c r="O504" s="440"/>
      <c r="P504" s="440"/>
      <c r="Q504" s="440"/>
      <c r="R504" s="440"/>
      <c r="S504" s="440"/>
      <c r="T504" s="440"/>
      <c r="U504" s="440"/>
      <c r="V504" s="440"/>
      <c r="W504" s="440"/>
      <c r="X504" s="440"/>
      <c r="Y504" s="440"/>
      <c r="Z504" s="440"/>
      <c r="AA504" s="440"/>
      <c r="AB504" s="440"/>
    </row>
    <row r="505" spans="2:28" x14ac:dyDescent="0.25">
      <c r="B505" s="440"/>
      <c r="C505" s="440"/>
      <c r="D505" s="440"/>
      <c r="E505" s="440"/>
      <c r="F505" s="440"/>
      <c r="G505" s="440"/>
      <c r="H505" s="440"/>
      <c r="I505" s="440"/>
      <c r="J505" s="440"/>
      <c r="K505" s="440"/>
      <c r="L505" s="440"/>
      <c r="M505" s="440"/>
      <c r="N505" s="440"/>
      <c r="O505" s="440"/>
      <c r="P505" s="440"/>
      <c r="Q505" s="440"/>
      <c r="R505" s="440"/>
      <c r="S505" s="440"/>
      <c r="T505" s="440"/>
      <c r="U505" s="440"/>
      <c r="V505" s="440"/>
      <c r="W505" s="440"/>
      <c r="X505" s="440"/>
      <c r="Y505" s="440"/>
      <c r="Z505" s="440"/>
      <c r="AA505" s="440"/>
      <c r="AB505" s="440"/>
    </row>
    <row r="506" spans="2:28" x14ac:dyDescent="0.25">
      <c r="B506" s="440"/>
      <c r="C506" s="440"/>
      <c r="D506" s="440"/>
      <c r="E506" s="440"/>
      <c r="F506" s="440"/>
      <c r="G506" s="440"/>
      <c r="H506" s="440"/>
      <c r="I506" s="440"/>
      <c r="J506" s="440"/>
      <c r="K506" s="440"/>
      <c r="L506" s="440"/>
      <c r="M506" s="440"/>
      <c r="N506" s="440"/>
      <c r="O506" s="440"/>
      <c r="P506" s="440"/>
      <c r="Q506" s="440"/>
      <c r="R506" s="440"/>
      <c r="S506" s="440"/>
      <c r="T506" s="440"/>
      <c r="U506" s="440"/>
      <c r="V506" s="440"/>
      <c r="W506" s="440"/>
      <c r="X506" s="440"/>
      <c r="Y506" s="440"/>
      <c r="Z506" s="440"/>
      <c r="AA506" s="440"/>
      <c r="AB506" s="440"/>
    </row>
    <row r="507" spans="2:28" x14ac:dyDescent="0.25">
      <c r="B507" s="440"/>
      <c r="C507" s="440"/>
      <c r="D507" s="440"/>
      <c r="E507" s="440"/>
      <c r="F507" s="440"/>
      <c r="G507" s="440"/>
      <c r="H507" s="440"/>
      <c r="I507" s="440"/>
      <c r="J507" s="440"/>
      <c r="K507" s="440"/>
      <c r="L507" s="440"/>
      <c r="M507" s="440"/>
      <c r="N507" s="440"/>
      <c r="O507" s="440"/>
      <c r="P507" s="440"/>
      <c r="Q507" s="440"/>
      <c r="R507" s="440"/>
      <c r="S507" s="440"/>
      <c r="T507" s="440"/>
      <c r="U507" s="440"/>
      <c r="V507" s="440"/>
      <c r="W507" s="440"/>
      <c r="X507" s="440"/>
      <c r="Y507" s="440"/>
      <c r="Z507" s="440"/>
      <c r="AA507" s="440"/>
      <c r="AB507" s="440"/>
    </row>
    <row r="508" spans="2:28" x14ac:dyDescent="0.25">
      <c r="B508" s="440"/>
      <c r="C508" s="440"/>
      <c r="D508" s="440"/>
      <c r="E508" s="440"/>
      <c r="F508" s="440"/>
      <c r="G508" s="440"/>
      <c r="H508" s="440"/>
      <c r="I508" s="440"/>
      <c r="J508" s="440"/>
      <c r="K508" s="440"/>
      <c r="L508" s="440"/>
      <c r="M508" s="440"/>
      <c r="N508" s="440"/>
      <c r="O508" s="440"/>
      <c r="P508" s="440"/>
      <c r="Q508" s="440"/>
      <c r="R508" s="440"/>
      <c r="S508" s="440"/>
      <c r="T508" s="440"/>
      <c r="U508" s="440"/>
      <c r="V508" s="440"/>
      <c r="W508" s="440"/>
      <c r="X508" s="440"/>
      <c r="Y508" s="440"/>
      <c r="Z508" s="440"/>
      <c r="AA508" s="440"/>
      <c r="AB508" s="440"/>
    </row>
    <row r="509" spans="2:28" x14ac:dyDescent="0.25">
      <c r="B509" s="440"/>
      <c r="C509" s="440"/>
      <c r="D509" s="440"/>
      <c r="E509" s="440"/>
      <c r="F509" s="440"/>
      <c r="G509" s="440"/>
      <c r="H509" s="440"/>
      <c r="I509" s="440"/>
      <c r="J509" s="440"/>
      <c r="K509" s="440"/>
      <c r="L509" s="440"/>
      <c r="M509" s="440"/>
      <c r="N509" s="440"/>
      <c r="O509" s="440"/>
      <c r="P509" s="440"/>
      <c r="Q509" s="440"/>
      <c r="R509" s="440"/>
      <c r="S509" s="440"/>
      <c r="T509" s="440"/>
      <c r="U509" s="440"/>
      <c r="V509" s="440"/>
      <c r="W509" s="440"/>
      <c r="X509" s="440"/>
      <c r="Y509" s="440"/>
      <c r="Z509" s="440"/>
      <c r="AA509" s="440"/>
      <c r="AB509" s="440"/>
    </row>
    <row r="510" spans="2:28" x14ac:dyDescent="0.25">
      <c r="B510" s="440"/>
      <c r="C510" s="440"/>
      <c r="D510" s="440"/>
      <c r="E510" s="440"/>
      <c r="F510" s="440"/>
      <c r="G510" s="440"/>
      <c r="H510" s="440"/>
      <c r="I510" s="440"/>
      <c r="J510" s="440"/>
      <c r="K510" s="440"/>
      <c r="L510" s="440"/>
      <c r="M510" s="440"/>
      <c r="N510" s="440"/>
      <c r="O510" s="440"/>
      <c r="P510" s="440"/>
      <c r="Q510" s="440"/>
      <c r="R510" s="440"/>
      <c r="S510" s="440"/>
      <c r="T510" s="440"/>
      <c r="U510" s="440"/>
      <c r="V510" s="440"/>
      <c r="W510" s="440"/>
      <c r="X510" s="440"/>
      <c r="Y510" s="440"/>
      <c r="Z510" s="440"/>
      <c r="AA510" s="440"/>
      <c r="AB510" s="440"/>
    </row>
    <row r="511" spans="2:28" x14ac:dyDescent="0.25">
      <c r="B511" s="440"/>
      <c r="C511" s="440"/>
      <c r="D511" s="440"/>
      <c r="E511" s="440"/>
      <c r="F511" s="440"/>
      <c r="G511" s="440"/>
      <c r="H511" s="440"/>
      <c r="I511" s="440"/>
      <c r="J511" s="440"/>
      <c r="K511" s="440"/>
      <c r="L511" s="440"/>
      <c r="M511" s="440"/>
      <c r="N511" s="440"/>
      <c r="O511" s="440"/>
      <c r="P511" s="440"/>
      <c r="Q511" s="440"/>
      <c r="R511" s="440"/>
      <c r="S511" s="440"/>
      <c r="T511" s="440"/>
      <c r="U511" s="440"/>
      <c r="V511" s="440"/>
      <c r="W511" s="440"/>
      <c r="X511" s="440"/>
      <c r="Y511" s="440"/>
      <c r="Z511" s="440"/>
      <c r="AA511" s="440"/>
      <c r="AB511" s="440"/>
    </row>
    <row r="512" spans="2:28" x14ac:dyDescent="0.25">
      <c r="B512" s="440"/>
      <c r="C512" s="440"/>
      <c r="D512" s="440"/>
      <c r="E512" s="440"/>
      <c r="F512" s="440"/>
      <c r="G512" s="440"/>
      <c r="H512" s="440"/>
      <c r="I512" s="440"/>
      <c r="J512" s="440"/>
      <c r="K512" s="440"/>
      <c r="L512" s="440"/>
      <c r="M512" s="440"/>
      <c r="N512" s="440"/>
      <c r="O512" s="440"/>
      <c r="P512" s="440"/>
      <c r="Q512" s="440"/>
      <c r="R512" s="440"/>
      <c r="S512" s="440"/>
      <c r="T512" s="440"/>
      <c r="U512" s="440"/>
      <c r="V512" s="440"/>
      <c r="W512" s="440"/>
      <c r="X512" s="440"/>
      <c r="Y512" s="440"/>
      <c r="Z512" s="440"/>
      <c r="AA512" s="440"/>
      <c r="AB512" s="440"/>
    </row>
    <row r="513" spans="2:28" x14ac:dyDescent="0.25">
      <c r="B513" s="440"/>
      <c r="C513" s="440"/>
      <c r="D513" s="440"/>
      <c r="E513" s="440"/>
      <c r="F513" s="440"/>
      <c r="G513" s="440"/>
      <c r="H513" s="440"/>
      <c r="I513" s="440"/>
      <c r="J513" s="440"/>
      <c r="K513" s="440"/>
      <c r="L513" s="440"/>
      <c r="M513" s="440"/>
      <c r="N513" s="440"/>
      <c r="O513" s="440"/>
      <c r="P513" s="440"/>
      <c r="Q513" s="440"/>
      <c r="R513" s="440"/>
      <c r="S513" s="440"/>
      <c r="T513" s="440"/>
      <c r="U513" s="440"/>
      <c r="V513" s="440"/>
      <c r="W513" s="440"/>
      <c r="X513" s="440"/>
      <c r="Y513" s="440"/>
      <c r="Z513" s="440"/>
      <c r="AA513" s="440"/>
      <c r="AB513" s="440"/>
    </row>
    <row r="514" spans="2:28" x14ac:dyDescent="0.25">
      <c r="B514" s="440"/>
      <c r="C514" s="440"/>
      <c r="D514" s="440"/>
      <c r="E514" s="440"/>
      <c r="F514" s="440"/>
      <c r="G514" s="440"/>
      <c r="H514" s="440"/>
      <c r="I514" s="440"/>
      <c r="J514" s="440"/>
      <c r="K514" s="440"/>
      <c r="L514" s="440"/>
      <c r="M514" s="440"/>
      <c r="N514" s="440"/>
      <c r="O514" s="440"/>
      <c r="P514" s="440"/>
      <c r="Q514" s="440"/>
      <c r="R514" s="440"/>
      <c r="S514" s="440"/>
      <c r="T514" s="440"/>
      <c r="U514" s="440"/>
      <c r="V514" s="440"/>
      <c r="W514" s="440"/>
      <c r="X514" s="440"/>
      <c r="Y514" s="440"/>
      <c r="Z514" s="440"/>
      <c r="AA514" s="440"/>
      <c r="AB514" s="440"/>
    </row>
    <row r="515" spans="2:28" x14ac:dyDescent="0.25">
      <c r="B515" s="440"/>
      <c r="C515" s="440"/>
      <c r="D515" s="440"/>
      <c r="E515" s="440"/>
      <c r="F515" s="440"/>
      <c r="G515" s="440"/>
      <c r="H515" s="440"/>
      <c r="I515" s="440"/>
      <c r="J515" s="440"/>
      <c r="K515" s="440"/>
      <c r="L515" s="440"/>
      <c r="M515" s="440"/>
      <c r="N515" s="440"/>
      <c r="O515" s="440"/>
      <c r="P515" s="440"/>
      <c r="Q515" s="440"/>
      <c r="R515" s="440"/>
      <c r="S515" s="440"/>
      <c r="T515" s="440"/>
      <c r="U515" s="440"/>
      <c r="V515" s="440"/>
      <c r="W515" s="440"/>
      <c r="X515" s="440"/>
      <c r="Y515" s="440"/>
      <c r="Z515" s="440"/>
      <c r="AA515" s="440"/>
      <c r="AB515" s="440"/>
    </row>
    <row r="516" spans="2:28" x14ac:dyDescent="0.25">
      <c r="B516" s="440"/>
      <c r="C516" s="440"/>
      <c r="D516" s="440"/>
      <c r="E516" s="440"/>
      <c r="F516" s="440"/>
      <c r="G516" s="440"/>
      <c r="H516" s="440"/>
      <c r="I516" s="440"/>
      <c r="J516" s="440"/>
      <c r="K516" s="440"/>
      <c r="L516" s="440"/>
      <c r="M516" s="440"/>
      <c r="N516" s="440"/>
      <c r="O516" s="440"/>
      <c r="P516" s="440"/>
      <c r="Q516" s="440"/>
      <c r="R516" s="440"/>
      <c r="S516" s="440"/>
      <c r="T516" s="440"/>
      <c r="U516" s="440"/>
      <c r="V516" s="440"/>
      <c r="W516" s="440"/>
      <c r="X516" s="440"/>
      <c r="Y516" s="440"/>
      <c r="Z516" s="440"/>
      <c r="AA516" s="440"/>
      <c r="AB516" s="440"/>
    </row>
    <row r="517" spans="2:28" x14ac:dyDescent="0.25">
      <c r="B517" s="440"/>
      <c r="C517" s="440"/>
      <c r="D517" s="440"/>
      <c r="E517" s="440"/>
      <c r="F517" s="440"/>
      <c r="G517" s="440"/>
      <c r="H517" s="440"/>
      <c r="I517" s="440"/>
      <c r="J517" s="440"/>
      <c r="K517" s="440"/>
      <c r="L517" s="440"/>
      <c r="M517" s="440"/>
      <c r="N517" s="440"/>
      <c r="O517" s="440"/>
      <c r="P517" s="440"/>
      <c r="Q517" s="440"/>
      <c r="R517" s="440"/>
      <c r="S517" s="440"/>
      <c r="T517" s="440"/>
      <c r="U517" s="440"/>
      <c r="V517" s="440"/>
      <c r="W517" s="440"/>
      <c r="X517" s="440"/>
      <c r="Y517" s="440"/>
      <c r="Z517" s="440"/>
      <c r="AA517" s="440"/>
      <c r="AB517" s="440"/>
    </row>
    <row r="518" spans="2:28" x14ac:dyDescent="0.25">
      <c r="B518" s="440"/>
      <c r="C518" s="440"/>
      <c r="D518" s="440"/>
      <c r="E518" s="440"/>
      <c r="F518" s="440"/>
      <c r="G518" s="440"/>
      <c r="H518" s="440"/>
      <c r="I518" s="440"/>
      <c r="J518" s="440"/>
      <c r="K518" s="440"/>
      <c r="L518" s="440"/>
      <c r="M518" s="440"/>
      <c r="N518" s="440"/>
      <c r="O518" s="440"/>
      <c r="P518" s="440"/>
      <c r="Q518" s="440"/>
      <c r="R518" s="440"/>
      <c r="S518" s="440"/>
      <c r="T518" s="440"/>
      <c r="U518" s="440"/>
      <c r="V518" s="440"/>
      <c r="W518" s="440"/>
      <c r="X518" s="440"/>
      <c r="Y518" s="440"/>
      <c r="Z518" s="440"/>
      <c r="AA518" s="440"/>
      <c r="AB518" s="440"/>
    </row>
    <row r="519" spans="2:28" x14ac:dyDescent="0.25">
      <c r="B519" s="440"/>
      <c r="C519" s="440"/>
      <c r="D519" s="440"/>
      <c r="E519" s="440"/>
      <c r="F519" s="440"/>
      <c r="G519" s="440"/>
      <c r="H519" s="440"/>
      <c r="I519" s="440"/>
      <c r="J519" s="440"/>
      <c r="K519" s="440"/>
      <c r="L519" s="440"/>
      <c r="M519" s="440"/>
      <c r="N519" s="440"/>
      <c r="O519" s="440"/>
      <c r="P519" s="440"/>
      <c r="Q519" s="440"/>
      <c r="R519" s="440"/>
      <c r="S519" s="440"/>
      <c r="T519" s="440"/>
      <c r="U519" s="440"/>
      <c r="V519" s="440"/>
      <c r="W519" s="440"/>
      <c r="X519" s="440"/>
      <c r="Y519" s="440"/>
      <c r="Z519" s="440"/>
      <c r="AA519" s="440"/>
      <c r="AB519" s="440"/>
    </row>
    <row r="520" spans="2:28" x14ac:dyDescent="0.25">
      <c r="B520" s="440"/>
      <c r="C520" s="440"/>
      <c r="D520" s="440"/>
      <c r="E520" s="440"/>
      <c r="F520" s="440"/>
      <c r="G520" s="440"/>
      <c r="H520" s="440"/>
      <c r="I520" s="440"/>
      <c r="J520" s="440"/>
      <c r="K520" s="440"/>
      <c r="L520" s="440"/>
      <c r="M520" s="440"/>
      <c r="N520" s="440"/>
      <c r="O520" s="440"/>
      <c r="P520" s="440"/>
      <c r="Q520" s="440"/>
      <c r="R520" s="440"/>
      <c r="S520" s="440"/>
      <c r="T520" s="440"/>
      <c r="U520" s="440"/>
      <c r="V520" s="440"/>
      <c r="W520" s="440"/>
      <c r="X520" s="440"/>
      <c r="Y520" s="440"/>
      <c r="Z520" s="440"/>
      <c r="AA520" s="440"/>
      <c r="AB520" s="440"/>
    </row>
    <row r="521" spans="2:28" x14ac:dyDescent="0.25">
      <c r="B521" s="440"/>
      <c r="C521" s="440"/>
      <c r="D521" s="440"/>
      <c r="E521" s="440"/>
      <c r="F521" s="440"/>
      <c r="G521" s="440"/>
      <c r="H521" s="440"/>
      <c r="I521" s="440"/>
      <c r="J521" s="440"/>
      <c r="K521" s="440"/>
      <c r="L521" s="440"/>
      <c r="M521" s="440"/>
      <c r="N521" s="440"/>
      <c r="O521" s="440"/>
      <c r="P521" s="440"/>
      <c r="Q521" s="440"/>
      <c r="R521" s="440"/>
      <c r="S521" s="440"/>
      <c r="T521" s="440"/>
      <c r="U521" s="440"/>
      <c r="V521" s="440"/>
      <c r="W521" s="440"/>
      <c r="X521" s="440"/>
      <c r="Y521" s="440"/>
      <c r="Z521" s="440"/>
      <c r="AA521" s="440"/>
      <c r="AB521" s="440"/>
    </row>
    <row r="522" spans="2:28" x14ac:dyDescent="0.25">
      <c r="B522" s="440"/>
      <c r="C522" s="440"/>
      <c r="D522" s="440"/>
      <c r="E522" s="440"/>
      <c r="F522" s="440"/>
      <c r="G522" s="440"/>
      <c r="H522" s="440"/>
      <c r="I522" s="440"/>
      <c r="J522" s="440"/>
      <c r="K522" s="440"/>
      <c r="L522" s="440"/>
      <c r="M522" s="440"/>
      <c r="N522" s="440"/>
      <c r="O522" s="440"/>
      <c r="P522" s="440"/>
      <c r="Q522" s="440"/>
      <c r="R522" s="440"/>
      <c r="S522" s="440"/>
      <c r="T522" s="440"/>
      <c r="U522" s="440"/>
      <c r="V522" s="440"/>
      <c r="W522" s="440"/>
      <c r="X522" s="440"/>
      <c r="Y522" s="440"/>
      <c r="Z522" s="440"/>
      <c r="AA522" s="440"/>
      <c r="AB522" s="440"/>
    </row>
    <row r="523" spans="2:28" x14ac:dyDescent="0.25">
      <c r="B523" s="440"/>
      <c r="C523" s="440"/>
      <c r="D523" s="440"/>
      <c r="E523" s="440"/>
      <c r="F523" s="440"/>
      <c r="G523" s="440"/>
      <c r="H523" s="440"/>
      <c r="I523" s="440"/>
      <c r="J523" s="440"/>
      <c r="K523" s="440"/>
      <c r="L523" s="440"/>
      <c r="M523" s="440"/>
      <c r="N523" s="440"/>
      <c r="O523" s="440"/>
      <c r="P523" s="440"/>
      <c r="Q523" s="440"/>
      <c r="R523" s="440"/>
      <c r="S523" s="440"/>
      <c r="T523" s="440"/>
      <c r="U523" s="440"/>
      <c r="V523" s="440"/>
      <c r="W523" s="440"/>
      <c r="X523" s="440"/>
      <c r="Y523" s="440"/>
      <c r="Z523" s="440"/>
      <c r="AA523" s="440"/>
      <c r="AB523" s="440"/>
    </row>
    <row r="524" spans="2:28" x14ac:dyDescent="0.25">
      <c r="B524" s="440"/>
      <c r="C524" s="440"/>
      <c r="D524" s="440"/>
      <c r="E524" s="440"/>
      <c r="F524" s="440"/>
      <c r="G524" s="440"/>
      <c r="H524" s="440"/>
      <c r="I524" s="440"/>
      <c r="J524" s="440"/>
      <c r="K524" s="440"/>
      <c r="L524" s="440"/>
      <c r="M524" s="440"/>
      <c r="N524" s="440"/>
      <c r="O524" s="440"/>
      <c r="P524" s="440"/>
      <c r="Q524" s="440"/>
      <c r="R524" s="440"/>
      <c r="S524" s="440"/>
      <c r="T524" s="440"/>
      <c r="U524" s="440"/>
      <c r="V524" s="440"/>
      <c r="W524" s="440"/>
      <c r="X524" s="440"/>
      <c r="Y524" s="440"/>
      <c r="Z524" s="440"/>
      <c r="AA524" s="440"/>
      <c r="AB524" s="440"/>
    </row>
    <row r="525" spans="2:28" x14ac:dyDescent="0.25">
      <c r="B525" s="440"/>
      <c r="C525" s="440"/>
      <c r="D525" s="440"/>
      <c r="E525" s="440"/>
      <c r="F525" s="440"/>
      <c r="G525" s="440"/>
      <c r="H525" s="440"/>
      <c r="I525" s="440"/>
      <c r="J525" s="440"/>
      <c r="K525" s="440"/>
      <c r="L525" s="440"/>
      <c r="M525" s="440"/>
      <c r="N525" s="440"/>
      <c r="O525" s="440"/>
      <c r="P525" s="440"/>
      <c r="Q525" s="440"/>
      <c r="R525" s="440"/>
      <c r="S525" s="440"/>
      <c r="T525" s="440"/>
      <c r="U525" s="440"/>
      <c r="V525" s="440"/>
      <c r="W525" s="440"/>
      <c r="X525" s="440"/>
      <c r="Y525" s="440"/>
      <c r="Z525" s="440"/>
      <c r="AA525" s="440"/>
      <c r="AB525" s="440"/>
    </row>
    <row r="526" spans="2:28" x14ac:dyDescent="0.25">
      <c r="B526" s="440"/>
      <c r="C526" s="440"/>
      <c r="D526" s="440"/>
      <c r="E526" s="440"/>
      <c r="F526" s="440"/>
      <c r="G526" s="440"/>
      <c r="H526" s="440"/>
      <c r="I526" s="440"/>
      <c r="J526" s="440"/>
      <c r="K526" s="440"/>
      <c r="L526" s="440"/>
      <c r="M526" s="440"/>
      <c r="N526" s="440"/>
      <c r="O526" s="440"/>
      <c r="P526" s="440"/>
      <c r="Q526" s="440"/>
      <c r="R526" s="440"/>
      <c r="S526" s="440"/>
      <c r="T526" s="440"/>
      <c r="U526" s="440"/>
      <c r="V526" s="440"/>
      <c r="W526" s="440"/>
      <c r="X526" s="440"/>
      <c r="Y526" s="440"/>
      <c r="Z526" s="440"/>
      <c r="AA526" s="440"/>
      <c r="AB526" s="440"/>
    </row>
    <row r="527" spans="2:28" x14ac:dyDescent="0.25">
      <c r="B527" s="440"/>
      <c r="C527" s="440"/>
      <c r="D527" s="440"/>
      <c r="E527" s="440"/>
      <c r="F527" s="440"/>
      <c r="G527" s="440"/>
      <c r="H527" s="440"/>
      <c r="I527" s="440"/>
      <c r="J527" s="440"/>
      <c r="K527" s="440"/>
      <c r="L527" s="440"/>
      <c r="M527" s="440"/>
      <c r="N527" s="440"/>
      <c r="O527" s="440"/>
      <c r="P527" s="440"/>
      <c r="Q527" s="440"/>
      <c r="R527" s="440"/>
      <c r="S527" s="440"/>
      <c r="T527" s="440"/>
      <c r="U527" s="440"/>
      <c r="V527" s="440"/>
      <c r="W527" s="440"/>
      <c r="X527" s="440"/>
      <c r="Y527" s="440"/>
      <c r="Z527" s="440"/>
      <c r="AA527" s="440"/>
      <c r="AB527" s="440"/>
    </row>
    <row r="528" spans="2:28" x14ac:dyDescent="0.25">
      <c r="B528" s="440"/>
      <c r="C528" s="440"/>
      <c r="D528" s="440"/>
      <c r="E528" s="440"/>
      <c r="F528" s="440"/>
      <c r="G528" s="440"/>
      <c r="H528" s="440"/>
      <c r="I528" s="440"/>
      <c r="J528" s="440"/>
      <c r="K528" s="440"/>
      <c r="L528" s="440"/>
      <c r="M528" s="440"/>
      <c r="N528" s="440"/>
      <c r="O528" s="440"/>
      <c r="P528" s="440"/>
      <c r="Q528" s="440"/>
      <c r="R528" s="440"/>
      <c r="S528" s="440"/>
      <c r="T528" s="440"/>
      <c r="U528" s="440"/>
      <c r="V528" s="440"/>
      <c r="W528" s="440"/>
      <c r="X528" s="440"/>
      <c r="Y528" s="440"/>
      <c r="Z528" s="440"/>
      <c r="AA528" s="440"/>
      <c r="AB528" s="440"/>
    </row>
    <row r="529" spans="2:28" x14ac:dyDescent="0.25">
      <c r="B529" s="440"/>
      <c r="C529" s="440"/>
      <c r="D529" s="440"/>
      <c r="E529" s="440"/>
      <c r="F529" s="440"/>
      <c r="G529" s="440"/>
      <c r="H529" s="440"/>
      <c r="I529" s="440"/>
      <c r="J529" s="440"/>
      <c r="K529" s="440"/>
      <c r="L529" s="440"/>
      <c r="M529" s="440"/>
      <c r="N529" s="440"/>
      <c r="O529" s="440"/>
      <c r="P529" s="440"/>
      <c r="Q529" s="440"/>
      <c r="R529" s="440"/>
      <c r="S529" s="440"/>
      <c r="T529" s="440"/>
      <c r="U529" s="440"/>
      <c r="V529" s="440"/>
      <c r="W529" s="440"/>
      <c r="X529" s="440"/>
      <c r="Y529" s="440"/>
      <c r="Z529" s="440"/>
      <c r="AA529" s="440"/>
      <c r="AB529" s="440"/>
    </row>
    <row r="530" spans="2:28" x14ac:dyDescent="0.25">
      <c r="B530" s="440"/>
      <c r="C530" s="440"/>
      <c r="D530" s="440"/>
      <c r="E530" s="440"/>
      <c r="F530" s="440"/>
      <c r="G530" s="440"/>
      <c r="H530" s="440"/>
      <c r="I530" s="440"/>
      <c r="J530" s="440"/>
      <c r="K530" s="440"/>
      <c r="L530" s="440"/>
      <c r="M530" s="440"/>
      <c r="N530" s="440"/>
      <c r="O530" s="440"/>
      <c r="P530" s="440"/>
      <c r="Q530" s="440"/>
      <c r="R530" s="440"/>
      <c r="S530" s="440"/>
      <c r="T530" s="440"/>
      <c r="U530" s="440"/>
      <c r="V530" s="440"/>
      <c r="W530" s="440"/>
      <c r="X530" s="440"/>
      <c r="Y530" s="440"/>
      <c r="Z530" s="440"/>
      <c r="AA530" s="440"/>
      <c r="AB530" s="440"/>
    </row>
    <row r="531" spans="2:28" x14ac:dyDescent="0.25">
      <c r="B531" s="440"/>
      <c r="C531" s="440"/>
      <c r="D531" s="440"/>
      <c r="E531" s="440"/>
      <c r="F531" s="440"/>
      <c r="G531" s="440"/>
      <c r="H531" s="440"/>
      <c r="I531" s="440"/>
      <c r="J531" s="440"/>
      <c r="K531" s="440"/>
      <c r="L531" s="440"/>
      <c r="M531" s="440"/>
      <c r="N531" s="440"/>
      <c r="O531" s="440"/>
      <c r="P531" s="440"/>
      <c r="Q531" s="440"/>
      <c r="R531" s="440"/>
      <c r="S531" s="440"/>
      <c r="T531" s="440"/>
      <c r="U531" s="440"/>
      <c r="V531" s="440"/>
      <c r="W531" s="440"/>
      <c r="X531" s="440"/>
      <c r="Y531" s="440"/>
      <c r="Z531" s="440"/>
      <c r="AA531" s="440"/>
      <c r="AB531" s="440"/>
    </row>
    <row r="532" spans="2:28" x14ac:dyDescent="0.25">
      <c r="B532" s="440"/>
      <c r="C532" s="440"/>
      <c r="D532" s="440"/>
      <c r="E532" s="440"/>
      <c r="F532" s="440"/>
      <c r="G532" s="440"/>
      <c r="H532" s="440"/>
      <c r="I532" s="440"/>
      <c r="J532" s="440"/>
      <c r="K532" s="440"/>
      <c r="L532" s="440"/>
      <c r="M532" s="440"/>
      <c r="N532" s="440"/>
      <c r="O532" s="440"/>
      <c r="P532" s="440"/>
      <c r="Q532" s="440"/>
      <c r="R532" s="440"/>
      <c r="S532" s="440"/>
      <c r="T532" s="440"/>
      <c r="U532" s="440"/>
      <c r="V532" s="440"/>
      <c r="W532" s="440"/>
      <c r="X532" s="440"/>
      <c r="Y532" s="440"/>
      <c r="Z532" s="440"/>
      <c r="AA532" s="440"/>
      <c r="AB532" s="440"/>
    </row>
    <row r="533" spans="2:28" x14ac:dyDescent="0.25">
      <c r="B533" s="440"/>
      <c r="C533" s="440"/>
      <c r="D533" s="440"/>
      <c r="E533" s="440"/>
      <c r="F533" s="440"/>
      <c r="G533" s="440"/>
      <c r="H533" s="440"/>
      <c r="I533" s="440"/>
      <c r="J533" s="440"/>
      <c r="K533" s="440"/>
      <c r="L533" s="440"/>
      <c r="M533" s="440"/>
      <c r="N533" s="440"/>
      <c r="O533" s="440"/>
      <c r="P533" s="440"/>
      <c r="Q533" s="440"/>
      <c r="R533" s="440"/>
      <c r="S533" s="440"/>
      <c r="T533" s="440"/>
      <c r="U533" s="440"/>
      <c r="V533" s="440"/>
      <c r="W533" s="440"/>
      <c r="X533" s="440"/>
      <c r="Y533" s="440"/>
      <c r="Z533" s="440"/>
      <c r="AA533" s="440"/>
      <c r="AB533" s="440"/>
    </row>
    <row r="534" spans="2:28" x14ac:dyDescent="0.25">
      <c r="B534" s="440"/>
      <c r="C534" s="440"/>
      <c r="D534" s="440"/>
      <c r="E534" s="440"/>
      <c r="F534" s="440"/>
      <c r="G534" s="440"/>
      <c r="H534" s="440"/>
      <c r="I534" s="440"/>
      <c r="J534" s="440"/>
      <c r="K534" s="440"/>
      <c r="L534" s="440"/>
      <c r="M534" s="440"/>
      <c r="N534" s="440"/>
      <c r="O534" s="440"/>
      <c r="P534" s="440"/>
      <c r="Q534" s="440"/>
      <c r="R534" s="440"/>
      <c r="S534" s="440"/>
      <c r="T534" s="440"/>
      <c r="U534" s="440"/>
      <c r="V534" s="440"/>
      <c r="W534" s="440"/>
      <c r="X534" s="440"/>
      <c r="Y534" s="440"/>
      <c r="Z534" s="440"/>
      <c r="AA534" s="440"/>
      <c r="AB534" s="440"/>
    </row>
    <row r="535" spans="2:28" x14ac:dyDescent="0.25">
      <c r="B535" s="440"/>
      <c r="C535" s="440"/>
      <c r="D535" s="440"/>
      <c r="E535" s="440"/>
      <c r="F535" s="440"/>
      <c r="G535" s="440"/>
      <c r="H535" s="440"/>
      <c r="I535" s="440"/>
      <c r="J535" s="440"/>
      <c r="K535" s="440"/>
      <c r="L535" s="440"/>
      <c r="M535" s="440"/>
      <c r="N535" s="440"/>
      <c r="O535" s="440"/>
      <c r="P535" s="440"/>
      <c r="Q535" s="440"/>
      <c r="R535" s="440"/>
      <c r="S535" s="440"/>
      <c r="T535" s="440"/>
      <c r="U535" s="440"/>
      <c r="V535" s="440"/>
      <c r="W535" s="440"/>
      <c r="X535" s="440"/>
      <c r="Y535" s="440"/>
      <c r="Z535" s="440"/>
      <c r="AA535" s="440"/>
      <c r="AB535" s="440"/>
    </row>
    <row r="536" spans="2:28" x14ac:dyDescent="0.25">
      <c r="B536" s="440"/>
      <c r="C536" s="440"/>
      <c r="D536" s="440"/>
      <c r="E536" s="440"/>
      <c r="F536" s="440"/>
      <c r="G536" s="440"/>
      <c r="H536" s="440"/>
      <c r="I536" s="440"/>
      <c r="J536" s="440"/>
      <c r="K536" s="440"/>
      <c r="L536" s="440"/>
      <c r="M536" s="440"/>
      <c r="N536" s="440"/>
      <c r="O536" s="440"/>
      <c r="P536" s="440"/>
      <c r="Q536" s="440"/>
      <c r="R536" s="440"/>
      <c r="S536" s="440"/>
      <c r="T536" s="440"/>
      <c r="U536" s="440"/>
      <c r="V536" s="440"/>
      <c r="W536" s="440"/>
      <c r="X536" s="440"/>
      <c r="Y536" s="440"/>
      <c r="Z536" s="440"/>
      <c r="AA536" s="440"/>
      <c r="AB536" s="440"/>
    </row>
    <row r="537" spans="2:28" x14ac:dyDescent="0.25">
      <c r="B537" s="440"/>
      <c r="C537" s="440"/>
      <c r="D537" s="440"/>
      <c r="E537" s="440"/>
      <c r="F537" s="440"/>
      <c r="G537" s="440"/>
      <c r="H537" s="440"/>
      <c r="I537" s="440"/>
      <c r="J537" s="440"/>
      <c r="K537" s="440"/>
      <c r="L537" s="440"/>
      <c r="M537" s="440"/>
      <c r="N537" s="440"/>
      <c r="O537" s="440"/>
      <c r="P537" s="440"/>
      <c r="Q537" s="440"/>
      <c r="R537" s="440"/>
      <c r="S537" s="440"/>
      <c r="T537" s="440"/>
      <c r="U537" s="440"/>
      <c r="V537" s="440"/>
      <c r="W537" s="440"/>
      <c r="X537" s="440"/>
      <c r="Y537" s="440"/>
      <c r="Z537" s="440"/>
      <c r="AA537" s="440"/>
      <c r="AB537" s="440"/>
    </row>
    <row r="538" spans="2:28" x14ac:dyDescent="0.25">
      <c r="B538" s="440"/>
      <c r="C538" s="440"/>
      <c r="D538" s="440"/>
      <c r="E538" s="440"/>
      <c r="F538" s="440"/>
      <c r="G538" s="440"/>
      <c r="H538" s="440"/>
      <c r="I538" s="440"/>
      <c r="J538" s="440"/>
      <c r="K538" s="440"/>
      <c r="L538" s="440"/>
      <c r="M538" s="440"/>
      <c r="N538" s="440"/>
      <c r="O538" s="440"/>
      <c r="P538" s="440"/>
      <c r="Q538" s="440"/>
      <c r="R538" s="440"/>
      <c r="S538" s="440"/>
      <c r="T538" s="440"/>
      <c r="U538" s="440"/>
      <c r="V538" s="440"/>
      <c r="W538" s="440"/>
      <c r="X538" s="440"/>
      <c r="Y538" s="440"/>
      <c r="Z538" s="440"/>
      <c r="AA538" s="440"/>
      <c r="AB538" s="440"/>
    </row>
    <row r="539" spans="2:28" x14ac:dyDescent="0.25">
      <c r="B539" s="440"/>
      <c r="C539" s="440"/>
      <c r="D539" s="440"/>
      <c r="E539" s="440"/>
      <c r="F539" s="440"/>
      <c r="G539" s="440"/>
      <c r="H539" s="440"/>
      <c r="I539" s="440"/>
      <c r="J539" s="440"/>
      <c r="K539" s="440"/>
      <c r="L539" s="440"/>
      <c r="M539" s="440"/>
      <c r="N539" s="440"/>
      <c r="O539" s="440"/>
      <c r="P539" s="440"/>
      <c r="Q539" s="440"/>
      <c r="R539" s="440"/>
      <c r="S539" s="440"/>
      <c r="T539" s="440"/>
      <c r="U539" s="440"/>
      <c r="V539" s="440"/>
      <c r="W539" s="440"/>
      <c r="X539" s="440"/>
      <c r="Y539" s="440"/>
      <c r="Z539" s="440"/>
      <c r="AA539" s="440"/>
      <c r="AB539" s="440"/>
    </row>
    <row r="540" spans="2:28" x14ac:dyDescent="0.25">
      <c r="B540" s="440"/>
      <c r="C540" s="440"/>
      <c r="D540" s="440"/>
      <c r="E540" s="440"/>
      <c r="F540" s="440"/>
      <c r="G540" s="440"/>
      <c r="H540" s="440"/>
      <c r="I540" s="440"/>
      <c r="J540" s="440"/>
      <c r="K540" s="440"/>
      <c r="L540" s="440"/>
      <c r="M540" s="440"/>
      <c r="N540" s="440"/>
      <c r="O540" s="440"/>
      <c r="P540" s="440"/>
      <c r="Q540" s="440"/>
      <c r="R540" s="440"/>
      <c r="S540" s="440"/>
      <c r="T540" s="440"/>
      <c r="U540" s="440"/>
      <c r="V540" s="440"/>
      <c r="W540" s="440"/>
      <c r="X540" s="440"/>
      <c r="Y540" s="440"/>
      <c r="Z540" s="440"/>
      <c r="AA540" s="440"/>
      <c r="AB540" s="440"/>
    </row>
    <row r="541" spans="2:28" x14ac:dyDescent="0.25">
      <c r="B541" s="440"/>
      <c r="C541" s="440"/>
      <c r="D541" s="440"/>
      <c r="E541" s="440"/>
      <c r="F541" s="440"/>
      <c r="G541" s="440"/>
      <c r="H541" s="440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</row>
    <row r="542" spans="2:28" x14ac:dyDescent="0.25">
      <c r="B542" s="440"/>
      <c r="C542" s="440"/>
      <c r="D542" s="440"/>
      <c r="E542" s="440"/>
      <c r="F542" s="440"/>
      <c r="G542" s="440"/>
      <c r="H542" s="440"/>
      <c r="I542" s="440"/>
      <c r="J542" s="440"/>
      <c r="K542" s="440"/>
      <c r="L542" s="440"/>
      <c r="M542" s="440"/>
      <c r="N542" s="440"/>
      <c r="O542" s="440"/>
      <c r="P542" s="440"/>
      <c r="Q542" s="440"/>
      <c r="R542" s="440"/>
      <c r="S542" s="440"/>
      <c r="T542" s="440"/>
      <c r="U542" s="440"/>
      <c r="V542" s="440"/>
      <c r="W542" s="440"/>
      <c r="X542" s="440"/>
      <c r="Y542" s="440"/>
      <c r="Z542" s="440"/>
      <c r="AA542" s="440"/>
      <c r="AB542" s="440"/>
    </row>
    <row r="543" spans="2:28" x14ac:dyDescent="0.25">
      <c r="B543" s="440"/>
      <c r="C543" s="440"/>
      <c r="D543" s="440"/>
      <c r="E543" s="440"/>
      <c r="F543" s="440"/>
      <c r="G543" s="440"/>
      <c r="H543" s="440"/>
      <c r="I543" s="440"/>
      <c r="J543" s="440"/>
      <c r="K543" s="440"/>
      <c r="L543" s="440"/>
      <c r="M543" s="440"/>
      <c r="N543" s="440"/>
      <c r="O543" s="440"/>
      <c r="P543" s="440"/>
      <c r="Q543" s="440"/>
      <c r="R543" s="440"/>
      <c r="S543" s="440"/>
      <c r="T543" s="440"/>
      <c r="U543" s="440"/>
      <c r="V543" s="440"/>
      <c r="W543" s="440"/>
      <c r="X543" s="440"/>
      <c r="Y543" s="440"/>
      <c r="Z543" s="440"/>
      <c r="AA543" s="440"/>
      <c r="AB543" s="440"/>
    </row>
    <row r="544" spans="2:28" x14ac:dyDescent="0.25">
      <c r="B544" s="440"/>
      <c r="C544" s="440"/>
      <c r="D544" s="440"/>
      <c r="E544" s="440"/>
      <c r="F544" s="440"/>
      <c r="G544" s="440"/>
      <c r="H544" s="440"/>
      <c r="I544" s="440"/>
      <c r="J544" s="440"/>
      <c r="K544" s="440"/>
      <c r="L544" s="440"/>
      <c r="M544" s="440"/>
      <c r="N544" s="440"/>
      <c r="O544" s="440"/>
      <c r="P544" s="440"/>
      <c r="Q544" s="440"/>
      <c r="R544" s="440"/>
      <c r="S544" s="440"/>
      <c r="T544" s="440"/>
      <c r="U544" s="440"/>
      <c r="V544" s="440"/>
      <c r="W544" s="440"/>
      <c r="X544" s="440"/>
      <c r="Y544" s="440"/>
      <c r="Z544" s="440"/>
      <c r="AA544" s="440"/>
      <c r="AB544" s="440"/>
    </row>
    <row r="545" spans="2:28" x14ac:dyDescent="0.25">
      <c r="B545" s="440"/>
      <c r="C545" s="440"/>
      <c r="D545" s="440"/>
      <c r="E545" s="440"/>
      <c r="F545" s="440"/>
      <c r="G545" s="440"/>
      <c r="H545" s="440"/>
      <c r="I545" s="440"/>
      <c r="J545" s="440"/>
      <c r="K545" s="440"/>
      <c r="L545" s="440"/>
      <c r="M545" s="440"/>
      <c r="N545" s="440"/>
      <c r="O545" s="440"/>
      <c r="P545" s="440"/>
      <c r="Q545" s="440"/>
      <c r="R545" s="440"/>
      <c r="S545" s="440"/>
      <c r="T545" s="440"/>
      <c r="U545" s="440"/>
      <c r="V545" s="440"/>
      <c r="W545" s="440"/>
      <c r="X545" s="440"/>
      <c r="Y545" s="440"/>
      <c r="Z545" s="440"/>
      <c r="AA545" s="440"/>
      <c r="AB545" s="440"/>
    </row>
    <row r="546" spans="2:28" x14ac:dyDescent="0.25">
      <c r="B546" s="440"/>
      <c r="C546" s="440"/>
      <c r="D546" s="440"/>
      <c r="E546" s="440"/>
      <c r="F546" s="440"/>
      <c r="G546" s="440"/>
      <c r="H546" s="440"/>
      <c r="I546" s="440"/>
      <c r="J546" s="440"/>
      <c r="K546" s="440"/>
      <c r="L546" s="440"/>
      <c r="M546" s="440"/>
      <c r="N546" s="440"/>
      <c r="O546" s="440"/>
      <c r="P546" s="440"/>
      <c r="Q546" s="440"/>
      <c r="R546" s="440"/>
      <c r="S546" s="440"/>
      <c r="T546" s="440"/>
      <c r="U546" s="440"/>
      <c r="V546" s="440"/>
      <c r="W546" s="440"/>
      <c r="X546" s="440"/>
      <c r="Y546" s="440"/>
      <c r="Z546" s="440"/>
      <c r="AA546" s="440"/>
      <c r="AB546" s="440"/>
    </row>
    <row r="547" spans="2:28" x14ac:dyDescent="0.25">
      <c r="B547" s="440"/>
      <c r="C547" s="440"/>
      <c r="D547" s="440"/>
      <c r="E547" s="440"/>
      <c r="F547" s="440"/>
      <c r="G547" s="440"/>
      <c r="H547" s="440"/>
      <c r="I547" s="440"/>
      <c r="J547" s="440"/>
      <c r="K547" s="440"/>
      <c r="L547" s="440"/>
      <c r="M547" s="440"/>
      <c r="N547" s="440"/>
      <c r="O547" s="440"/>
      <c r="P547" s="440"/>
      <c r="Q547" s="440"/>
      <c r="R547" s="440"/>
      <c r="S547" s="440"/>
      <c r="T547" s="440"/>
      <c r="U547" s="440"/>
      <c r="V547" s="440"/>
      <c r="W547" s="440"/>
      <c r="X547" s="440"/>
      <c r="Y547" s="440"/>
      <c r="Z547" s="440"/>
      <c r="AA547" s="440"/>
      <c r="AB547" s="440"/>
    </row>
    <row r="548" spans="2:28" x14ac:dyDescent="0.25">
      <c r="B548" s="440"/>
      <c r="C548" s="440"/>
      <c r="D548" s="440"/>
      <c r="E548" s="440"/>
      <c r="F548" s="440"/>
      <c r="G548" s="440"/>
      <c r="H548" s="440"/>
      <c r="I548" s="440"/>
      <c r="J548" s="440"/>
      <c r="K548" s="440"/>
      <c r="L548" s="440"/>
      <c r="M548" s="440"/>
      <c r="N548" s="440"/>
      <c r="O548" s="440"/>
      <c r="P548" s="440"/>
      <c r="Q548" s="440"/>
      <c r="R548" s="440"/>
      <c r="S548" s="440"/>
      <c r="T548" s="440"/>
      <c r="U548" s="440"/>
      <c r="V548" s="440"/>
      <c r="W548" s="440"/>
      <c r="X548" s="440"/>
      <c r="Y548" s="440"/>
      <c r="Z548" s="440"/>
      <c r="AA548" s="440"/>
      <c r="AB548" s="440"/>
    </row>
    <row r="549" spans="2:28" x14ac:dyDescent="0.25">
      <c r="B549" s="440"/>
      <c r="C549" s="440"/>
      <c r="D549" s="440"/>
      <c r="E549" s="440"/>
      <c r="F549" s="440"/>
      <c r="G549" s="440"/>
      <c r="H549" s="440"/>
      <c r="I549" s="440"/>
      <c r="J549" s="440"/>
      <c r="K549" s="440"/>
      <c r="L549" s="440"/>
      <c r="M549" s="440"/>
      <c r="N549" s="440"/>
      <c r="O549" s="440"/>
      <c r="P549" s="440"/>
      <c r="Q549" s="440"/>
      <c r="R549" s="440"/>
      <c r="S549" s="440"/>
      <c r="T549" s="440"/>
      <c r="U549" s="440"/>
      <c r="V549" s="440"/>
      <c r="W549" s="440"/>
      <c r="X549" s="440"/>
      <c r="Y549" s="440"/>
      <c r="Z549" s="440"/>
      <c r="AA549" s="440"/>
      <c r="AB549" s="440"/>
    </row>
    <row r="550" spans="2:28" x14ac:dyDescent="0.25">
      <c r="B550" s="440"/>
      <c r="C550" s="440"/>
      <c r="D550" s="440"/>
      <c r="E550" s="440"/>
      <c r="F550" s="440"/>
      <c r="G550" s="440"/>
      <c r="H550" s="440"/>
      <c r="I550" s="440"/>
      <c r="J550" s="440"/>
      <c r="K550" s="440"/>
      <c r="L550" s="440"/>
      <c r="M550" s="440"/>
      <c r="N550" s="440"/>
      <c r="O550" s="440"/>
      <c r="P550" s="440"/>
      <c r="Q550" s="440"/>
      <c r="R550" s="440"/>
      <c r="S550" s="440"/>
      <c r="T550" s="440"/>
      <c r="U550" s="440"/>
      <c r="V550" s="440"/>
      <c r="W550" s="440"/>
      <c r="X550" s="440"/>
      <c r="Y550" s="440"/>
      <c r="Z550" s="440"/>
      <c r="AA550" s="440"/>
      <c r="AB550" s="440"/>
    </row>
    <row r="551" spans="2:28" x14ac:dyDescent="0.25">
      <c r="B551" s="440"/>
      <c r="C551" s="440"/>
      <c r="D551" s="440"/>
      <c r="E551" s="440"/>
      <c r="F551" s="440"/>
      <c r="G551" s="440"/>
      <c r="H551" s="440"/>
      <c r="I551" s="440"/>
      <c r="J551" s="440"/>
      <c r="K551" s="440"/>
      <c r="L551" s="440"/>
      <c r="M551" s="440"/>
      <c r="N551" s="440"/>
      <c r="O551" s="440"/>
      <c r="P551" s="440"/>
      <c r="Q551" s="440"/>
      <c r="R551" s="440"/>
      <c r="S551" s="440"/>
      <c r="T551" s="440"/>
      <c r="U551" s="440"/>
      <c r="V551" s="440"/>
      <c r="W551" s="440"/>
      <c r="X551" s="440"/>
      <c r="Y551" s="440"/>
      <c r="Z551" s="440"/>
      <c r="AA551" s="440"/>
      <c r="AB551" s="440"/>
    </row>
    <row r="552" spans="2:28" x14ac:dyDescent="0.25">
      <c r="B552" s="440"/>
      <c r="C552" s="440"/>
      <c r="D552" s="440"/>
      <c r="E552" s="440"/>
      <c r="F552" s="440"/>
      <c r="G552" s="440"/>
      <c r="H552" s="440"/>
      <c r="I552" s="440"/>
      <c r="J552" s="440"/>
      <c r="K552" s="440"/>
      <c r="L552" s="440"/>
      <c r="M552" s="440"/>
      <c r="N552" s="440"/>
      <c r="O552" s="440"/>
      <c r="P552" s="440"/>
      <c r="Q552" s="440"/>
      <c r="R552" s="440"/>
      <c r="S552" s="440"/>
      <c r="T552" s="440"/>
      <c r="U552" s="440"/>
      <c r="V552" s="440"/>
      <c r="W552" s="440"/>
      <c r="X552" s="440"/>
      <c r="Y552" s="440"/>
      <c r="Z552" s="440"/>
      <c r="AA552" s="440"/>
      <c r="AB552" s="440"/>
    </row>
    <row r="553" spans="2:28" x14ac:dyDescent="0.25">
      <c r="B553" s="440"/>
      <c r="C553" s="440"/>
      <c r="D553" s="440"/>
      <c r="E553" s="440"/>
      <c r="F553" s="440"/>
      <c r="G553" s="440"/>
      <c r="H553" s="440"/>
      <c r="I553" s="440"/>
      <c r="J553" s="440"/>
      <c r="K553" s="440"/>
      <c r="L553" s="440"/>
      <c r="M553" s="440"/>
      <c r="N553" s="440"/>
      <c r="O553" s="440"/>
      <c r="P553" s="440"/>
      <c r="Q553" s="440"/>
      <c r="R553" s="440"/>
      <c r="S553" s="440"/>
      <c r="T553" s="440"/>
      <c r="U553" s="440"/>
      <c r="V553" s="440"/>
      <c r="W553" s="440"/>
      <c r="X553" s="440"/>
      <c r="Y553" s="440"/>
      <c r="Z553" s="440"/>
      <c r="AA553" s="440"/>
      <c r="AB553" s="440"/>
    </row>
    <row r="554" spans="2:28" x14ac:dyDescent="0.25">
      <c r="B554" s="440"/>
      <c r="C554" s="440"/>
      <c r="D554" s="440"/>
      <c r="E554" s="440"/>
      <c r="F554" s="440"/>
      <c r="G554" s="440"/>
      <c r="H554" s="440"/>
      <c r="I554" s="440"/>
      <c r="J554" s="440"/>
      <c r="K554" s="440"/>
      <c r="L554" s="440"/>
      <c r="M554" s="440"/>
      <c r="N554" s="440"/>
      <c r="O554" s="440"/>
      <c r="P554" s="440"/>
      <c r="Q554" s="440"/>
      <c r="R554" s="440"/>
      <c r="S554" s="440"/>
      <c r="T554" s="440"/>
      <c r="U554" s="440"/>
      <c r="V554" s="440"/>
      <c r="W554" s="440"/>
      <c r="X554" s="440"/>
      <c r="Y554" s="440"/>
      <c r="Z554" s="440"/>
      <c r="AA554" s="440"/>
      <c r="AB554" s="440"/>
    </row>
    <row r="555" spans="2:28" x14ac:dyDescent="0.25">
      <c r="B555" s="440"/>
      <c r="C555" s="440"/>
      <c r="D555" s="440"/>
      <c r="E555" s="440"/>
      <c r="F555" s="440"/>
      <c r="G555" s="440"/>
      <c r="H555" s="440"/>
      <c r="I555" s="440"/>
      <c r="J555" s="440"/>
      <c r="K555" s="440"/>
      <c r="L555" s="440"/>
      <c r="M555" s="440"/>
      <c r="N555" s="440"/>
      <c r="O555" s="440"/>
      <c r="P555" s="440"/>
      <c r="Q555" s="440"/>
      <c r="R555" s="440"/>
      <c r="S555" s="440"/>
      <c r="T555" s="440"/>
      <c r="U555" s="440"/>
      <c r="V555" s="440"/>
      <c r="W555" s="440"/>
      <c r="X555" s="440"/>
      <c r="Y555" s="440"/>
      <c r="Z555" s="440"/>
      <c r="AA555" s="440"/>
      <c r="AB555" s="440"/>
    </row>
    <row r="556" spans="2:28" x14ac:dyDescent="0.25">
      <c r="B556" s="440"/>
      <c r="C556" s="440"/>
      <c r="D556" s="440"/>
      <c r="E556" s="440"/>
      <c r="F556" s="440"/>
      <c r="G556" s="440"/>
      <c r="H556" s="440"/>
      <c r="I556" s="440"/>
      <c r="J556" s="440"/>
      <c r="K556" s="440"/>
      <c r="L556" s="440"/>
      <c r="M556" s="440"/>
      <c r="N556" s="440"/>
      <c r="O556" s="440"/>
      <c r="P556" s="440"/>
      <c r="Q556" s="440"/>
      <c r="R556" s="440"/>
      <c r="S556" s="440"/>
      <c r="T556" s="440"/>
      <c r="U556" s="440"/>
      <c r="V556" s="440"/>
      <c r="W556" s="440"/>
      <c r="X556" s="440"/>
      <c r="Y556" s="440"/>
      <c r="Z556" s="440"/>
      <c r="AA556" s="440"/>
      <c r="AB556" s="440"/>
    </row>
    <row r="557" spans="2:28" x14ac:dyDescent="0.25">
      <c r="B557" s="440"/>
      <c r="C557" s="440"/>
      <c r="D557" s="440"/>
      <c r="E557" s="440"/>
      <c r="F557" s="440"/>
      <c r="G557" s="440"/>
      <c r="H557" s="440"/>
      <c r="I557" s="440"/>
      <c r="J557" s="440"/>
      <c r="K557" s="440"/>
      <c r="L557" s="440"/>
      <c r="M557" s="440"/>
      <c r="N557" s="440"/>
      <c r="O557" s="440"/>
      <c r="P557" s="440"/>
      <c r="Q557" s="440"/>
      <c r="R557" s="440"/>
      <c r="S557" s="440"/>
      <c r="T557" s="440"/>
      <c r="U557" s="440"/>
      <c r="V557" s="440"/>
      <c r="W557" s="440"/>
      <c r="X557" s="440"/>
      <c r="Y557" s="440"/>
      <c r="Z557" s="440"/>
      <c r="AA557" s="440"/>
      <c r="AB557" s="440"/>
    </row>
    <row r="558" spans="2:28" x14ac:dyDescent="0.25">
      <c r="B558" s="440"/>
      <c r="C558" s="440"/>
      <c r="D558" s="440"/>
      <c r="E558" s="440"/>
      <c r="F558" s="440"/>
      <c r="G558" s="440"/>
      <c r="H558" s="440"/>
      <c r="I558" s="440"/>
      <c r="J558" s="440"/>
      <c r="K558" s="440"/>
      <c r="L558" s="440"/>
      <c r="M558" s="440"/>
      <c r="N558" s="440"/>
      <c r="O558" s="440"/>
      <c r="P558" s="440"/>
      <c r="Q558" s="440"/>
      <c r="R558" s="440"/>
      <c r="S558" s="440"/>
      <c r="T558" s="440"/>
      <c r="U558" s="440"/>
      <c r="V558" s="440"/>
      <c r="W558" s="440"/>
      <c r="X558" s="440"/>
      <c r="Y558" s="440"/>
      <c r="Z558" s="440"/>
      <c r="AA558" s="440"/>
      <c r="AB558" s="440"/>
    </row>
    <row r="559" spans="2:28" x14ac:dyDescent="0.25">
      <c r="B559" s="440"/>
      <c r="C559" s="440"/>
      <c r="D559" s="440"/>
      <c r="E559" s="440"/>
      <c r="F559" s="440"/>
      <c r="G559" s="440"/>
      <c r="H559" s="440"/>
      <c r="I559" s="440"/>
      <c r="J559" s="440"/>
      <c r="K559" s="440"/>
      <c r="L559" s="440"/>
      <c r="M559" s="440"/>
      <c r="N559" s="440"/>
      <c r="O559" s="440"/>
      <c r="P559" s="440"/>
      <c r="Q559" s="440"/>
      <c r="R559" s="440"/>
      <c r="S559" s="440"/>
      <c r="T559" s="440"/>
      <c r="U559" s="440"/>
      <c r="V559" s="440"/>
      <c r="W559" s="440"/>
      <c r="X559" s="440"/>
      <c r="Y559" s="440"/>
      <c r="Z559" s="440"/>
      <c r="AA559" s="440"/>
      <c r="AB559" s="440"/>
    </row>
    <row r="560" spans="2:28" x14ac:dyDescent="0.25">
      <c r="B560" s="440"/>
      <c r="C560" s="440"/>
      <c r="D560" s="440"/>
      <c r="E560" s="440"/>
      <c r="F560" s="440"/>
      <c r="G560" s="440"/>
      <c r="H560" s="440"/>
      <c r="I560" s="440"/>
      <c r="J560" s="440"/>
      <c r="K560" s="440"/>
      <c r="L560" s="440"/>
      <c r="M560" s="440"/>
      <c r="N560" s="440"/>
      <c r="O560" s="440"/>
      <c r="P560" s="440"/>
      <c r="Q560" s="440"/>
      <c r="R560" s="440"/>
      <c r="S560" s="440"/>
      <c r="T560" s="440"/>
      <c r="U560" s="440"/>
      <c r="V560" s="440"/>
      <c r="W560" s="440"/>
      <c r="X560" s="440"/>
      <c r="Y560" s="440"/>
      <c r="Z560" s="440"/>
      <c r="AA560" s="440"/>
      <c r="AB560" s="440"/>
    </row>
    <row r="561" spans="2:28" x14ac:dyDescent="0.25">
      <c r="B561" s="440"/>
      <c r="C561" s="440"/>
      <c r="D561" s="440"/>
      <c r="E561" s="440"/>
      <c r="F561" s="440"/>
      <c r="G561" s="440"/>
      <c r="H561" s="440"/>
      <c r="I561" s="440"/>
      <c r="J561" s="440"/>
      <c r="K561" s="440"/>
      <c r="L561" s="440"/>
      <c r="M561" s="440"/>
      <c r="N561" s="440"/>
      <c r="O561" s="440"/>
      <c r="P561" s="440"/>
      <c r="Q561" s="440"/>
      <c r="R561" s="440"/>
      <c r="S561" s="440"/>
      <c r="T561" s="440"/>
      <c r="U561" s="440"/>
      <c r="V561" s="440"/>
      <c r="W561" s="440"/>
      <c r="X561" s="440"/>
      <c r="Y561" s="440"/>
      <c r="Z561" s="440"/>
      <c r="AA561" s="440"/>
      <c r="AB561" s="440"/>
    </row>
    <row r="562" spans="2:28" x14ac:dyDescent="0.25">
      <c r="B562" s="440"/>
      <c r="C562" s="440"/>
      <c r="D562" s="440"/>
      <c r="E562" s="440"/>
      <c r="F562" s="440"/>
      <c r="G562" s="440"/>
      <c r="H562" s="440"/>
      <c r="I562" s="440"/>
      <c r="J562" s="440"/>
      <c r="K562" s="440"/>
      <c r="L562" s="440"/>
      <c r="M562" s="440"/>
      <c r="N562" s="440"/>
      <c r="O562" s="440"/>
      <c r="P562" s="440"/>
      <c r="Q562" s="440"/>
      <c r="R562" s="440"/>
      <c r="S562" s="440"/>
      <c r="T562" s="440"/>
      <c r="U562" s="440"/>
      <c r="V562" s="440"/>
      <c r="W562" s="440"/>
      <c r="X562" s="440"/>
      <c r="Y562" s="440"/>
      <c r="Z562" s="440"/>
      <c r="AA562" s="440"/>
      <c r="AB562" s="440"/>
    </row>
    <row r="563" spans="2:28" x14ac:dyDescent="0.25">
      <c r="B563" s="440"/>
      <c r="C563" s="440"/>
      <c r="D563" s="440"/>
      <c r="E563" s="440"/>
      <c r="F563" s="440"/>
      <c r="G563" s="440"/>
      <c r="H563" s="440"/>
      <c r="I563" s="440"/>
      <c r="J563" s="440"/>
      <c r="K563" s="440"/>
      <c r="L563" s="440"/>
      <c r="M563" s="440"/>
      <c r="N563" s="440"/>
      <c r="O563" s="440"/>
      <c r="P563" s="440"/>
      <c r="Q563" s="440"/>
      <c r="R563" s="440"/>
      <c r="S563" s="440"/>
      <c r="T563" s="440"/>
      <c r="U563" s="440"/>
      <c r="V563" s="440"/>
      <c r="W563" s="440"/>
      <c r="X563" s="440"/>
      <c r="Y563" s="440"/>
      <c r="Z563" s="440"/>
      <c r="AA563" s="440"/>
      <c r="AB563" s="440"/>
    </row>
    <row r="564" spans="2:28" x14ac:dyDescent="0.25">
      <c r="B564" s="440"/>
      <c r="C564" s="440"/>
      <c r="D564" s="440"/>
      <c r="E564" s="440"/>
      <c r="F564" s="440"/>
      <c r="G564" s="440"/>
      <c r="H564" s="440"/>
      <c r="I564" s="440"/>
      <c r="J564" s="440"/>
      <c r="K564" s="440"/>
      <c r="L564" s="440"/>
      <c r="M564" s="440"/>
      <c r="N564" s="440"/>
      <c r="O564" s="440"/>
      <c r="P564" s="440"/>
      <c r="Q564" s="440"/>
      <c r="R564" s="440"/>
      <c r="S564" s="440"/>
      <c r="T564" s="440"/>
      <c r="U564" s="440"/>
      <c r="V564" s="440"/>
      <c r="W564" s="440"/>
      <c r="X564" s="440"/>
      <c r="Y564" s="440"/>
      <c r="Z564" s="440"/>
      <c r="AA564" s="440"/>
      <c r="AB564" s="440"/>
    </row>
    <row r="565" spans="2:28" x14ac:dyDescent="0.25">
      <c r="B565" s="440"/>
      <c r="C565" s="440"/>
      <c r="D565" s="440"/>
      <c r="E565" s="440"/>
      <c r="F565" s="440"/>
      <c r="G565" s="440"/>
      <c r="H565" s="440"/>
      <c r="I565" s="440"/>
      <c r="J565" s="440"/>
      <c r="K565" s="440"/>
      <c r="L565" s="440"/>
      <c r="M565" s="440"/>
      <c r="N565" s="440"/>
      <c r="O565" s="440"/>
      <c r="P565" s="440"/>
      <c r="Q565" s="440"/>
      <c r="R565" s="440"/>
      <c r="S565" s="440"/>
      <c r="T565" s="440"/>
      <c r="U565" s="440"/>
      <c r="V565" s="440"/>
      <c r="W565" s="440"/>
      <c r="X565" s="440"/>
      <c r="Y565" s="440"/>
      <c r="Z565" s="440"/>
      <c r="AA565" s="440"/>
      <c r="AB565" s="440"/>
    </row>
    <row r="566" spans="2:28" x14ac:dyDescent="0.25">
      <c r="B566" s="440"/>
      <c r="C566" s="440"/>
      <c r="D566" s="440"/>
      <c r="E566" s="440"/>
      <c r="F566" s="440"/>
      <c r="G566" s="440"/>
      <c r="H566" s="440"/>
      <c r="I566" s="440"/>
      <c r="J566" s="440"/>
      <c r="K566" s="440"/>
      <c r="L566" s="440"/>
      <c r="M566" s="440"/>
      <c r="N566" s="440"/>
      <c r="O566" s="440"/>
      <c r="P566" s="440"/>
      <c r="Q566" s="440"/>
      <c r="R566" s="440"/>
      <c r="S566" s="440"/>
      <c r="T566" s="440"/>
      <c r="U566" s="440"/>
      <c r="V566" s="440"/>
      <c r="W566" s="440"/>
      <c r="X566" s="440"/>
      <c r="Y566" s="440"/>
      <c r="Z566" s="440"/>
      <c r="AA566" s="440"/>
      <c r="AB566" s="440"/>
    </row>
    <row r="567" spans="2:28" x14ac:dyDescent="0.25">
      <c r="B567" s="440"/>
      <c r="C567" s="440"/>
      <c r="D567" s="440"/>
      <c r="E567" s="440"/>
      <c r="F567" s="440"/>
      <c r="G567" s="440"/>
      <c r="H567" s="440"/>
      <c r="I567" s="440"/>
      <c r="J567" s="440"/>
      <c r="K567" s="440"/>
      <c r="L567" s="440"/>
      <c r="M567" s="440"/>
      <c r="N567" s="440"/>
      <c r="O567" s="440"/>
      <c r="P567" s="440"/>
      <c r="Q567" s="440"/>
      <c r="R567" s="440"/>
      <c r="S567" s="440"/>
      <c r="T567" s="440"/>
      <c r="U567" s="440"/>
      <c r="V567" s="440"/>
      <c r="W567" s="440"/>
      <c r="X567" s="440"/>
      <c r="Y567" s="440"/>
      <c r="Z567" s="440"/>
      <c r="AA567" s="440"/>
      <c r="AB567" s="440"/>
    </row>
    <row r="568" spans="2:28" x14ac:dyDescent="0.25">
      <c r="B568" s="440"/>
      <c r="C568" s="440"/>
      <c r="D568" s="440"/>
      <c r="E568" s="440"/>
      <c r="F568" s="440"/>
      <c r="G568" s="440"/>
      <c r="H568" s="440"/>
      <c r="I568" s="440"/>
      <c r="J568" s="440"/>
      <c r="K568" s="440"/>
      <c r="L568" s="440"/>
      <c r="M568" s="440"/>
      <c r="N568" s="440"/>
      <c r="O568" s="440"/>
      <c r="P568" s="440"/>
      <c r="Q568" s="440"/>
      <c r="R568" s="440"/>
      <c r="S568" s="440"/>
      <c r="T568" s="440"/>
      <c r="U568" s="440"/>
      <c r="V568" s="440"/>
      <c r="W568" s="440"/>
      <c r="X568" s="440"/>
      <c r="Y568" s="440"/>
      <c r="Z568" s="440"/>
      <c r="AA568" s="440"/>
      <c r="AB568" s="440"/>
    </row>
    <row r="569" spans="2:28" x14ac:dyDescent="0.25">
      <c r="B569" s="440"/>
      <c r="C569" s="440"/>
      <c r="D569" s="440"/>
      <c r="E569" s="440"/>
      <c r="F569" s="440"/>
      <c r="G569" s="440"/>
      <c r="H569" s="440"/>
      <c r="I569" s="440"/>
      <c r="J569" s="440"/>
      <c r="K569" s="440"/>
      <c r="L569" s="440"/>
      <c r="M569" s="440"/>
      <c r="N569" s="440"/>
      <c r="O569" s="440"/>
      <c r="P569" s="440"/>
      <c r="Q569" s="440"/>
      <c r="R569" s="440"/>
      <c r="S569" s="440"/>
      <c r="T569" s="440"/>
      <c r="U569" s="440"/>
      <c r="V569" s="440"/>
      <c r="W569" s="440"/>
      <c r="X569" s="440"/>
      <c r="Y569" s="440"/>
      <c r="Z569" s="440"/>
      <c r="AA569" s="440"/>
      <c r="AB569" s="440"/>
    </row>
    <row r="570" spans="2:28" x14ac:dyDescent="0.25">
      <c r="B570" s="440"/>
      <c r="C570" s="440"/>
      <c r="D570" s="440"/>
      <c r="E570" s="440"/>
      <c r="F570" s="440"/>
      <c r="G570" s="440"/>
      <c r="H570" s="440"/>
      <c r="I570" s="440"/>
      <c r="J570" s="440"/>
      <c r="K570" s="440"/>
      <c r="L570" s="440"/>
      <c r="M570" s="440"/>
      <c r="N570" s="440"/>
      <c r="O570" s="440"/>
      <c r="P570" s="440"/>
      <c r="Q570" s="440"/>
      <c r="R570" s="440"/>
      <c r="S570" s="440"/>
      <c r="T570" s="440"/>
      <c r="U570" s="440"/>
      <c r="V570" s="440"/>
      <c r="W570" s="440"/>
      <c r="X570" s="440"/>
      <c r="Y570" s="440"/>
      <c r="Z570" s="440"/>
      <c r="AA570" s="440"/>
      <c r="AB570" s="440"/>
    </row>
    <row r="571" spans="2:28" x14ac:dyDescent="0.25">
      <c r="B571" s="440"/>
      <c r="C571" s="440"/>
      <c r="D571" s="440"/>
      <c r="E571" s="440"/>
      <c r="F571" s="440"/>
      <c r="G571" s="440"/>
      <c r="H571" s="440"/>
      <c r="I571" s="440"/>
      <c r="J571" s="440"/>
      <c r="K571" s="440"/>
      <c r="L571" s="440"/>
      <c r="M571" s="440"/>
      <c r="N571" s="440"/>
      <c r="O571" s="440"/>
      <c r="P571" s="440"/>
      <c r="Q571" s="440"/>
      <c r="R571" s="440"/>
      <c r="S571" s="440"/>
      <c r="T571" s="440"/>
      <c r="U571" s="440"/>
      <c r="V571" s="440"/>
      <c r="W571" s="440"/>
      <c r="X571" s="440"/>
      <c r="Y571" s="440"/>
      <c r="Z571" s="440"/>
      <c r="AA571" s="440"/>
      <c r="AB571" s="440"/>
    </row>
    <row r="572" spans="2:28" x14ac:dyDescent="0.25">
      <c r="B572" s="440"/>
      <c r="C572" s="440"/>
      <c r="D572" s="440"/>
      <c r="E572" s="440"/>
      <c r="F572" s="440"/>
      <c r="G572" s="440"/>
      <c r="H572" s="440"/>
      <c r="I572" s="440"/>
      <c r="J572" s="440"/>
      <c r="K572" s="440"/>
      <c r="L572" s="440"/>
      <c r="M572" s="440"/>
      <c r="N572" s="440"/>
      <c r="O572" s="440"/>
      <c r="P572" s="440"/>
      <c r="Q572" s="440"/>
      <c r="R572" s="440"/>
      <c r="S572" s="440"/>
      <c r="T572" s="440"/>
      <c r="U572" s="440"/>
      <c r="V572" s="440"/>
      <c r="W572" s="440"/>
      <c r="X572" s="440"/>
      <c r="Y572" s="440"/>
      <c r="Z572" s="440"/>
      <c r="AA572" s="440"/>
      <c r="AB572" s="440"/>
    </row>
    <row r="573" spans="2:28" x14ac:dyDescent="0.25">
      <c r="B573" s="440"/>
      <c r="C573" s="440"/>
      <c r="D573" s="440"/>
      <c r="E573" s="440"/>
      <c r="F573" s="440"/>
      <c r="G573" s="440"/>
      <c r="H573" s="440"/>
      <c r="I573" s="440"/>
      <c r="J573" s="440"/>
      <c r="K573" s="440"/>
      <c r="L573" s="440"/>
      <c r="M573" s="440"/>
      <c r="N573" s="440"/>
      <c r="O573" s="440"/>
      <c r="P573" s="440"/>
      <c r="Q573" s="440"/>
      <c r="R573" s="440"/>
      <c r="S573" s="440"/>
      <c r="T573" s="440"/>
      <c r="U573" s="440"/>
      <c r="V573" s="440"/>
      <c r="W573" s="440"/>
      <c r="X573" s="440"/>
      <c r="Y573" s="440"/>
      <c r="Z573" s="440"/>
      <c r="AA573" s="440"/>
      <c r="AB573" s="440"/>
    </row>
    <row r="574" spans="2:28" x14ac:dyDescent="0.25">
      <c r="B574" s="440"/>
      <c r="C574" s="440"/>
      <c r="D574" s="440"/>
      <c r="E574" s="440"/>
      <c r="F574" s="440"/>
      <c r="G574" s="440"/>
      <c r="H574" s="440"/>
      <c r="I574" s="440"/>
      <c r="J574" s="440"/>
      <c r="K574" s="440"/>
      <c r="L574" s="440"/>
      <c r="M574" s="440"/>
      <c r="N574" s="440"/>
      <c r="O574" s="440"/>
      <c r="P574" s="440"/>
      <c r="Q574" s="440"/>
      <c r="R574" s="440"/>
      <c r="S574" s="440"/>
      <c r="T574" s="440"/>
      <c r="U574" s="440"/>
      <c r="V574" s="440"/>
      <c r="W574" s="440"/>
      <c r="X574" s="440"/>
      <c r="Y574" s="440"/>
      <c r="Z574" s="440"/>
      <c r="AA574" s="440"/>
      <c r="AB574" s="440"/>
    </row>
    <row r="575" spans="2:28" x14ac:dyDescent="0.25">
      <c r="B575" s="440"/>
      <c r="C575" s="440"/>
      <c r="D575" s="440"/>
      <c r="E575" s="440"/>
      <c r="F575" s="440"/>
      <c r="G575" s="440"/>
      <c r="H575" s="440"/>
      <c r="I575" s="440"/>
      <c r="J575" s="440"/>
      <c r="K575" s="440"/>
      <c r="L575" s="440"/>
      <c r="M575" s="440"/>
      <c r="N575" s="440"/>
      <c r="O575" s="440"/>
      <c r="P575" s="440"/>
      <c r="Q575" s="440"/>
      <c r="R575" s="440"/>
      <c r="S575" s="440"/>
      <c r="T575" s="440"/>
      <c r="U575" s="440"/>
      <c r="V575" s="440"/>
      <c r="W575" s="440"/>
      <c r="X575" s="440"/>
      <c r="Y575" s="440"/>
      <c r="Z575" s="440"/>
      <c r="AA575" s="440"/>
      <c r="AB575" s="440"/>
    </row>
    <row r="576" spans="2:28" x14ac:dyDescent="0.25">
      <c r="B576" s="440"/>
      <c r="C576" s="440"/>
      <c r="D576" s="440"/>
      <c r="E576" s="440"/>
      <c r="F576" s="440"/>
      <c r="G576" s="440"/>
      <c r="H576" s="440"/>
      <c r="I576" s="440"/>
      <c r="J576" s="440"/>
      <c r="K576" s="440"/>
      <c r="L576" s="440"/>
      <c r="M576" s="440"/>
      <c r="N576" s="440"/>
      <c r="O576" s="440"/>
      <c r="P576" s="440"/>
      <c r="Q576" s="440"/>
      <c r="R576" s="440"/>
      <c r="S576" s="440"/>
      <c r="T576" s="440"/>
      <c r="U576" s="440"/>
      <c r="V576" s="440"/>
      <c r="W576" s="440"/>
      <c r="X576" s="440"/>
      <c r="Y576" s="440"/>
      <c r="Z576" s="440"/>
      <c r="AA576" s="440"/>
      <c r="AB576" s="440"/>
    </row>
    <row r="577" spans="2:28" x14ac:dyDescent="0.25">
      <c r="B577" s="440"/>
      <c r="C577" s="440"/>
      <c r="D577" s="440"/>
      <c r="E577" s="440"/>
      <c r="F577" s="440"/>
      <c r="G577" s="440"/>
      <c r="H577" s="440"/>
      <c r="I577" s="440"/>
      <c r="J577" s="440"/>
      <c r="K577" s="440"/>
      <c r="L577" s="440"/>
      <c r="M577" s="440"/>
      <c r="N577" s="440"/>
      <c r="O577" s="440"/>
      <c r="P577" s="440"/>
      <c r="Q577" s="440"/>
      <c r="R577" s="440"/>
      <c r="S577" s="440"/>
      <c r="T577" s="440"/>
      <c r="U577" s="440"/>
      <c r="V577" s="440"/>
      <c r="W577" s="440"/>
      <c r="X577" s="440"/>
      <c r="Y577" s="440"/>
      <c r="Z577" s="440"/>
      <c r="AA577" s="440"/>
      <c r="AB577" s="440"/>
    </row>
    <row r="578" spans="2:28" x14ac:dyDescent="0.25">
      <c r="B578" s="440"/>
      <c r="C578" s="440"/>
      <c r="D578" s="440"/>
      <c r="E578" s="440"/>
      <c r="F578" s="440"/>
      <c r="G578" s="440"/>
      <c r="H578" s="440"/>
      <c r="I578" s="440"/>
      <c r="J578" s="440"/>
      <c r="K578" s="440"/>
      <c r="L578" s="440"/>
      <c r="M578" s="440"/>
      <c r="N578" s="440"/>
      <c r="O578" s="440"/>
      <c r="P578" s="440"/>
      <c r="Q578" s="440"/>
      <c r="R578" s="440"/>
      <c r="S578" s="440"/>
      <c r="T578" s="440"/>
      <c r="U578" s="440"/>
      <c r="V578" s="440"/>
      <c r="W578" s="440"/>
      <c r="X578" s="440"/>
      <c r="Y578" s="440"/>
      <c r="Z578" s="440"/>
      <c r="AA578" s="440"/>
      <c r="AB578" s="440"/>
    </row>
    <row r="579" spans="2:28" x14ac:dyDescent="0.25">
      <c r="B579" s="440"/>
      <c r="C579" s="440"/>
      <c r="D579" s="440"/>
      <c r="E579" s="440"/>
      <c r="F579" s="440"/>
      <c r="G579" s="440"/>
      <c r="H579" s="440"/>
      <c r="I579" s="440"/>
      <c r="J579" s="440"/>
      <c r="K579" s="440"/>
      <c r="L579" s="440"/>
      <c r="M579" s="440"/>
      <c r="N579" s="440"/>
      <c r="O579" s="440"/>
      <c r="P579" s="440"/>
      <c r="Q579" s="440"/>
      <c r="R579" s="440"/>
      <c r="S579" s="440"/>
      <c r="T579" s="440"/>
      <c r="U579" s="440"/>
      <c r="V579" s="440"/>
      <c r="W579" s="440"/>
      <c r="X579" s="440"/>
      <c r="Y579" s="440"/>
      <c r="Z579" s="440"/>
      <c r="AA579" s="440"/>
      <c r="AB579" s="440"/>
    </row>
    <row r="580" spans="2:28" x14ac:dyDescent="0.25">
      <c r="B580" s="440"/>
      <c r="C580" s="440"/>
      <c r="D580" s="440"/>
      <c r="E580" s="440"/>
      <c r="F580" s="440"/>
      <c r="G580" s="440"/>
      <c r="H580" s="440"/>
      <c r="I580" s="440"/>
      <c r="J580" s="440"/>
      <c r="K580" s="440"/>
      <c r="L580" s="440"/>
      <c r="M580" s="440"/>
      <c r="N580" s="440"/>
      <c r="O580" s="440"/>
      <c r="P580" s="440"/>
      <c r="Q580" s="440"/>
      <c r="R580" s="440"/>
      <c r="S580" s="440"/>
      <c r="T580" s="440"/>
      <c r="U580" s="440"/>
      <c r="V580" s="440"/>
      <c r="W580" s="440"/>
      <c r="X580" s="440"/>
      <c r="Y580" s="440"/>
      <c r="Z580" s="440"/>
      <c r="AA580" s="440"/>
      <c r="AB580" s="440"/>
    </row>
    <row r="581" spans="2:28" x14ac:dyDescent="0.25">
      <c r="B581" s="440"/>
      <c r="C581" s="440"/>
      <c r="D581" s="440"/>
      <c r="E581" s="440"/>
      <c r="F581" s="440"/>
      <c r="G581" s="440"/>
      <c r="H581" s="440"/>
      <c r="I581" s="440"/>
      <c r="J581" s="440"/>
      <c r="K581" s="440"/>
      <c r="L581" s="440"/>
      <c r="M581" s="440"/>
      <c r="N581" s="440"/>
      <c r="O581" s="440"/>
      <c r="P581" s="440"/>
      <c r="Q581" s="440"/>
      <c r="R581" s="440"/>
      <c r="S581" s="440"/>
      <c r="T581" s="440"/>
      <c r="U581" s="440"/>
      <c r="V581" s="440"/>
      <c r="W581" s="440"/>
      <c r="X581" s="440"/>
      <c r="Y581" s="440"/>
      <c r="Z581" s="440"/>
      <c r="AA581" s="440"/>
      <c r="AB581" s="440"/>
    </row>
    <row r="582" spans="2:28" x14ac:dyDescent="0.25">
      <c r="B582" s="440"/>
      <c r="C582" s="440"/>
      <c r="D582" s="440"/>
      <c r="E582" s="440"/>
      <c r="F582" s="440"/>
      <c r="G582" s="440"/>
      <c r="H582" s="440"/>
      <c r="I582" s="440"/>
      <c r="J582" s="440"/>
      <c r="K582" s="440"/>
      <c r="L582" s="440"/>
      <c r="M582" s="440"/>
      <c r="N582" s="440"/>
      <c r="O582" s="440"/>
      <c r="P582" s="440"/>
      <c r="Q582" s="440"/>
      <c r="R582" s="440"/>
      <c r="S582" s="440"/>
      <c r="T582" s="440"/>
      <c r="U582" s="440"/>
      <c r="V582" s="440"/>
      <c r="W582" s="440"/>
      <c r="X582" s="440"/>
      <c r="Y582" s="440"/>
      <c r="Z582" s="440"/>
      <c r="AA582" s="440"/>
      <c r="AB582" s="440"/>
    </row>
    <row r="583" spans="2:28" x14ac:dyDescent="0.25">
      <c r="B583" s="440"/>
      <c r="C583" s="440"/>
      <c r="D583" s="440"/>
      <c r="E583" s="440"/>
      <c r="F583" s="440"/>
      <c r="G583" s="440"/>
      <c r="H583" s="440"/>
      <c r="I583" s="440"/>
      <c r="J583" s="440"/>
      <c r="K583" s="440"/>
      <c r="L583" s="440"/>
      <c r="M583" s="440"/>
      <c r="N583" s="440"/>
      <c r="O583" s="440"/>
      <c r="P583" s="440"/>
      <c r="Q583" s="440"/>
      <c r="R583" s="440"/>
      <c r="S583" s="440"/>
      <c r="T583" s="440"/>
      <c r="U583" s="440"/>
      <c r="V583" s="440"/>
      <c r="W583" s="440"/>
      <c r="X583" s="440"/>
      <c r="Y583" s="440"/>
      <c r="Z583" s="440"/>
      <c r="AA583" s="440"/>
      <c r="AB583" s="440"/>
    </row>
    <row r="584" spans="2:28" x14ac:dyDescent="0.25">
      <c r="B584" s="440"/>
      <c r="C584" s="440"/>
      <c r="D584" s="440"/>
      <c r="E584" s="440"/>
      <c r="F584" s="440"/>
      <c r="G584" s="440"/>
      <c r="H584" s="440"/>
      <c r="I584" s="440"/>
      <c r="J584" s="440"/>
      <c r="K584" s="440"/>
      <c r="L584" s="440"/>
      <c r="M584" s="440"/>
      <c r="N584" s="440"/>
      <c r="O584" s="440"/>
      <c r="P584" s="440"/>
      <c r="Q584" s="440"/>
      <c r="R584" s="440"/>
      <c r="S584" s="440"/>
      <c r="T584" s="440"/>
      <c r="U584" s="440"/>
      <c r="V584" s="440"/>
      <c r="W584" s="440"/>
      <c r="X584" s="440"/>
      <c r="Y584" s="440"/>
      <c r="Z584" s="440"/>
      <c r="AA584" s="440"/>
      <c r="AB584" s="440"/>
    </row>
    <row r="585" spans="2:28" x14ac:dyDescent="0.25">
      <c r="B585" s="440"/>
      <c r="C585" s="440"/>
      <c r="D585" s="440"/>
      <c r="E585" s="440"/>
      <c r="F585" s="440"/>
      <c r="G585" s="440"/>
      <c r="H585" s="440"/>
      <c r="I585" s="440"/>
      <c r="J585" s="440"/>
      <c r="K585" s="440"/>
      <c r="L585" s="440"/>
      <c r="M585" s="440"/>
      <c r="N585" s="440"/>
      <c r="O585" s="440"/>
      <c r="P585" s="440"/>
      <c r="Q585" s="440"/>
      <c r="R585" s="440"/>
      <c r="S585" s="440"/>
      <c r="T585" s="440"/>
      <c r="U585" s="440"/>
      <c r="V585" s="440"/>
      <c r="W585" s="440"/>
      <c r="X585" s="440"/>
      <c r="Y585" s="440"/>
      <c r="Z585" s="440"/>
      <c r="AA585" s="440"/>
      <c r="AB585" s="440"/>
    </row>
    <row r="586" spans="2:28" x14ac:dyDescent="0.25">
      <c r="B586" s="440"/>
      <c r="C586" s="440"/>
      <c r="D586" s="440"/>
      <c r="E586" s="440"/>
      <c r="F586" s="440"/>
      <c r="G586" s="440"/>
      <c r="H586" s="440"/>
      <c r="I586" s="440"/>
      <c r="J586" s="440"/>
      <c r="K586" s="440"/>
      <c r="L586" s="440"/>
      <c r="M586" s="440"/>
      <c r="N586" s="440"/>
      <c r="O586" s="440"/>
      <c r="P586" s="440"/>
      <c r="Q586" s="440"/>
      <c r="R586" s="440"/>
      <c r="S586" s="440"/>
      <c r="T586" s="440"/>
      <c r="U586" s="440"/>
      <c r="V586" s="440"/>
      <c r="W586" s="440"/>
      <c r="X586" s="440"/>
      <c r="Y586" s="440"/>
      <c r="Z586" s="440"/>
      <c r="AA586" s="440"/>
      <c r="AB586" s="440"/>
    </row>
    <row r="587" spans="2:28" x14ac:dyDescent="0.25">
      <c r="B587" s="440"/>
      <c r="C587" s="440"/>
      <c r="D587" s="440"/>
      <c r="E587" s="440"/>
      <c r="F587" s="440"/>
      <c r="G587" s="440"/>
      <c r="H587" s="440"/>
      <c r="I587" s="440"/>
      <c r="J587" s="440"/>
      <c r="K587" s="440"/>
      <c r="L587" s="440"/>
      <c r="M587" s="440"/>
      <c r="N587" s="440"/>
      <c r="O587" s="440"/>
      <c r="P587" s="440"/>
      <c r="Q587" s="440"/>
      <c r="R587" s="440"/>
      <c r="S587" s="440"/>
      <c r="T587" s="440"/>
      <c r="U587" s="440"/>
      <c r="V587" s="440"/>
      <c r="W587" s="440"/>
      <c r="X587" s="440"/>
      <c r="Y587" s="440"/>
      <c r="Z587" s="440"/>
      <c r="AA587" s="440"/>
      <c r="AB587" s="440"/>
    </row>
    <row r="588" spans="2:28" x14ac:dyDescent="0.25">
      <c r="B588" s="440"/>
      <c r="C588" s="440"/>
      <c r="D588" s="440"/>
      <c r="E588" s="440"/>
      <c r="F588" s="440"/>
      <c r="G588" s="440"/>
      <c r="H588" s="440"/>
      <c r="I588" s="440"/>
      <c r="J588" s="440"/>
      <c r="K588" s="440"/>
      <c r="L588" s="440"/>
      <c r="M588" s="440"/>
      <c r="N588" s="440"/>
      <c r="O588" s="440"/>
      <c r="P588" s="440"/>
      <c r="Q588" s="440"/>
      <c r="R588" s="440"/>
      <c r="S588" s="440"/>
      <c r="T588" s="440"/>
      <c r="U588" s="440"/>
      <c r="V588" s="440"/>
      <c r="W588" s="440"/>
      <c r="X588" s="440"/>
      <c r="Y588" s="440"/>
      <c r="Z588" s="440"/>
      <c r="AA588" s="440"/>
      <c r="AB588" s="440"/>
    </row>
    <row r="589" spans="2:28" x14ac:dyDescent="0.25">
      <c r="B589" s="440"/>
      <c r="C589" s="440"/>
      <c r="D589" s="440"/>
      <c r="E589" s="440"/>
      <c r="F589" s="440"/>
      <c r="G589" s="440"/>
      <c r="H589" s="440"/>
      <c r="I589" s="440"/>
      <c r="J589" s="440"/>
      <c r="K589" s="440"/>
      <c r="L589" s="440"/>
      <c r="M589" s="440"/>
      <c r="N589" s="440"/>
      <c r="O589" s="440"/>
      <c r="P589" s="440"/>
      <c r="Q589" s="440"/>
      <c r="R589" s="440"/>
      <c r="S589" s="440"/>
      <c r="T589" s="440"/>
      <c r="U589" s="440"/>
      <c r="V589" s="440"/>
      <c r="W589" s="440"/>
      <c r="X589" s="440"/>
      <c r="Y589" s="440"/>
      <c r="Z589" s="440"/>
      <c r="AA589" s="440"/>
      <c r="AB589" s="440"/>
    </row>
    <row r="590" spans="2:28" x14ac:dyDescent="0.25">
      <c r="B590" s="440"/>
      <c r="C590" s="440"/>
      <c r="D590" s="440"/>
      <c r="E590" s="440"/>
      <c r="F590" s="440"/>
      <c r="G590" s="440"/>
      <c r="H590" s="440"/>
      <c r="I590" s="440"/>
      <c r="J590" s="440"/>
      <c r="K590" s="440"/>
      <c r="L590" s="440"/>
      <c r="M590" s="440"/>
      <c r="N590" s="440"/>
      <c r="O590" s="440"/>
      <c r="P590" s="440"/>
      <c r="Q590" s="440"/>
      <c r="R590" s="440"/>
      <c r="S590" s="440"/>
      <c r="T590" s="440"/>
      <c r="U590" s="440"/>
      <c r="V590" s="440"/>
      <c r="W590" s="440"/>
      <c r="X590" s="440"/>
      <c r="Y590" s="440"/>
      <c r="Z590" s="440"/>
      <c r="AA590" s="440"/>
      <c r="AB590" s="440"/>
    </row>
    <row r="591" spans="2:28" x14ac:dyDescent="0.25">
      <c r="B591" s="440"/>
      <c r="C591" s="440"/>
      <c r="D591" s="440"/>
      <c r="E591" s="440"/>
      <c r="F591" s="440"/>
      <c r="G591" s="440"/>
      <c r="H591" s="440"/>
      <c r="I591" s="440"/>
      <c r="J591" s="440"/>
      <c r="K591" s="440"/>
      <c r="L591" s="440"/>
      <c r="M591" s="440"/>
      <c r="N591" s="440"/>
      <c r="O591" s="440"/>
      <c r="P591" s="440"/>
      <c r="Q591" s="440"/>
      <c r="R591" s="440"/>
      <c r="S591" s="440"/>
      <c r="T591" s="440"/>
      <c r="U591" s="440"/>
      <c r="V591" s="440"/>
      <c r="W591" s="440"/>
      <c r="X591" s="440"/>
      <c r="Y591" s="440"/>
      <c r="Z591" s="440"/>
      <c r="AA591" s="440"/>
      <c r="AB591" s="440"/>
    </row>
    <row r="592" spans="2:28" x14ac:dyDescent="0.25">
      <c r="B592" s="440"/>
      <c r="C592" s="440"/>
      <c r="D592" s="440"/>
      <c r="E592" s="440"/>
      <c r="F592" s="440"/>
      <c r="G592" s="440"/>
      <c r="H592" s="440"/>
      <c r="I592" s="440"/>
      <c r="J592" s="440"/>
      <c r="K592" s="440"/>
      <c r="L592" s="440"/>
      <c r="M592" s="440"/>
      <c r="N592" s="440"/>
      <c r="O592" s="440"/>
      <c r="P592" s="440"/>
      <c r="Q592" s="440"/>
      <c r="R592" s="440"/>
      <c r="S592" s="440"/>
      <c r="T592" s="440"/>
      <c r="U592" s="440"/>
      <c r="V592" s="440"/>
      <c r="W592" s="440"/>
      <c r="X592" s="440"/>
      <c r="Y592" s="440"/>
      <c r="Z592" s="440"/>
      <c r="AA592" s="440"/>
      <c r="AB592" s="440"/>
    </row>
    <row r="593" spans="2:28" x14ac:dyDescent="0.25">
      <c r="B593" s="440"/>
      <c r="C593" s="440"/>
      <c r="D593" s="440"/>
      <c r="E593" s="440"/>
      <c r="F593" s="440"/>
      <c r="G593" s="440"/>
      <c r="H593" s="440"/>
      <c r="I593" s="440"/>
      <c r="J593" s="440"/>
      <c r="K593" s="440"/>
      <c r="L593" s="440"/>
      <c r="M593" s="440"/>
      <c r="N593" s="440"/>
      <c r="O593" s="440"/>
      <c r="P593" s="440"/>
      <c r="Q593" s="440"/>
      <c r="R593" s="440"/>
      <c r="S593" s="440"/>
      <c r="T593" s="440"/>
      <c r="U593" s="440"/>
      <c r="V593" s="440"/>
      <c r="W593" s="440"/>
      <c r="X593" s="440"/>
      <c r="Y593" s="440"/>
      <c r="Z593" s="440"/>
      <c r="AA593" s="440"/>
      <c r="AB593" s="440"/>
    </row>
    <row r="594" spans="2:28" x14ac:dyDescent="0.25">
      <c r="B594" s="440"/>
      <c r="C594" s="440"/>
      <c r="D594" s="440"/>
      <c r="E594" s="440"/>
      <c r="F594" s="440"/>
      <c r="G594" s="440"/>
      <c r="H594" s="440"/>
      <c r="I594" s="440"/>
      <c r="J594" s="440"/>
      <c r="K594" s="440"/>
      <c r="L594" s="440"/>
      <c r="M594" s="440"/>
      <c r="N594" s="440"/>
      <c r="O594" s="440"/>
      <c r="P594" s="440"/>
      <c r="Q594" s="440"/>
      <c r="R594" s="440"/>
      <c r="S594" s="440"/>
      <c r="T594" s="440"/>
      <c r="U594" s="440"/>
      <c r="V594" s="440"/>
      <c r="W594" s="440"/>
      <c r="X594" s="440"/>
      <c r="Y594" s="440"/>
      <c r="Z594" s="440"/>
      <c r="AA594" s="440"/>
      <c r="AB594" s="440"/>
    </row>
    <row r="595" spans="2:28" x14ac:dyDescent="0.25">
      <c r="B595" s="440"/>
      <c r="C595" s="440"/>
      <c r="D595" s="440"/>
      <c r="E595" s="440"/>
      <c r="F595" s="440"/>
      <c r="G595" s="440"/>
      <c r="H595" s="440"/>
      <c r="I595" s="440"/>
      <c r="J595" s="440"/>
      <c r="K595" s="440"/>
      <c r="L595" s="440"/>
      <c r="M595" s="440"/>
      <c r="N595" s="440"/>
      <c r="O595" s="440"/>
      <c r="P595" s="440"/>
      <c r="Q595" s="440"/>
      <c r="R595" s="440"/>
      <c r="S595" s="440"/>
      <c r="T595" s="440"/>
      <c r="U595" s="440"/>
      <c r="V595" s="440"/>
      <c r="W595" s="440"/>
      <c r="X595" s="440"/>
      <c r="Y595" s="440"/>
      <c r="Z595" s="440"/>
      <c r="AA595" s="440"/>
      <c r="AB595" s="440"/>
    </row>
    <row r="596" spans="2:28" x14ac:dyDescent="0.25">
      <c r="B596" s="440"/>
      <c r="C596" s="440"/>
      <c r="D596" s="440"/>
      <c r="E596" s="440"/>
      <c r="F596" s="440"/>
      <c r="G596" s="440"/>
      <c r="H596" s="440"/>
      <c r="I596" s="440"/>
      <c r="J596" s="440"/>
      <c r="K596" s="440"/>
      <c r="L596" s="440"/>
      <c r="M596" s="440"/>
      <c r="N596" s="440"/>
      <c r="O596" s="440"/>
      <c r="P596" s="440"/>
      <c r="Q596" s="440"/>
      <c r="R596" s="440"/>
      <c r="S596" s="440"/>
      <c r="T596" s="440"/>
      <c r="U596" s="440"/>
      <c r="V596" s="440"/>
      <c r="W596" s="440"/>
      <c r="X596" s="440"/>
      <c r="Y596" s="440"/>
      <c r="Z596" s="440"/>
      <c r="AA596" s="440"/>
      <c r="AB596" s="440"/>
    </row>
    <row r="597" spans="2:28" x14ac:dyDescent="0.25">
      <c r="B597" s="440"/>
      <c r="C597" s="440"/>
      <c r="D597" s="440"/>
      <c r="E597" s="440"/>
      <c r="F597" s="440"/>
      <c r="G597" s="440"/>
      <c r="H597" s="440"/>
      <c r="I597" s="440"/>
      <c r="J597" s="440"/>
      <c r="K597" s="440"/>
      <c r="L597" s="440"/>
      <c r="M597" s="440"/>
      <c r="N597" s="440"/>
      <c r="O597" s="440"/>
      <c r="P597" s="440"/>
      <c r="Q597" s="440"/>
      <c r="R597" s="440"/>
      <c r="S597" s="440"/>
      <c r="T597" s="440"/>
      <c r="U597" s="440"/>
      <c r="V597" s="440"/>
      <c r="W597" s="440"/>
      <c r="X597" s="440"/>
      <c r="Y597" s="440"/>
      <c r="Z597" s="440"/>
      <c r="AA597" s="440"/>
      <c r="AB597" s="440"/>
    </row>
    <row r="598" spans="2:28" x14ac:dyDescent="0.25">
      <c r="B598" s="440"/>
      <c r="C598" s="440"/>
      <c r="D598" s="440"/>
      <c r="E598" s="440"/>
      <c r="F598" s="440"/>
      <c r="G598" s="440"/>
      <c r="H598" s="440"/>
      <c r="I598" s="440"/>
      <c r="J598" s="440"/>
      <c r="K598" s="440"/>
      <c r="L598" s="440"/>
      <c r="M598" s="440"/>
      <c r="N598" s="440"/>
      <c r="O598" s="440"/>
      <c r="P598" s="440"/>
      <c r="Q598" s="440"/>
      <c r="R598" s="440"/>
      <c r="S598" s="440"/>
      <c r="T598" s="440"/>
      <c r="U598" s="440"/>
      <c r="V598" s="440"/>
      <c r="W598" s="440"/>
      <c r="X598" s="440"/>
      <c r="Y598" s="440"/>
      <c r="Z598" s="440"/>
      <c r="AA598" s="440"/>
      <c r="AB598" s="440"/>
    </row>
    <row r="599" spans="2:28" x14ac:dyDescent="0.25">
      <c r="B599" s="440"/>
      <c r="C599" s="440"/>
      <c r="D599" s="440"/>
      <c r="E599" s="440"/>
      <c r="F599" s="440"/>
      <c r="G599" s="440"/>
      <c r="H599" s="440"/>
      <c r="I599" s="440"/>
      <c r="J599" s="440"/>
      <c r="K599" s="440"/>
      <c r="L599" s="440"/>
      <c r="M599" s="440"/>
      <c r="N599" s="440"/>
      <c r="O599" s="440"/>
      <c r="P599" s="440"/>
      <c r="Q599" s="440"/>
      <c r="R599" s="440"/>
      <c r="S599" s="440"/>
      <c r="T599" s="440"/>
      <c r="U599" s="440"/>
      <c r="V599" s="440"/>
      <c r="W599" s="440"/>
      <c r="X599" s="440"/>
      <c r="Y599" s="440"/>
      <c r="Z599" s="440"/>
      <c r="AA599" s="440"/>
      <c r="AB599" s="440"/>
    </row>
    <row r="600" spans="2:28" x14ac:dyDescent="0.25">
      <c r="B600" s="440"/>
      <c r="C600" s="440"/>
      <c r="D600" s="440"/>
      <c r="E600" s="440"/>
      <c r="F600" s="440"/>
      <c r="G600" s="440"/>
      <c r="H600" s="440"/>
      <c r="I600" s="440"/>
      <c r="J600" s="440"/>
      <c r="K600" s="440"/>
      <c r="L600" s="440"/>
      <c r="M600" s="440"/>
      <c r="N600" s="440"/>
      <c r="O600" s="440"/>
      <c r="P600" s="440"/>
      <c r="Q600" s="440"/>
      <c r="R600" s="440"/>
      <c r="S600" s="440"/>
      <c r="T600" s="440"/>
      <c r="U600" s="440"/>
      <c r="V600" s="440"/>
      <c r="W600" s="440"/>
      <c r="X600" s="440"/>
      <c r="Y600" s="440"/>
      <c r="Z600" s="440"/>
      <c r="AA600" s="440"/>
      <c r="AB600" s="440"/>
    </row>
    <row r="601" spans="2:28" x14ac:dyDescent="0.25">
      <c r="B601" s="440"/>
      <c r="C601" s="440"/>
      <c r="D601" s="440"/>
      <c r="E601" s="440"/>
      <c r="F601" s="440"/>
      <c r="G601" s="440"/>
      <c r="H601" s="440"/>
      <c r="I601" s="440"/>
      <c r="J601" s="440"/>
      <c r="K601" s="440"/>
      <c r="L601" s="440"/>
      <c r="M601" s="440"/>
      <c r="N601" s="440"/>
      <c r="O601" s="440"/>
      <c r="P601" s="440"/>
      <c r="Q601" s="440"/>
      <c r="R601" s="440"/>
      <c r="S601" s="440"/>
      <c r="T601" s="440"/>
      <c r="U601" s="440"/>
      <c r="V601" s="440"/>
      <c r="W601" s="440"/>
      <c r="X601" s="440"/>
      <c r="Y601" s="440"/>
      <c r="Z601" s="440"/>
      <c r="AA601" s="440"/>
      <c r="AB601" s="440"/>
    </row>
    <row r="602" spans="2:28" x14ac:dyDescent="0.25">
      <c r="B602" s="440"/>
      <c r="C602" s="440"/>
      <c r="D602" s="440"/>
      <c r="E602" s="440"/>
      <c r="F602" s="440"/>
      <c r="G602" s="440"/>
      <c r="H602" s="440"/>
      <c r="I602" s="440"/>
      <c r="J602" s="440"/>
      <c r="K602" s="440"/>
      <c r="L602" s="440"/>
      <c r="M602" s="440"/>
      <c r="N602" s="440"/>
      <c r="O602" s="440"/>
      <c r="P602" s="440"/>
      <c r="Q602" s="440"/>
      <c r="R602" s="440"/>
      <c r="S602" s="440"/>
      <c r="T602" s="440"/>
      <c r="U602" s="440"/>
      <c r="V602" s="440"/>
      <c r="W602" s="440"/>
      <c r="X602" s="440"/>
      <c r="Y602" s="440"/>
      <c r="Z602" s="440"/>
      <c r="AA602" s="440"/>
      <c r="AB602" s="440"/>
    </row>
    <row r="603" spans="2:28" x14ac:dyDescent="0.25">
      <c r="B603" s="440"/>
      <c r="C603" s="440"/>
      <c r="D603" s="440"/>
      <c r="E603" s="440"/>
      <c r="F603" s="440"/>
      <c r="G603" s="440"/>
      <c r="H603" s="440"/>
      <c r="I603" s="440"/>
      <c r="J603" s="440"/>
      <c r="K603" s="440"/>
      <c r="L603" s="440"/>
      <c r="M603" s="440"/>
      <c r="N603" s="440"/>
      <c r="O603" s="440"/>
      <c r="P603" s="440"/>
      <c r="Q603" s="440"/>
      <c r="R603" s="440"/>
      <c r="S603" s="440"/>
      <c r="T603" s="440"/>
      <c r="U603" s="440"/>
      <c r="V603" s="440"/>
      <c r="W603" s="440"/>
      <c r="X603" s="440"/>
      <c r="Y603" s="440"/>
      <c r="Z603" s="440"/>
      <c r="AA603" s="440"/>
      <c r="AB603" s="440"/>
    </row>
    <row r="604" spans="2:28" x14ac:dyDescent="0.25">
      <c r="B604" s="440"/>
      <c r="C604" s="440"/>
      <c r="D604" s="440"/>
      <c r="E604" s="440"/>
      <c r="F604" s="440"/>
      <c r="G604" s="440"/>
      <c r="H604" s="440"/>
      <c r="I604" s="440"/>
      <c r="J604" s="440"/>
      <c r="K604" s="440"/>
      <c r="L604" s="440"/>
      <c r="M604" s="440"/>
      <c r="N604" s="440"/>
      <c r="O604" s="440"/>
      <c r="P604" s="440"/>
      <c r="Q604" s="440"/>
      <c r="R604" s="440"/>
      <c r="S604" s="440"/>
      <c r="T604" s="440"/>
      <c r="U604" s="440"/>
      <c r="V604" s="440"/>
      <c r="W604" s="440"/>
      <c r="X604" s="440"/>
      <c r="Y604" s="440"/>
      <c r="Z604" s="440"/>
      <c r="AA604" s="440"/>
      <c r="AB604" s="440"/>
    </row>
    <row r="605" spans="2:28" x14ac:dyDescent="0.25">
      <c r="B605" s="440"/>
      <c r="C605" s="440"/>
      <c r="D605" s="440"/>
      <c r="E605" s="440"/>
      <c r="F605" s="440"/>
      <c r="G605" s="440"/>
      <c r="H605" s="440"/>
      <c r="I605" s="440"/>
      <c r="J605" s="440"/>
      <c r="K605" s="440"/>
      <c r="L605" s="440"/>
      <c r="M605" s="440"/>
      <c r="N605" s="440"/>
      <c r="O605" s="440"/>
      <c r="P605" s="440"/>
      <c r="Q605" s="440"/>
      <c r="R605" s="440"/>
      <c r="S605" s="440"/>
      <c r="T605" s="440"/>
      <c r="U605" s="440"/>
      <c r="V605" s="440"/>
      <c r="W605" s="440"/>
      <c r="X605" s="440"/>
      <c r="Y605" s="440"/>
      <c r="Z605" s="440"/>
      <c r="AA605" s="440"/>
      <c r="AB605" s="440"/>
    </row>
    <row r="606" spans="2:28" x14ac:dyDescent="0.25">
      <c r="B606" s="440"/>
      <c r="C606" s="440"/>
      <c r="D606" s="440"/>
      <c r="E606" s="440"/>
      <c r="F606" s="440"/>
      <c r="G606" s="440"/>
      <c r="H606" s="440"/>
      <c r="I606" s="440"/>
      <c r="J606" s="440"/>
      <c r="K606" s="440"/>
      <c r="L606" s="440"/>
      <c r="M606" s="440"/>
      <c r="N606" s="440"/>
      <c r="O606" s="440"/>
      <c r="P606" s="440"/>
      <c r="Q606" s="440"/>
      <c r="R606" s="440"/>
      <c r="S606" s="440"/>
      <c r="T606" s="440"/>
      <c r="U606" s="440"/>
      <c r="V606" s="440"/>
      <c r="W606" s="440"/>
      <c r="X606" s="440"/>
      <c r="Y606" s="440"/>
      <c r="Z606" s="440"/>
      <c r="AA606" s="440"/>
      <c r="AB606" s="440"/>
    </row>
    <row r="607" spans="2:28" x14ac:dyDescent="0.25">
      <c r="B607" s="440"/>
      <c r="C607" s="440"/>
      <c r="D607" s="440"/>
      <c r="E607" s="440"/>
      <c r="F607" s="440"/>
      <c r="G607" s="440"/>
      <c r="H607" s="440"/>
      <c r="I607" s="440"/>
      <c r="J607" s="440"/>
      <c r="K607" s="440"/>
      <c r="L607" s="440"/>
      <c r="M607" s="440"/>
      <c r="N607" s="440"/>
      <c r="O607" s="440"/>
      <c r="P607" s="440"/>
      <c r="Q607" s="440"/>
      <c r="R607" s="440"/>
      <c r="S607" s="440"/>
      <c r="T607" s="440"/>
      <c r="U607" s="440"/>
      <c r="V607" s="440"/>
      <c r="W607" s="440"/>
      <c r="X607" s="440"/>
      <c r="Y607" s="440"/>
      <c r="Z607" s="440"/>
      <c r="AA607" s="440"/>
      <c r="AB607" s="440"/>
    </row>
    <row r="608" spans="2:28" x14ac:dyDescent="0.25">
      <c r="B608" s="440"/>
      <c r="C608" s="440"/>
      <c r="D608" s="440"/>
      <c r="E608" s="440"/>
      <c r="F608" s="440"/>
      <c r="G608" s="440"/>
      <c r="H608" s="440"/>
      <c r="I608" s="440"/>
      <c r="J608" s="440"/>
      <c r="K608" s="440"/>
      <c r="L608" s="440"/>
      <c r="M608" s="440"/>
      <c r="N608" s="440"/>
      <c r="O608" s="440"/>
      <c r="P608" s="440"/>
      <c r="Q608" s="440"/>
      <c r="R608" s="440"/>
      <c r="S608" s="440"/>
      <c r="T608" s="440"/>
      <c r="U608" s="440"/>
      <c r="V608" s="440"/>
      <c r="W608" s="440"/>
      <c r="X608" s="440"/>
      <c r="Y608" s="440"/>
      <c r="Z608" s="440"/>
      <c r="AA608" s="440"/>
      <c r="AB608" s="440"/>
    </row>
    <row r="609" spans="2:28" x14ac:dyDescent="0.25">
      <c r="B609" s="440"/>
      <c r="C609" s="440"/>
      <c r="D609" s="440"/>
      <c r="E609" s="440"/>
      <c r="F609" s="440"/>
      <c r="G609" s="440"/>
      <c r="H609" s="440"/>
      <c r="I609" s="440"/>
      <c r="J609" s="440"/>
      <c r="K609" s="440"/>
      <c r="L609" s="440"/>
      <c r="M609" s="440"/>
      <c r="N609" s="440"/>
      <c r="O609" s="440"/>
      <c r="P609" s="440"/>
      <c r="Q609" s="440"/>
      <c r="R609" s="440"/>
      <c r="S609" s="440"/>
      <c r="T609" s="440"/>
      <c r="U609" s="440"/>
      <c r="V609" s="440"/>
      <c r="W609" s="440"/>
      <c r="X609" s="440"/>
      <c r="Y609" s="440"/>
      <c r="Z609" s="440"/>
      <c r="AA609" s="440"/>
      <c r="AB609" s="440"/>
    </row>
    <row r="610" spans="2:28" x14ac:dyDescent="0.25">
      <c r="B610" s="440"/>
      <c r="C610" s="440"/>
      <c r="D610" s="440"/>
      <c r="E610" s="440"/>
      <c r="F610" s="440"/>
      <c r="G610" s="440"/>
      <c r="H610" s="440"/>
      <c r="I610" s="440"/>
      <c r="J610" s="440"/>
      <c r="K610" s="440"/>
      <c r="L610" s="440"/>
      <c r="M610" s="440"/>
      <c r="N610" s="440"/>
      <c r="O610" s="440"/>
      <c r="P610" s="440"/>
      <c r="Q610" s="440"/>
      <c r="R610" s="440"/>
      <c r="S610" s="440"/>
      <c r="T610" s="440"/>
      <c r="U610" s="440"/>
      <c r="V610" s="440"/>
      <c r="W610" s="440"/>
      <c r="X610" s="440"/>
      <c r="Y610" s="440"/>
      <c r="Z610" s="440"/>
      <c r="AA610" s="440"/>
      <c r="AB610" s="440"/>
    </row>
    <row r="611" spans="2:28" x14ac:dyDescent="0.25">
      <c r="B611" s="440"/>
      <c r="C611" s="440"/>
      <c r="D611" s="440"/>
      <c r="E611" s="440"/>
      <c r="F611" s="440"/>
      <c r="G611" s="440"/>
      <c r="H611" s="440"/>
      <c r="I611" s="440"/>
      <c r="J611" s="440"/>
      <c r="K611" s="440"/>
      <c r="L611" s="440"/>
      <c r="M611" s="440"/>
      <c r="N611" s="440"/>
      <c r="O611" s="440"/>
      <c r="P611" s="440"/>
      <c r="Q611" s="440"/>
      <c r="R611" s="440"/>
      <c r="S611" s="440"/>
      <c r="T611" s="440"/>
      <c r="U611" s="440"/>
      <c r="V611" s="440"/>
      <c r="W611" s="440"/>
      <c r="X611" s="440"/>
      <c r="Y611" s="440"/>
      <c r="Z611" s="440"/>
      <c r="AA611" s="440"/>
      <c r="AB611" s="440"/>
    </row>
    <row r="612" spans="2:28" x14ac:dyDescent="0.25">
      <c r="B612" s="440"/>
      <c r="C612" s="440"/>
      <c r="D612" s="440"/>
      <c r="E612" s="440"/>
      <c r="F612" s="440"/>
      <c r="G612" s="440"/>
      <c r="H612" s="440"/>
      <c r="I612" s="440"/>
      <c r="J612" s="440"/>
      <c r="K612" s="440"/>
      <c r="L612" s="440"/>
      <c r="M612" s="440"/>
      <c r="N612" s="440"/>
      <c r="O612" s="440"/>
      <c r="P612" s="440"/>
      <c r="Q612" s="440"/>
      <c r="R612" s="440"/>
      <c r="S612" s="440"/>
      <c r="T612" s="440"/>
      <c r="U612" s="440"/>
      <c r="V612" s="440"/>
      <c r="W612" s="440"/>
      <c r="X612" s="440"/>
      <c r="Y612" s="440"/>
      <c r="Z612" s="440"/>
      <c r="AA612" s="440"/>
      <c r="AB612" s="440"/>
    </row>
    <row r="613" spans="2:28" x14ac:dyDescent="0.25">
      <c r="B613" s="440"/>
      <c r="C613" s="440"/>
      <c r="D613" s="440"/>
      <c r="E613" s="440"/>
      <c r="F613" s="440"/>
      <c r="G613" s="440"/>
      <c r="H613" s="440"/>
      <c r="I613" s="440"/>
      <c r="J613" s="440"/>
      <c r="K613" s="440"/>
      <c r="L613" s="440"/>
      <c r="M613" s="440"/>
      <c r="N613" s="440"/>
      <c r="O613" s="440"/>
      <c r="P613" s="440"/>
      <c r="Q613" s="440"/>
      <c r="R613" s="440"/>
      <c r="S613" s="440"/>
      <c r="T613" s="440"/>
      <c r="U613" s="440"/>
      <c r="V613" s="440"/>
      <c r="W613" s="440"/>
      <c r="X613" s="440"/>
      <c r="Y613" s="440"/>
      <c r="Z613" s="440"/>
      <c r="AA613" s="440"/>
      <c r="AB613" s="440"/>
    </row>
    <row r="614" spans="2:28" x14ac:dyDescent="0.25">
      <c r="B614" s="440"/>
      <c r="C614" s="440"/>
      <c r="D614" s="440"/>
      <c r="E614" s="440"/>
      <c r="F614" s="440"/>
      <c r="G614" s="440"/>
      <c r="H614" s="440"/>
      <c r="I614" s="440"/>
      <c r="J614" s="440"/>
      <c r="K614" s="440"/>
      <c r="L614" s="440"/>
      <c r="M614" s="440"/>
      <c r="N614" s="440"/>
      <c r="O614" s="440"/>
      <c r="P614" s="440"/>
      <c r="Q614" s="440"/>
      <c r="R614" s="440"/>
      <c r="S614" s="440"/>
      <c r="T614" s="440"/>
      <c r="U614" s="440"/>
      <c r="V614" s="440"/>
      <c r="W614" s="440"/>
      <c r="X614" s="440"/>
      <c r="Y614" s="440"/>
      <c r="Z614" s="440"/>
      <c r="AA614" s="440"/>
      <c r="AB614" s="440"/>
    </row>
    <row r="615" spans="2:28" x14ac:dyDescent="0.25">
      <c r="B615" s="440"/>
      <c r="C615" s="440"/>
      <c r="D615" s="440"/>
      <c r="E615" s="440"/>
      <c r="F615" s="440"/>
      <c r="G615" s="440"/>
      <c r="H615" s="440"/>
      <c r="I615" s="440"/>
      <c r="J615" s="440"/>
      <c r="K615" s="440"/>
      <c r="L615" s="440"/>
      <c r="M615" s="440"/>
      <c r="N615" s="440"/>
      <c r="O615" s="440"/>
      <c r="P615" s="440"/>
      <c r="Q615" s="440"/>
      <c r="R615" s="440"/>
      <c r="S615" s="440"/>
      <c r="T615" s="440"/>
      <c r="U615" s="440"/>
      <c r="V615" s="440"/>
      <c r="W615" s="440"/>
      <c r="X615" s="440"/>
      <c r="Y615" s="440"/>
      <c r="Z615" s="440"/>
      <c r="AA615" s="440"/>
      <c r="AB615" s="440"/>
    </row>
    <row r="616" spans="2:28" x14ac:dyDescent="0.25">
      <c r="B616" s="440"/>
      <c r="C616" s="440"/>
      <c r="D616" s="440"/>
      <c r="E616" s="440"/>
      <c r="F616" s="440"/>
      <c r="G616" s="440"/>
      <c r="H616" s="440"/>
      <c r="I616" s="440"/>
      <c r="J616" s="440"/>
      <c r="K616" s="440"/>
      <c r="L616" s="440"/>
      <c r="M616" s="440"/>
      <c r="N616" s="440"/>
      <c r="O616" s="440"/>
      <c r="P616" s="440"/>
      <c r="Q616" s="440"/>
      <c r="R616" s="440"/>
      <c r="S616" s="440"/>
      <c r="T616" s="440"/>
      <c r="U616" s="440"/>
      <c r="V616" s="440"/>
      <c r="W616" s="440"/>
      <c r="X616" s="440"/>
      <c r="Y616" s="440"/>
      <c r="Z616" s="440"/>
      <c r="AA616" s="440"/>
      <c r="AB616" s="440"/>
    </row>
    <row r="617" spans="2:28" x14ac:dyDescent="0.25">
      <c r="B617" s="440"/>
      <c r="C617" s="440"/>
      <c r="D617" s="440"/>
      <c r="E617" s="440"/>
      <c r="F617" s="440"/>
      <c r="G617" s="440"/>
      <c r="H617" s="440"/>
      <c r="I617" s="440"/>
      <c r="J617" s="440"/>
      <c r="K617" s="440"/>
      <c r="L617" s="440"/>
      <c r="M617" s="440"/>
      <c r="N617" s="440"/>
      <c r="O617" s="440"/>
      <c r="P617" s="440"/>
      <c r="Q617" s="440"/>
      <c r="R617" s="440"/>
      <c r="S617" s="440"/>
      <c r="T617" s="440"/>
      <c r="U617" s="440"/>
      <c r="V617" s="440"/>
      <c r="W617" s="440"/>
      <c r="X617" s="440"/>
      <c r="Y617" s="440"/>
      <c r="Z617" s="440"/>
      <c r="AA617" s="440"/>
      <c r="AB617" s="440"/>
    </row>
    <row r="618" spans="2:28" x14ac:dyDescent="0.25">
      <c r="B618" s="440"/>
      <c r="C618" s="440"/>
      <c r="D618" s="440"/>
      <c r="E618" s="440"/>
      <c r="F618" s="440"/>
      <c r="G618" s="440"/>
      <c r="H618" s="440"/>
      <c r="I618" s="440"/>
      <c r="J618" s="440"/>
      <c r="K618" s="440"/>
      <c r="L618" s="440"/>
      <c r="M618" s="440"/>
      <c r="N618" s="440"/>
      <c r="O618" s="440"/>
      <c r="P618" s="440"/>
      <c r="Q618" s="440"/>
      <c r="R618" s="440"/>
      <c r="S618" s="440"/>
      <c r="T618" s="440"/>
      <c r="U618" s="440"/>
      <c r="V618" s="440"/>
      <c r="W618" s="440"/>
      <c r="X618" s="440"/>
      <c r="Y618" s="440"/>
      <c r="Z618" s="440"/>
      <c r="AA618" s="440"/>
      <c r="AB618" s="440"/>
    </row>
    <row r="619" spans="2:28" x14ac:dyDescent="0.25">
      <c r="B619" s="440"/>
      <c r="C619" s="440"/>
      <c r="D619" s="440"/>
      <c r="E619" s="440"/>
      <c r="F619" s="440"/>
      <c r="G619" s="440"/>
      <c r="H619" s="440"/>
      <c r="I619" s="440"/>
      <c r="J619" s="440"/>
      <c r="K619" s="440"/>
      <c r="L619" s="440"/>
      <c r="M619" s="440"/>
      <c r="N619" s="440"/>
      <c r="O619" s="440"/>
      <c r="P619" s="440"/>
      <c r="Q619" s="440"/>
      <c r="R619" s="440"/>
      <c r="S619" s="440"/>
      <c r="T619" s="440"/>
      <c r="U619" s="440"/>
      <c r="V619" s="440"/>
      <c r="W619" s="440"/>
      <c r="X619" s="440"/>
      <c r="Y619" s="440"/>
      <c r="Z619" s="440"/>
      <c r="AA619" s="440"/>
      <c r="AB619" s="440"/>
    </row>
    <row r="620" spans="2:28" x14ac:dyDescent="0.25">
      <c r="B620" s="440"/>
      <c r="C620" s="440"/>
      <c r="D620" s="440"/>
      <c r="E620" s="440"/>
      <c r="F620" s="440"/>
      <c r="G620" s="440"/>
      <c r="H620" s="440"/>
      <c r="I620" s="440"/>
      <c r="J620" s="440"/>
      <c r="K620" s="440"/>
      <c r="L620" s="440"/>
      <c r="M620" s="440"/>
      <c r="N620" s="440"/>
      <c r="O620" s="440"/>
      <c r="P620" s="440"/>
      <c r="Q620" s="440"/>
      <c r="R620" s="440"/>
      <c r="S620" s="440"/>
      <c r="T620" s="440"/>
      <c r="U620" s="440"/>
      <c r="V620" s="440"/>
      <c r="W620" s="440"/>
      <c r="X620" s="440"/>
      <c r="Y620" s="440"/>
      <c r="Z620" s="440"/>
      <c r="AA620" s="440"/>
      <c r="AB620" s="440"/>
    </row>
    <row r="621" spans="2:28" x14ac:dyDescent="0.25">
      <c r="B621" s="440"/>
      <c r="C621" s="440"/>
      <c r="D621" s="440"/>
      <c r="E621" s="440"/>
      <c r="F621" s="440"/>
      <c r="G621" s="440"/>
      <c r="H621" s="440"/>
      <c r="I621" s="440"/>
      <c r="J621" s="440"/>
      <c r="K621" s="440"/>
      <c r="L621" s="440"/>
      <c r="M621" s="440"/>
      <c r="N621" s="440"/>
      <c r="O621" s="440"/>
      <c r="P621" s="440"/>
      <c r="Q621" s="440"/>
      <c r="R621" s="440"/>
      <c r="S621" s="440"/>
      <c r="T621" s="440"/>
      <c r="U621" s="440"/>
      <c r="V621" s="440"/>
      <c r="W621" s="440"/>
      <c r="X621" s="440"/>
      <c r="Y621" s="440"/>
      <c r="Z621" s="440"/>
      <c r="AA621" s="440"/>
      <c r="AB621" s="440"/>
    </row>
    <row r="622" spans="2:28" x14ac:dyDescent="0.25">
      <c r="B622" s="440"/>
      <c r="C622" s="440"/>
      <c r="D622" s="440"/>
      <c r="E622" s="440"/>
      <c r="F622" s="440"/>
      <c r="G622" s="440"/>
      <c r="H622" s="440"/>
      <c r="I622" s="440"/>
      <c r="J622" s="440"/>
      <c r="K622" s="440"/>
      <c r="L622" s="440"/>
      <c r="M622" s="440"/>
      <c r="N622" s="440"/>
      <c r="O622" s="440"/>
      <c r="P622" s="440"/>
      <c r="Q622" s="440"/>
      <c r="R622" s="440"/>
      <c r="S622" s="440"/>
      <c r="T622" s="440"/>
      <c r="U622" s="440"/>
      <c r="V622" s="440"/>
      <c r="W622" s="440"/>
      <c r="X622" s="440"/>
      <c r="Y622" s="440"/>
      <c r="Z622" s="440"/>
      <c r="AA622" s="440"/>
      <c r="AB622" s="440"/>
    </row>
    <row r="623" spans="2:28" x14ac:dyDescent="0.25">
      <c r="B623" s="440"/>
      <c r="C623" s="440"/>
      <c r="D623" s="440"/>
      <c r="E623" s="440"/>
      <c r="F623" s="440"/>
      <c r="G623" s="440"/>
      <c r="H623" s="440"/>
      <c r="I623" s="440"/>
      <c r="J623" s="440"/>
      <c r="K623" s="440"/>
      <c r="L623" s="440"/>
      <c r="M623" s="440"/>
      <c r="N623" s="440"/>
      <c r="O623" s="440"/>
      <c r="P623" s="440"/>
      <c r="Q623" s="440"/>
      <c r="R623" s="440"/>
      <c r="S623" s="440"/>
      <c r="T623" s="440"/>
      <c r="U623" s="440"/>
      <c r="V623" s="440"/>
      <c r="W623" s="440"/>
      <c r="X623" s="440"/>
      <c r="Y623" s="440"/>
      <c r="Z623" s="440"/>
      <c r="AA623" s="440"/>
      <c r="AB623" s="440"/>
    </row>
    <row r="624" spans="2:28" x14ac:dyDescent="0.25">
      <c r="B624" s="440"/>
      <c r="C624" s="440"/>
      <c r="D624" s="440"/>
      <c r="E624" s="440"/>
      <c r="F624" s="440"/>
      <c r="G624" s="440"/>
      <c r="H624" s="440"/>
      <c r="I624" s="440"/>
      <c r="J624" s="440"/>
      <c r="K624" s="440"/>
      <c r="L624" s="440"/>
      <c r="M624" s="440"/>
      <c r="N624" s="440"/>
      <c r="O624" s="440"/>
      <c r="P624" s="440"/>
      <c r="Q624" s="440"/>
      <c r="R624" s="440"/>
      <c r="S624" s="440"/>
      <c r="T624" s="440"/>
      <c r="U624" s="440"/>
      <c r="V624" s="440"/>
      <c r="W624" s="440"/>
      <c r="X624" s="440"/>
      <c r="Y624" s="440"/>
      <c r="Z624" s="440"/>
      <c r="AA624" s="440"/>
      <c r="AB624" s="440"/>
    </row>
    <row r="625" spans="2:28" x14ac:dyDescent="0.25">
      <c r="B625" s="440"/>
      <c r="C625" s="440"/>
      <c r="D625" s="440"/>
      <c r="E625" s="440"/>
      <c r="F625" s="440"/>
      <c r="G625" s="440"/>
      <c r="H625" s="440"/>
      <c r="I625" s="440"/>
      <c r="J625" s="440"/>
      <c r="K625" s="440"/>
      <c r="L625" s="440"/>
      <c r="M625" s="440"/>
      <c r="N625" s="440"/>
      <c r="O625" s="440"/>
      <c r="P625" s="440"/>
      <c r="Q625" s="440"/>
      <c r="R625" s="440"/>
      <c r="S625" s="440"/>
      <c r="T625" s="440"/>
      <c r="U625" s="440"/>
      <c r="V625" s="440"/>
      <c r="W625" s="440"/>
      <c r="X625" s="440"/>
      <c r="Y625" s="440"/>
      <c r="Z625" s="440"/>
      <c r="AA625" s="440"/>
      <c r="AB625" s="440"/>
    </row>
    <row r="626" spans="2:28" x14ac:dyDescent="0.25">
      <c r="B626" s="440"/>
      <c r="C626" s="440"/>
      <c r="D626" s="440"/>
      <c r="E626" s="440"/>
      <c r="F626" s="440"/>
      <c r="G626" s="440"/>
      <c r="H626" s="440"/>
      <c r="I626" s="440"/>
      <c r="J626" s="440"/>
      <c r="K626" s="440"/>
      <c r="L626" s="440"/>
      <c r="M626" s="440"/>
      <c r="N626" s="440"/>
      <c r="O626" s="440"/>
      <c r="P626" s="440"/>
      <c r="Q626" s="440"/>
      <c r="R626" s="440"/>
      <c r="S626" s="440"/>
      <c r="T626" s="440"/>
      <c r="U626" s="440"/>
      <c r="V626" s="440"/>
      <c r="W626" s="440"/>
      <c r="X626" s="440"/>
      <c r="Y626" s="440"/>
      <c r="Z626" s="440"/>
      <c r="AA626" s="440"/>
      <c r="AB626" s="440"/>
    </row>
    <row r="627" spans="2:28" x14ac:dyDescent="0.25">
      <c r="B627" s="440"/>
      <c r="C627" s="440"/>
      <c r="D627" s="440"/>
      <c r="E627" s="440"/>
      <c r="F627" s="440"/>
      <c r="G627" s="440"/>
      <c r="H627" s="440"/>
      <c r="I627" s="440"/>
      <c r="J627" s="440"/>
      <c r="K627" s="440"/>
      <c r="L627" s="440"/>
      <c r="M627" s="440"/>
      <c r="N627" s="440"/>
      <c r="O627" s="440"/>
      <c r="P627" s="440"/>
      <c r="Q627" s="440"/>
      <c r="R627" s="440"/>
      <c r="S627" s="440"/>
      <c r="T627" s="440"/>
      <c r="U627" s="440"/>
      <c r="V627" s="440"/>
      <c r="W627" s="440"/>
      <c r="X627" s="440"/>
      <c r="Y627" s="440"/>
      <c r="Z627" s="440"/>
      <c r="AA627" s="440"/>
      <c r="AB627" s="440"/>
    </row>
    <row r="628" spans="2:28" x14ac:dyDescent="0.25">
      <c r="B628" s="440"/>
      <c r="C628" s="440"/>
      <c r="D628" s="440"/>
      <c r="E628" s="440"/>
      <c r="F628" s="440"/>
      <c r="G628" s="440"/>
      <c r="H628" s="440"/>
      <c r="I628" s="440"/>
      <c r="J628" s="440"/>
      <c r="K628" s="440"/>
      <c r="L628" s="440"/>
      <c r="M628" s="440"/>
      <c r="N628" s="440"/>
      <c r="O628" s="440"/>
      <c r="P628" s="440"/>
      <c r="Q628" s="440"/>
      <c r="R628" s="440"/>
      <c r="S628" s="440"/>
      <c r="T628" s="440"/>
      <c r="U628" s="440"/>
      <c r="V628" s="440"/>
      <c r="W628" s="440"/>
      <c r="X628" s="440"/>
      <c r="Y628" s="440"/>
      <c r="Z628" s="440"/>
      <c r="AA628" s="440"/>
      <c r="AB628" s="440"/>
    </row>
    <row r="629" spans="2:28" x14ac:dyDescent="0.25">
      <c r="B629" s="440"/>
      <c r="C629" s="440"/>
      <c r="D629" s="440"/>
      <c r="E629" s="440"/>
      <c r="F629" s="440"/>
      <c r="G629" s="440"/>
      <c r="H629" s="440"/>
      <c r="I629" s="440"/>
      <c r="J629" s="440"/>
      <c r="K629" s="440"/>
      <c r="L629" s="440"/>
      <c r="M629" s="440"/>
      <c r="N629" s="440"/>
      <c r="O629" s="440"/>
      <c r="P629" s="440"/>
      <c r="Q629" s="440"/>
      <c r="R629" s="440"/>
      <c r="S629" s="440"/>
      <c r="T629" s="440"/>
      <c r="U629" s="440"/>
      <c r="V629" s="440"/>
      <c r="W629" s="440"/>
      <c r="X629" s="440"/>
      <c r="Y629" s="440"/>
      <c r="Z629" s="440"/>
      <c r="AA629" s="440"/>
      <c r="AB629" s="440"/>
    </row>
    <row r="630" spans="2:28" x14ac:dyDescent="0.25">
      <c r="B630" s="440"/>
      <c r="C630" s="440"/>
      <c r="D630" s="440"/>
      <c r="E630" s="440"/>
      <c r="F630" s="440"/>
      <c r="G630" s="440"/>
      <c r="H630" s="440"/>
      <c r="I630" s="440"/>
      <c r="J630" s="440"/>
      <c r="K630" s="440"/>
      <c r="L630" s="440"/>
      <c r="M630" s="440"/>
      <c r="N630" s="440"/>
      <c r="O630" s="440"/>
      <c r="P630" s="440"/>
      <c r="Q630" s="440"/>
      <c r="R630" s="440"/>
      <c r="S630" s="440"/>
      <c r="T630" s="440"/>
      <c r="U630" s="440"/>
      <c r="V630" s="440"/>
      <c r="W630" s="440"/>
      <c r="X630" s="440"/>
      <c r="Y630" s="440"/>
      <c r="Z630" s="440"/>
      <c r="AA630" s="440"/>
      <c r="AB630" s="440"/>
    </row>
    <row r="631" spans="2:28" x14ac:dyDescent="0.25">
      <c r="B631" s="440"/>
      <c r="C631" s="440"/>
      <c r="D631" s="440"/>
      <c r="E631" s="440"/>
      <c r="F631" s="440"/>
      <c r="G631" s="440"/>
      <c r="H631" s="440"/>
      <c r="I631" s="440"/>
      <c r="J631" s="440"/>
      <c r="K631" s="440"/>
      <c r="L631" s="440"/>
      <c r="M631" s="440"/>
      <c r="N631" s="440"/>
      <c r="O631" s="440"/>
      <c r="P631" s="440"/>
      <c r="Q631" s="440"/>
      <c r="R631" s="440"/>
      <c r="S631" s="440"/>
      <c r="T631" s="440"/>
      <c r="U631" s="440"/>
      <c r="V631" s="440"/>
      <c r="W631" s="440"/>
      <c r="X631" s="440"/>
      <c r="Y631" s="440"/>
      <c r="Z631" s="440"/>
      <c r="AA631" s="440"/>
      <c r="AB631" s="440"/>
    </row>
    <row r="632" spans="2:28" x14ac:dyDescent="0.25">
      <c r="B632" s="440"/>
      <c r="C632" s="440"/>
      <c r="D632" s="440"/>
      <c r="E632" s="440"/>
      <c r="F632" s="440"/>
      <c r="G632" s="440"/>
      <c r="H632" s="440"/>
      <c r="I632" s="440"/>
      <c r="J632" s="440"/>
      <c r="K632" s="440"/>
      <c r="L632" s="440"/>
      <c r="M632" s="440"/>
      <c r="N632" s="440"/>
      <c r="O632" s="440"/>
      <c r="P632" s="440"/>
      <c r="Q632" s="440"/>
      <c r="R632" s="440"/>
      <c r="S632" s="440"/>
      <c r="T632" s="440"/>
      <c r="U632" s="440"/>
      <c r="V632" s="440"/>
      <c r="W632" s="440"/>
      <c r="X632" s="440"/>
      <c r="Y632" s="440"/>
      <c r="Z632" s="440"/>
      <c r="AA632" s="440"/>
      <c r="AB632" s="440"/>
    </row>
    <row r="633" spans="2:28" x14ac:dyDescent="0.25">
      <c r="B633" s="440"/>
      <c r="C633" s="440"/>
      <c r="D633" s="440"/>
      <c r="E633" s="440"/>
      <c r="F633" s="440"/>
      <c r="G633" s="440"/>
      <c r="H633" s="440"/>
      <c r="I633" s="440"/>
      <c r="J633" s="440"/>
      <c r="K633" s="440"/>
      <c r="L633" s="440"/>
      <c r="M633" s="440"/>
      <c r="N633" s="440"/>
      <c r="O633" s="440"/>
      <c r="P633" s="440"/>
      <c r="Q633" s="440"/>
      <c r="R633" s="440"/>
      <c r="S633" s="440"/>
      <c r="T633" s="440"/>
      <c r="U633" s="440"/>
      <c r="V633" s="440"/>
      <c r="W633" s="440"/>
      <c r="X633" s="440"/>
      <c r="Y633" s="440"/>
      <c r="Z633" s="440"/>
      <c r="AA633" s="440"/>
      <c r="AB633" s="440"/>
    </row>
    <row r="634" spans="2:28" x14ac:dyDescent="0.25">
      <c r="B634" s="440"/>
      <c r="C634" s="440"/>
      <c r="D634" s="440"/>
      <c r="E634" s="440"/>
      <c r="F634" s="440"/>
      <c r="G634" s="440"/>
      <c r="H634" s="440"/>
      <c r="I634" s="440"/>
      <c r="J634" s="440"/>
      <c r="K634" s="440"/>
      <c r="L634" s="440"/>
      <c r="M634" s="440"/>
      <c r="N634" s="440"/>
      <c r="O634" s="440"/>
      <c r="P634" s="440"/>
      <c r="Q634" s="440"/>
      <c r="R634" s="440"/>
      <c r="S634" s="440"/>
      <c r="T634" s="440"/>
      <c r="U634" s="440"/>
      <c r="V634" s="440"/>
      <c r="W634" s="440"/>
      <c r="X634" s="440"/>
      <c r="Y634" s="440"/>
      <c r="Z634" s="440"/>
      <c r="AA634" s="440"/>
      <c r="AB634" s="440"/>
    </row>
    <row r="635" spans="2:28" x14ac:dyDescent="0.25">
      <c r="B635" s="440"/>
      <c r="C635" s="440"/>
      <c r="D635" s="440"/>
      <c r="E635" s="440"/>
      <c r="F635" s="440"/>
      <c r="G635" s="440"/>
      <c r="H635" s="440"/>
      <c r="I635" s="440"/>
      <c r="J635" s="440"/>
      <c r="K635" s="440"/>
      <c r="L635" s="440"/>
      <c r="M635" s="440"/>
      <c r="N635" s="440"/>
      <c r="O635" s="440"/>
      <c r="P635" s="440"/>
      <c r="Q635" s="440"/>
      <c r="R635" s="440"/>
      <c r="S635" s="440"/>
      <c r="T635" s="440"/>
      <c r="U635" s="440"/>
      <c r="V635" s="440"/>
      <c r="W635" s="440"/>
      <c r="X635" s="440"/>
      <c r="Y635" s="440"/>
      <c r="Z635" s="440"/>
      <c r="AA635" s="440"/>
      <c r="AB635" s="440"/>
    </row>
    <row r="636" spans="2:28" x14ac:dyDescent="0.25">
      <c r="B636" s="440"/>
      <c r="C636" s="440"/>
      <c r="D636" s="440"/>
      <c r="E636" s="440"/>
      <c r="F636" s="440"/>
      <c r="G636" s="440"/>
      <c r="H636" s="440"/>
      <c r="I636" s="440"/>
      <c r="J636" s="440"/>
      <c r="K636" s="440"/>
      <c r="L636" s="440"/>
      <c r="M636" s="440"/>
      <c r="N636" s="440"/>
      <c r="O636" s="440"/>
      <c r="P636" s="440"/>
      <c r="Q636" s="440"/>
      <c r="R636" s="440"/>
      <c r="S636" s="440"/>
      <c r="T636" s="440"/>
      <c r="U636" s="440"/>
      <c r="V636" s="440"/>
      <c r="W636" s="440"/>
      <c r="X636" s="440"/>
      <c r="Y636" s="440"/>
      <c r="Z636" s="440"/>
      <c r="AA636" s="440"/>
      <c r="AB636" s="440"/>
    </row>
    <row r="637" spans="2:28" x14ac:dyDescent="0.25">
      <c r="B637" s="440"/>
      <c r="C637" s="440"/>
      <c r="D637" s="440"/>
      <c r="E637" s="440"/>
      <c r="F637" s="440"/>
      <c r="G637" s="440"/>
      <c r="H637" s="440"/>
      <c r="I637" s="440"/>
      <c r="J637" s="440"/>
      <c r="K637" s="440"/>
      <c r="L637" s="440"/>
      <c r="M637" s="440"/>
      <c r="N637" s="440"/>
      <c r="O637" s="440"/>
      <c r="P637" s="440"/>
      <c r="Q637" s="440"/>
      <c r="R637" s="440"/>
      <c r="S637" s="440"/>
      <c r="T637" s="440"/>
      <c r="U637" s="440"/>
      <c r="V637" s="440"/>
      <c r="W637" s="440"/>
      <c r="X637" s="440"/>
      <c r="Y637" s="440"/>
      <c r="Z637" s="440"/>
      <c r="AA637" s="440"/>
      <c r="AB637" s="440"/>
    </row>
    <row r="638" spans="2:28" x14ac:dyDescent="0.25">
      <c r="B638" s="440"/>
      <c r="C638" s="440"/>
      <c r="D638" s="440"/>
      <c r="E638" s="440"/>
      <c r="F638" s="440"/>
      <c r="G638" s="440"/>
      <c r="H638" s="440"/>
      <c r="I638" s="440"/>
      <c r="J638" s="440"/>
      <c r="K638" s="440"/>
      <c r="L638" s="440"/>
      <c r="M638" s="440"/>
      <c r="N638" s="440"/>
      <c r="O638" s="440"/>
      <c r="P638" s="440"/>
      <c r="Q638" s="440"/>
      <c r="R638" s="440"/>
      <c r="S638" s="440"/>
      <c r="T638" s="440"/>
      <c r="U638" s="440"/>
      <c r="V638" s="440"/>
      <c r="W638" s="440"/>
      <c r="X638" s="440"/>
      <c r="Y638" s="440"/>
      <c r="Z638" s="440"/>
      <c r="AA638" s="440"/>
      <c r="AB638" s="440"/>
    </row>
    <row r="639" spans="2:28" x14ac:dyDescent="0.25">
      <c r="B639" s="440"/>
      <c r="C639" s="440"/>
      <c r="D639" s="440"/>
      <c r="E639" s="440"/>
      <c r="F639" s="440"/>
      <c r="G639" s="440"/>
      <c r="H639" s="440"/>
      <c r="I639" s="440"/>
      <c r="J639" s="440"/>
      <c r="K639" s="440"/>
      <c r="L639" s="440"/>
      <c r="M639" s="440"/>
      <c r="N639" s="440"/>
      <c r="O639" s="440"/>
      <c r="P639" s="440"/>
      <c r="Q639" s="440"/>
      <c r="R639" s="440"/>
      <c r="S639" s="440"/>
      <c r="T639" s="440"/>
      <c r="U639" s="440"/>
      <c r="V639" s="440"/>
      <c r="W639" s="440"/>
      <c r="X639" s="440"/>
      <c r="Y639" s="440"/>
      <c r="Z639" s="440"/>
      <c r="AA639" s="440"/>
      <c r="AB639" s="440"/>
    </row>
    <row r="640" spans="2:28" x14ac:dyDescent="0.25">
      <c r="B640" s="440"/>
      <c r="C640" s="440"/>
      <c r="D640" s="440"/>
      <c r="E640" s="440"/>
      <c r="F640" s="440"/>
      <c r="G640" s="440"/>
      <c r="H640" s="440"/>
      <c r="I640" s="440"/>
      <c r="J640" s="440"/>
      <c r="K640" s="440"/>
      <c r="L640" s="440"/>
      <c r="M640" s="440"/>
      <c r="N640" s="440"/>
      <c r="O640" s="440"/>
      <c r="P640" s="440"/>
      <c r="Q640" s="440"/>
      <c r="R640" s="440"/>
      <c r="S640" s="440"/>
      <c r="T640" s="440"/>
      <c r="U640" s="440"/>
      <c r="V640" s="440"/>
      <c r="W640" s="440"/>
      <c r="X640" s="440"/>
      <c r="Y640" s="440"/>
      <c r="Z640" s="440"/>
      <c r="AA640" s="440"/>
      <c r="AB640" s="440"/>
    </row>
    <row r="641" spans="2:28" x14ac:dyDescent="0.25">
      <c r="B641" s="440"/>
      <c r="C641" s="440"/>
      <c r="D641" s="440"/>
      <c r="E641" s="440"/>
      <c r="F641" s="440"/>
      <c r="G641" s="440"/>
      <c r="H641" s="440"/>
      <c r="I641" s="440"/>
      <c r="J641" s="440"/>
      <c r="K641" s="440"/>
      <c r="L641" s="440"/>
      <c r="M641" s="440"/>
      <c r="N641" s="440"/>
      <c r="O641" s="440"/>
      <c r="P641" s="440"/>
      <c r="Q641" s="440"/>
      <c r="R641" s="440"/>
      <c r="S641" s="440"/>
      <c r="T641" s="440"/>
      <c r="U641" s="440"/>
      <c r="V641" s="440"/>
      <c r="W641" s="440"/>
      <c r="X641" s="440"/>
      <c r="Y641" s="440"/>
      <c r="Z641" s="440"/>
      <c r="AA641" s="440"/>
      <c r="AB641" s="440"/>
    </row>
    <row r="642" spans="2:28" x14ac:dyDescent="0.25">
      <c r="B642" s="440"/>
      <c r="C642" s="440"/>
      <c r="D642" s="440"/>
      <c r="E642" s="440"/>
      <c r="F642" s="440"/>
      <c r="G642" s="440"/>
      <c r="H642" s="440"/>
      <c r="I642" s="440"/>
      <c r="J642" s="440"/>
      <c r="K642" s="440"/>
      <c r="L642" s="440"/>
      <c r="M642" s="440"/>
      <c r="N642" s="440"/>
      <c r="O642" s="440"/>
      <c r="P642" s="440"/>
      <c r="Q642" s="440"/>
      <c r="R642" s="440"/>
      <c r="S642" s="440"/>
      <c r="T642" s="440"/>
      <c r="U642" s="440"/>
      <c r="V642" s="440"/>
      <c r="W642" s="440"/>
      <c r="X642" s="440"/>
      <c r="Y642" s="440"/>
      <c r="Z642" s="440"/>
      <c r="AA642" s="440"/>
      <c r="AB642" s="440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31496062992125984" right="0.31496062992125984" top="0.39370078740157483" bottom="0.39370078740157483" header="0.31496062992125984" footer="0.31496062992125984"/>
  <pageSetup scale="55" orientation="landscape" verticalDpi="0" r:id="rId1"/>
  <headerFooter>
    <oddHeader xml:space="preserve">&amp;C
INSTITUTO FEDERAL
PARANÁ   
MINISTÉRIO DA
EDUCAÇÃO
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42"/>
  <sheetViews>
    <sheetView showGridLines="0" zoomScale="85" zoomScaleNormal="85" workbookViewId="0">
      <selection activeCell="B8" sqref="B8"/>
    </sheetView>
  </sheetViews>
  <sheetFormatPr defaultRowHeight="15" x14ac:dyDescent="0.25"/>
  <cols>
    <col min="1" max="1" width="40.5703125" style="249" customWidth="1"/>
    <col min="2" max="15" width="13" style="249" customWidth="1"/>
    <col min="16" max="16" width="17.7109375" style="249" customWidth="1"/>
    <col min="17" max="27" width="10" style="249" customWidth="1"/>
    <col min="28" max="28" width="16.28515625" style="249" customWidth="1"/>
    <col min="29" max="16384" width="9.140625" style="249"/>
  </cols>
  <sheetData>
    <row r="1" spans="1:28" ht="20.25" customHeight="1" x14ac:dyDescent="0.25">
      <c r="A1" s="248"/>
      <c r="B1" s="248"/>
      <c r="C1" s="755" t="s">
        <v>0</v>
      </c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</row>
    <row r="2" spans="1:28" ht="21" customHeight="1" x14ac:dyDescent="0.25">
      <c r="A2" s="248"/>
      <c r="B2" s="755" t="s">
        <v>1</v>
      </c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</row>
    <row r="3" spans="1:28" ht="9.75" customHeight="1" x14ac:dyDescent="0.25">
      <c r="A3" s="250"/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</row>
    <row r="4" spans="1:28" ht="19.5" customHeight="1" x14ac:dyDescent="0.25">
      <c r="A4" s="251" t="s">
        <v>2</v>
      </c>
      <c r="B4" s="756" t="s">
        <v>90</v>
      </c>
      <c r="C4" s="756"/>
      <c r="D4" s="756"/>
      <c r="E4" s="756"/>
      <c r="F4" s="756"/>
      <c r="G4" s="756"/>
      <c r="H4" s="757" t="s">
        <v>4</v>
      </c>
      <c r="I4" s="758"/>
      <c r="J4" s="758"/>
      <c r="K4" s="758"/>
      <c r="L4" s="758"/>
      <c r="M4" s="758"/>
      <c r="N4" s="758"/>
      <c r="O4" s="758"/>
      <c r="P4" s="758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</row>
    <row r="5" spans="1:28" ht="9.75" customHeight="1" x14ac:dyDescent="0.25">
      <c r="A5" s="250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</row>
    <row r="6" spans="1:28" x14ac:dyDescent="0.25">
      <c r="A6" s="250"/>
      <c r="B6" s="252" t="s">
        <v>5</v>
      </c>
      <c r="C6" s="252" t="s">
        <v>6</v>
      </c>
      <c r="D6" s="252" t="s">
        <v>7</v>
      </c>
      <c r="E6" s="252" t="s">
        <v>8</v>
      </c>
      <c r="F6" s="252" t="s">
        <v>9</v>
      </c>
      <c r="G6" s="252" t="s">
        <v>10</v>
      </c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</row>
    <row r="7" spans="1:28" ht="31.5" customHeight="1" x14ac:dyDescent="0.25">
      <c r="A7" s="251" t="s">
        <v>11</v>
      </c>
      <c r="B7" s="253">
        <v>302</v>
      </c>
      <c r="C7" s="253">
        <v>17</v>
      </c>
      <c r="D7" s="253">
        <v>8</v>
      </c>
      <c r="E7" s="253">
        <v>8</v>
      </c>
      <c r="F7" s="253"/>
      <c r="G7" s="254">
        <f>SUM(B7:F7)</f>
        <v>335</v>
      </c>
      <c r="H7" s="250"/>
      <c r="I7" s="759" t="s">
        <v>44</v>
      </c>
      <c r="J7" s="760"/>
      <c r="K7" s="255">
        <v>2754.8</v>
      </c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</row>
    <row r="9" spans="1:28" s="256" customFormat="1" ht="62.25" customHeight="1" x14ac:dyDescent="0.25">
      <c r="B9" s="257">
        <v>42583</v>
      </c>
      <c r="C9" s="257">
        <v>42614</v>
      </c>
      <c r="D9" s="257">
        <v>42644</v>
      </c>
      <c r="E9" s="257">
        <v>42675</v>
      </c>
      <c r="F9" s="257">
        <v>42705</v>
      </c>
      <c r="G9" s="257">
        <v>42736</v>
      </c>
      <c r="H9" s="257">
        <v>42767</v>
      </c>
      <c r="I9" s="257">
        <v>42795</v>
      </c>
      <c r="J9" s="257">
        <v>42826</v>
      </c>
      <c r="K9" s="257">
        <v>42856</v>
      </c>
      <c r="L9" s="257">
        <v>42887</v>
      </c>
      <c r="M9" s="257">
        <v>42917</v>
      </c>
      <c r="N9" s="258" t="s">
        <v>10</v>
      </c>
      <c r="O9" s="258" t="s">
        <v>13</v>
      </c>
      <c r="P9" s="259" t="s">
        <v>193</v>
      </c>
    </row>
    <row r="10" spans="1:28" ht="15" customHeight="1" x14ac:dyDescent="0.25">
      <c r="A10" s="260" t="s">
        <v>14</v>
      </c>
      <c r="B10" s="260"/>
      <c r="C10" s="260"/>
      <c r="D10" s="260"/>
      <c r="E10" s="260"/>
    </row>
    <row r="11" spans="1:28" ht="28.5" customHeight="1" x14ac:dyDescent="0.25">
      <c r="A11" s="261" t="s">
        <v>15</v>
      </c>
      <c r="B11" s="262">
        <v>3926</v>
      </c>
      <c r="C11" s="262">
        <v>4898</v>
      </c>
      <c r="D11" s="262">
        <v>4300</v>
      </c>
      <c r="E11" s="262">
        <v>4106</v>
      </c>
      <c r="F11" s="262">
        <v>4390</v>
      </c>
      <c r="G11" s="262">
        <v>3358</v>
      </c>
      <c r="H11" s="262">
        <v>3599</v>
      </c>
      <c r="I11" s="262">
        <v>4172</v>
      </c>
      <c r="J11" s="262">
        <v>5281</v>
      </c>
      <c r="K11" s="262">
        <v>4163</v>
      </c>
      <c r="L11" s="262">
        <v>4925</v>
      </c>
      <c r="M11" s="262">
        <v>4326</v>
      </c>
      <c r="N11" s="263">
        <f>SUM(B11:M11)</f>
        <v>51444</v>
      </c>
      <c r="O11" s="263">
        <f>N11/12</f>
        <v>4287</v>
      </c>
      <c r="P11" s="263">
        <f>(SUM(B11:M11)/12)/$G$7</f>
        <v>12.797014925373134</v>
      </c>
    </row>
    <row r="12" spans="1:28" ht="28.5" customHeight="1" x14ac:dyDescent="0.25">
      <c r="A12" s="264" t="s">
        <v>45</v>
      </c>
      <c r="B12" s="265">
        <f t="shared" ref="B12:M12" si="0">B11/$K$7</f>
        <v>1.4251488311311165</v>
      </c>
      <c r="C12" s="265">
        <f t="shared" si="0"/>
        <v>1.7779875127050964</v>
      </c>
      <c r="D12" s="265">
        <f t="shared" si="0"/>
        <v>1.5609118629301582</v>
      </c>
      <c r="E12" s="265">
        <f t="shared" si="0"/>
        <v>1.4904893277188906</v>
      </c>
      <c r="F12" s="265">
        <f t="shared" si="0"/>
        <v>1.5935821112240451</v>
      </c>
      <c r="G12" s="265">
        <f t="shared" si="0"/>
        <v>1.2189632641208072</v>
      </c>
      <c r="H12" s="265">
        <f t="shared" si="0"/>
        <v>1.3064469289966603</v>
      </c>
      <c r="I12" s="265">
        <f t="shared" si="0"/>
        <v>1.5144475098010743</v>
      </c>
      <c r="J12" s="265">
        <f t="shared" si="0"/>
        <v>1.9170175693335267</v>
      </c>
      <c r="K12" s="265">
        <f t="shared" si="0"/>
        <v>1.5111804849716857</v>
      </c>
      <c r="L12" s="265">
        <f t="shared" si="0"/>
        <v>1.7877885871932626</v>
      </c>
      <c r="M12" s="265">
        <f t="shared" si="0"/>
        <v>1.5703499346595033</v>
      </c>
      <c r="N12" s="263">
        <f>SUM(B12:M12)</f>
        <v>18.674313924785828</v>
      </c>
      <c r="O12" s="263">
        <f>N12/12</f>
        <v>1.5561928270654857</v>
      </c>
      <c r="P12" s="263">
        <f t="shared" ref="P12:P26" si="1">(SUM(B12:M12)/12)/$G$7</f>
        <v>4.6453517225835397E-3</v>
      </c>
    </row>
    <row r="13" spans="1:28" ht="45" x14ac:dyDescent="0.25">
      <c r="A13" s="264" t="s">
        <v>17</v>
      </c>
      <c r="B13" s="262">
        <v>4164.4799999999996</v>
      </c>
      <c r="C13" s="262">
        <v>5127.26</v>
      </c>
      <c r="D13" s="262">
        <v>4398.51</v>
      </c>
      <c r="E13" s="262">
        <v>4239.2299999999996</v>
      </c>
      <c r="F13" s="262">
        <v>4401.91</v>
      </c>
      <c r="G13" s="262">
        <v>3676.3</v>
      </c>
      <c r="H13" s="262">
        <v>3648.63</v>
      </c>
      <c r="I13" s="262">
        <v>4138.72</v>
      </c>
      <c r="J13" s="262">
        <v>4807.8500000000004</v>
      </c>
      <c r="K13" s="262">
        <v>2662.57</v>
      </c>
      <c r="L13" s="262">
        <v>3349.54</v>
      </c>
      <c r="M13" s="262">
        <v>3102.64</v>
      </c>
      <c r="N13" s="263">
        <f>SUM(B13:M13)</f>
        <v>47717.64</v>
      </c>
      <c r="O13" s="263">
        <f>N13/12</f>
        <v>3976.47</v>
      </c>
      <c r="P13" s="263">
        <f t="shared" si="1"/>
        <v>11.870059701492536</v>
      </c>
    </row>
    <row r="14" spans="1:28" ht="27.75" customHeight="1" x14ac:dyDescent="0.25">
      <c r="A14" s="261" t="s">
        <v>46</v>
      </c>
      <c r="B14" s="265">
        <f t="shared" ref="B14:M14" si="2">B13/$K$7</f>
        <v>1.5117177290547406</v>
      </c>
      <c r="C14" s="265">
        <f t="shared" si="2"/>
        <v>1.8612095251923915</v>
      </c>
      <c r="D14" s="265">
        <f t="shared" si="2"/>
        <v>1.5966712647016117</v>
      </c>
      <c r="E14" s="265">
        <f t="shared" si="2"/>
        <v>1.5388521852766079</v>
      </c>
      <c r="F14" s="265">
        <f t="shared" si="2"/>
        <v>1.5979054740816028</v>
      </c>
      <c r="G14" s="265">
        <f t="shared" si="2"/>
        <v>1.334507042253521</v>
      </c>
      <c r="H14" s="265">
        <f t="shared" si="2"/>
        <v>1.3244627559169448</v>
      </c>
      <c r="I14" s="265">
        <f t="shared" si="2"/>
        <v>1.5023667779875127</v>
      </c>
      <c r="J14" s="265">
        <f t="shared" si="2"/>
        <v>1.7452628139973865</v>
      </c>
      <c r="K14" s="265">
        <f t="shared" si="2"/>
        <v>0.96652025555394216</v>
      </c>
      <c r="L14" s="265">
        <f t="shared" si="2"/>
        <v>1.2158922607811817</v>
      </c>
      <c r="M14" s="265">
        <f t="shared" si="2"/>
        <v>1.1262668796282851</v>
      </c>
      <c r="N14" s="263">
        <f>SUM(B14:M14)</f>
        <v>17.32163496442573</v>
      </c>
      <c r="O14" s="263">
        <f>N14/12</f>
        <v>1.4434695803688109</v>
      </c>
      <c r="P14" s="263">
        <f t="shared" si="1"/>
        <v>4.3088644190113759E-3</v>
      </c>
    </row>
    <row r="15" spans="1:28" ht="10.5" customHeight="1" x14ac:dyDescent="0.25">
      <c r="A15" s="266"/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3"/>
    </row>
    <row r="16" spans="1:28" ht="15" customHeight="1" x14ac:dyDescent="0.25">
      <c r="A16" s="268" t="s">
        <v>19</v>
      </c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3"/>
    </row>
    <row r="17" spans="1:18" ht="32.25" customHeight="1" x14ac:dyDescent="0.25">
      <c r="A17" s="261" t="s">
        <v>47</v>
      </c>
      <c r="B17" s="262">
        <v>37</v>
      </c>
      <c r="C17" s="262">
        <v>23</v>
      </c>
      <c r="D17" s="262">
        <v>24</v>
      </c>
      <c r="E17" s="262">
        <v>25</v>
      </c>
      <c r="F17" s="262">
        <v>16</v>
      </c>
      <c r="G17" s="262">
        <v>13</v>
      </c>
      <c r="H17" s="262">
        <v>26</v>
      </c>
      <c r="I17" s="262">
        <v>25</v>
      </c>
      <c r="J17" s="262">
        <v>38</v>
      </c>
      <c r="K17" s="262">
        <v>24</v>
      </c>
      <c r="L17" s="262">
        <v>33</v>
      </c>
      <c r="M17" s="262">
        <v>15</v>
      </c>
      <c r="N17" s="263">
        <f>SUM(B17:M17)</f>
        <v>299</v>
      </c>
      <c r="O17" s="263">
        <f>N17/12</f>
        <v>24.916666666666668</v>
      </c>
      <c r="P17" s="263">
        <f t="shared" si="1"/>
        <v>7.4378109452736318E-2</v>
      </c>
    </row>
    <row r="18" spans="1:18" ht="32.25" customHeight="1" x14ac:dyDescent="0.25">
      <c r="A18" s="264" t="s">
        <v>48</v>
      </c>
      <c r="B18" s="265">
        <f t="shared" ref="B18:M18" si="3">B17/$K$7</f>
        <v>1.3431102076375779E-2</v>
      </c>
      <c r="C18" s="265">
        <f t="shared" si="3"/>
        <v>8.3490634528822407E-3</v>
      </c>
      <c r="D18" s="265">
        <f t="shared" si="3"/>
        <v>8.712066211703208E-3</v>
      </c>
      <c r="E18" s="265">
        <f t="shared" si="3"/>
        <v>9.0750689705241753E-3</v>
      </c>
      <c r="F18" s="265">
        <f t="shared" si="3"/>
        <v>5.8080441411354723E-3</v>
      </c>
      <c r="G18" s="265">
        <f t="shared" si="3"/>
        <v>4.7190358646725713E-3</v>
      </c>
      <c r="H18" s="265">
        <f t="shared" si="3"/>
        <v>9.4380717293451426E-3</v>
      </c>
      <c r="I18" s="265">
        <f t="shared" si="3"/>
        <v>9.0750689705241753E-3</v>
      </c>
      <c r="J18" s="265">
        <f t="shared" si="3"/>
        <v>1.3794104835196747E-2</v>
      </c>
      <c r="K18" s="265">
        <f t="shared" si="3"/>
        <v>8.712066211703208E-3</v>
      </c>
      <c r="L18" s="265">
        <f t="shared" si="3"/>
        <v>1.1979091041091912E-2</v>
      </c>
      <c r="M18" s="265">
        <f t="shared" si="3"/>
        <v>5.445041382314505E-3</v>
      </c>
      <c r="N18" s="263">
        <f>SUM(B18:M18)</f>
        <v>0.10853782488746914</v>
      </c>
      <c r="O18" s="263">
        <f>N18/12</f>
        <v>9.0448187406224293E-3</v>
      </c>
      <c r="P18" s="263">
        <f t="shared" si="1"/>
        <v>2.6999458927231131E-5</v>
      </c>
    </row>
    <row r="19" spans="1:18" ht="62.25" customHeight="1" x14ac:dyDescent="0.25">
      <c r="A19" s="261" t="s">
        <v>17</v>
      </c>
      <c r="B19" s="262">
        <v>514.64</v>
      </c>
      <c r="C19" s="262">
        <v>301.67</v>
      </c>
      <c r="D19" s="262">
        <v>310.08</v>
      </c>
      <c r="E19" s="262">
        <v>348.31</v>
      </c>
      <c r="F19" s="262">
        <v>205.31</v>
      </c>
      <c r="G19" s="262">
        <v>160.54</v>
      </c>
      <c r="H19" s="262">
        <v>378.7</v>
      </c>
      <c r="I19" s="262">
        <v>362.08</v>
      </c>
      <c r="J19" s="262">
        <v>586.77</v>
      </c>
      <c r="K19" s="262">
        <v>364.35</v>
      </c>
      <c r="L19" s="262">
        <v>495.94</v>
      </c>
      <c r="M19" s="262">
        <v>201.26</v>
      </c>
      <c r="N19" s="263">
        <f>SUM(B19:M19)</f>
        <v>4229.6499999999996</v>
      </c>
      <c r="O19" s="263">
        <f>N19/12</f>
        <v>352.4708333333333</v>
      </c>
      <c r="P19" s="263">
        <f t="shared" si="1"/>
        <v>1.0521517412935322</v>
      </c>
    </row>
    <row r="20" spans="1:18" ht="28.5" customHeight="1" x14ac:dyDescent="0.25">
      <c r="A20" s="261" t="s">
        <v>49</v>
      </c>
      <c r="B20" s="265">
        <f t="shared" ref="B20:M20" si="4">B19/$K$7</f>
        <v>0.18681573979962246</v>
      </c>
      <c r="C20" s="265">
        <f t="shared" si="4"/>
        <v>0.10950704225352112</v>
      </c>
      <c r="D20" s="265">
        <f t="shared" si="4"/>
        <v>0.11255989545520545</v>
      </c>
      <c r="E20" s="265">
        <f t="shared" si="4"/>
        <v>0.12643749092493103</v>
      </c>
      <c r="F20" s="265">
        <f t="shared" si="4"/>
        <v>7.4528096413532738E-2</v>
      </c>
      <c r="G20" s="265">
        <f t="shared" si="4"/>
        <v>5.8276462901118042E-2</v>
      </c>
      <c r="H20" s="265">
        <f t="shared" si="4"/>
        <v>0.13746914476550021</v>
      </c>
      <c r="I20" s="265">
        <f t="shared" si="4"/>
        <v>0.13143603891389574</v>
      </c>
      <c r="J20" s="265">
        <f t="shared" si="4"/>
        <v>0.21299912879337882</v>
      </c>
      <c r="K20" s="265">
        <f t="shared" si="4"/>
        <v>0.13226005517641934</v>
      </c>
      <c r="L20" s="265">
        <f t="shared" si="4"/>
        <v>0.18002758820967038</v>
      </c>
      <c r="M20" s="265">
        <f t="shared" si="4"/>
        <v>7.305793524030782E-2</v>
      </c>
      <c r="N20" s="263">
        <f>SUM(B20:M20)</f>
        <v>1.5353746188471031</v>
      </c>
      <c r="O20" s="263">
        <f>N20/12</f>
        <v>0.12794788490392525</v>
      </c>
      <c r="P20" s="263">
        <f t="shared" si="1"/>
        <v>3.8193398478783655E-4</v>
      </c>
    </row>
    <row r="21" spans="1:18" x14ac:dyDescent="0.25"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3"/>
    </row>
    <row r="22" spans="1:18" ht="15" customHeight="1" x14ac:dyDescent="0.25">
      <c r="A22" s="268" t="s">
        <v>23</v>
      </c>
      <c r="B22" s="269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63"/>
    </row>
    <row r="23" spans="1:18" ht="27.75" customHeight="1" x14ac:dyDescent="0.25">
      <c r="A23" s="261" t="s">
        <v>24</v>
      </c>
      <c r="B23" s="262">
        <v>418.01</v>
      </c>
      <c r="C23" s="262">
        <v>385.55</v>
      </c>
      <c r="D23" s="262">
        <v>358</v>
      </c>
      <c r="E23" s="262">
        <v>334.41</v>
      </c>
      <c r="F23" s="262">
        <v>271.18</v>
      </c>
      <c r="G23" s="262">
        <v>390.2</v>
      </c>
      <c r="H23" s="262">
        <v>387.01</v>
      </c>
      <c r="I23" s="262">
        <v>351.47</v>
      </c>
      <c r="J23" s="262">
        <v>295.33999999999997</v>
      </c>
      <c r="K23" s="262">
        <v>347.87</v>
      </c>
      <c r="L23" s="262">
        <v>399.4</v>
      </c>
      <c r="M23" s="262">
        <v>346.54</v>
      </c>
      <c r="N23" s="263">
        <f>SUM(B23:M23)</f>
        <v>4284.9800000000005</v>
      </c>
      <c r="O23" s="263">
        <f>N23/12</f>
        <v>357.08166666666671</v>
      </c>
      <c r="P23" s="263">
        <f t="shared" si="1"/>
        <v>1.0659154228855723</v>
      </c>
    </row>
    <row r="24" spans="1:18" ht="27.75" customHeight="1" x14ac:dyDescent="0.25">
      <c r="A24" s="261" t="s">
        <v>25</v>
      </c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3">
        <f>SUM(B24:M24)</f>
        <v>0</v>
      </c>
      <c r="O24" s="263">
        <f>N24/12</f>
        <v>0</v>
      </c>
      <c r="P24" s="573" t="s">
        <v>136</v>
      </c>
    </row>
    <row r="25" spans="1:18" ht="31.5" customHeight="1" x14ac:dyDescent="0.25">
      <c r="A25" s="261" t="s">
        <v>26</v>
      </c>
      <c r="B25" s="262">
        <v>5063</v>
      </c>
      <c r="C25" s="262">
        <v>2411</v>
      </c>
      <c r="D25" s="262">
        <v>2975</v>
      </c>
      <c r="E25" s="262">
        <v>1214</v>
      </c>
      <c r="F25" s="262">
        <v>1171</v>
      </c>
      <c r="G25" s="262">
        <v>2758</v>
      </c>
      <c r="H25" s="262">
        <v>2611</v>
      </c>
      <c r="I25" s="262">
        <v>2605</v>
      </c>
      <c r="J25" s="262">
        <v>1250</v>
      </c>
      <c r="K25" s="262">
        <v>2242</v>
      </c>
      <c r="L25" s="262">
        <v>5219</v>
      </c>
      <c r="M25" s="262">
        <v>1540</v>
      </c>
      <c r="N25" s="263">
        <f>SUM(B25:M25)</f>
        <v>31059</v>
      </c>
      <c r="O25" s="263">
        <f>N25/12</f>
        <v>2588.25</v>
      </c>
      <c r="P25" s="263">
        <f t="shared" si="1"/>
        <v>7.7261194029850744</v>
      </c>
    </row>
    <row r="26" spans="1:18" ht="27.75" customHeight="1" x14ac:dyDescent="0.25">
      <c r="A26" s="261" t="s">
        <v>27</v>
      </c>
      <c r="B26" s="262">
        <v>207</v>
      </c>
      <c r="C26" s="262">
        <v>437</v>
      </c>
      <c r="D26" s="262">
        <v>228</v>
      </c>
      <c r="E26" s="262">
        <v>388</v>
      </c>
      <c r="F26" s="262">
        <v>78</v>
      </c>
      <c r="G26" s="262">
        <v>378</v>
      </c>
      <c r="H26" s="262">
        <v>413</v>
      </c>
      <c r="I26" s="262">
        <v>150</v>
      </c>
      <c r="J26" s="262">
        <v>74</v>
      </c>
      <c r="K26" s="262">
        <v>170</v>
      </c>
      <c r="L26" s="262">
        <v>16</v>
      </c>
      <c r="M26" s="262">
        <v>278</v>
      </c>
      <c r="N26" s="263">
        <f>SUM(B26:M26)</f>
        <v>2817</v>
      </c>
      <c r="O26" s="263">
        <f>N26/12</f>
        <v>234.75</v>
      </c>
      <c r="P26" s="263">
        <f t="shared" si="1"/>
        <v>0.70074626865671641</v>
      </c>
    </row>
    <row r="27" spans="1:18" s="272" customFormat="1" ht="15.75" customHeight="1" x14ac:dyDescent="0.25">
      <c r="A27" s="270"/>
      <c r="B27" s="271"/>
      <c r="C27" s="271"/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</row>
    <row r="28" spans="1:18" s="272" customFormat="1" ht="15.75" customHeight="1" x14ac:dyDescent="0.25">
      <c r="A28" s="273" t="s">
        <v>28</v>
      </c>
      <c r="B28" s="271"/>
      <c r="C28" s="271"/>
      <c r="D28" s="271"/>
      <c r="E28" s="271"/>
      <c r="F28" s="271"/>
      <c r="G28" s="271"/>
      <c r="H28" s="271"/>
      <c r="I28" s="271"/>
      <c r="J28" s="271"/>
      <c r="K28" s="271"/>
      <c r="L28" s="271"/>
      <c r="M28" s="271"/>
      <c r="N28" s="271"/>
      <c r="O28" s="271"/>
      <c r="P28" s="271"/>
    </row>
    <row r="29" spans="1:18" ht="27.75" customHeight="1" x14ac:dyDescent="0.25">
      <c r="A29" s="261" t="s">
        <v>29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3">
        <f>SUM(B29:M29)</f>
        <v>0</v>
      </c>
      <c r="O29" s="263">
        <f>N29/12</f>
        <v>0</v>
      </c>
      <c r="P29" s="354" t="s">
        <v>135</v>
      </c>
    </row>
    <row r="30" spans="1:18" x14ac:dyDescent="0.25"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7"/>
    </row>
    <row r="31" spans="1:18" ht="45" customHeight="1" x14ac:dyDescent="0.25">
      <c r="A31" s="274" t="s">
        <v>30</v>
      </c>
      <c r="B31" s="275" t="s">
        <v>31</v>
      </c>
      <c r="C31" s="275" t="s">
        <v>32</v>
      </c>
      <c r="D31" s="258" t="s">
        <v>33</v>
      </c>
      <c r="E31" s="750" t="s">
        <v>34</v>
      </c>
      <c r="F31" s="750"/>
      <c r="G31" s="269"/>
      <c r="H31" s="753" t="s">
        <v>35</v>
      </c>
      <c r="I31" s="754"/>
      <c r="J31" s="275" t="s">
        <v>31</v>
      </c>
      <c r="K31" s="275" t="s">
        <v>36</v>
      </c>
      <c r="L31" s="258" t="s">
        <v>33</v>
      </c>
      <c r="M31" s="750" t="s">
        <v>34</v>
      </c>
      <c r="N31" s="750"/>
      <c r="O31" s="269"/>
      <c r="P31" s="269"/>
      <c r="Q31" s="269"/>
      <c r="R31" s="267"/>
    </row>
    <row r="32" spans="1:18" ht="36" customHeight="1" x14ac:dyDescent="0.25">
      <c r="A32" s="261" t="s">
        <v>37</v>
      </c>
      <c r="B32" s="262">
        <v>48</v>
      </c>
      <c r="C32" s="265">
        <f>B32*100</f>
        <v>4800</v>
      </c>
      <c r="D32" s="263">
        <f>C32/12</f>
        <v>400</v>
      </c>
      <c r="E32" s="746">
        <f>D32/G7</f>
        <v>1.1940298507462686</v>
      </c>
      <c r="F32" s="746"/>
      <c r="H32" s="749" t="s">
        <v>38</v>
      </c>
      <c r="I32" s="749"/>
      <c r="J32" s="262">
        <v>0</v>
      </c>
      <c r="K32" s="265">
        <f>J32*100</f>
        <v>0</v>
      </c>
      <c r="L32" s="263">
        <f>K32/12</f>
        <v>0</v>
      </c>
      <c r="M32" s="746">
        <f>L32/G7</f>
        <v>0</v>
      </c>
      <c r="N32" s="746"/>
    </row>
    <row r="33" spans="1:17" x14ac:dyDescent="0.25">
      <c r="B33" s="269"/>
      <c r="C33" s="269"/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7"/>
    </row>
    <row r="34" spans="1:17" ht="45" customHeight="1" x14ac:dyDescent="0.25">
      <c r="A34" s="274" t="s">
        <v>39</v>
      </c>
      <c r="B34" s="275" t="s">
        <v>31</v>
      </c>
      <c r="C34" s="275" t="s">
        <v>40</v>
      </c>
      <c r="D34" s="258" t="s">
        <v>41</v>
      </c>
      <c r="E34" s="750" t="s">
        <v>34</v>
      </c>
      <c r="F34" s="750"/>
      <c r="G34" s="269"/>
      <c r="H34" s="751"/>
      <c r="I34" s="751"/>
      <c r="J34" s="276"/>
      <c r="K34" s="277"/>
      <c r="L34" s="752"/>
      <c r="M34" s="752"/>
      <c r="N34" s="269"/>
      <c r="O34" s="269"/>
      <c r="P34" s="269"/>
      <c r="Q34" s="267"/>
    </row>
    <row r="35" spans="1:17" ht="36" customHeight="1" x14ac:dyDescent="0.25">
      <c r="A35" s="261" t="s">
        <v>42</v>
      </c>
      <c r="B35" s="262">
        <v>240</v>
      </c>
      <c r="C35" s="265">
        <f>B35*500</f>
        <v>120000</v>
      </c>
      <c r="D35" s="263">
        <f>C35/12</f>
        <v>10000</v>
      </c>
      <c r="E35" s="746">
        <f>D35/G7</f>
        <v>29.850746268656717</v>
      </c>
      <c r="F35" s="746"/>
      <c r="H35" s="747"/>
      <c r="I35" s="747"/>
      <c r="J35" s="271"/>
      <c r="K35" s="271"/>
      <c r="L35" s="748"/>
      <c r="M35" s="748"/>
    </row>
    <row r="36" spans="1:17" x14ac:dyDescent="0.25">
      <c r="B36" s="269"/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267"/>
    </row>
    <row r="37" spans="1:17" x14ac:dyDescent="0.25">
      <c r="B37" s="269"/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7"/>
    </row>
    <row r="38" spans="1:17" x14ac:dyDescent="0.25"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</row>
    <row r="39" spans="1:17" x14ac:dyDescent="0.25"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</row>
    <row r="40" spans="1:17" x14ac:dyDescent="0.25"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</row>
    <row r="41" spans="1:17" x14ac:dyDescent="0.25"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</row>
    <row r="42" spans="1:17" x14ac:dyDescent="0.25">
      <c r="B42" s="269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</row>
    <row r="43" spans="1:17" x14ac:dyDescent="0.25"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</row>
    <row r="44" spans="1:17" x14ac:dyDescent="0.25"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</row>
    <row r="45" spans="1:17" x14ac:dyDescent="0.25">
      <c r="B45" s="269"/>
      <c r="C45" s="269"/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</row>
    <row r="46" spans="1:17" x14ac:dyDescent="0.25"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</row>
    <row r="47" spans="1:17" x14ac:dyDescent="0.25"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</row>
    <row r="48" spans="1:17" x14ac:dyDescent="0.25"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</row>
    <row r="49" spans="2:16" x14ac:dyDescent="0.25"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</row>
    <row r="50" spans="2:16" x14ac:dyDescent="0.25"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</row>
    <row r="51" spans="2:16" x14ac:dyDescent="0.25">
      <c r="B51" s="269"/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</row>
    <row r="52" spans="2:16" x14ac:dyDescent="0.25">
      <c r="B52" s="269"/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</row>
    <row r="53" spans="2:16" x14ac:dyDescent="0.25">
      <c r="B53" s="269"/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</row>
    <row r="54" spans="2:16" x14ac:dyDescent="0.25">
      <c r="B54" s="269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</row>
    <row r="55" spans="2:16" x14ac:dyDescent="0.25">
      <c r="B55" s="269"/>
      <c r="C55" s="269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</row>
    <row r="56" spans="2:16" x14ac:dyDescent="0.25"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</row>
    <row r="57" spans="2:16" x14ac:dyDescent="0.25"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</row>
    <row r="58" spans="2:16" x14ac:dyDescent="0.25"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</row>
    <row r="59" spans="2:16" x14ac:dyDescent="0.25"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</row>
    <row r="60" spans="2:16" x14ac:dyDescent="0.25"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</row>
    <row r="61" spans="2:16" x14ac:dyDescent="0.25"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</row>
    <row r="62" spans="2:16" x14ac:dyDescent="0.25"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</row>
    <row r="63" spans="2:16" x14ac:dyDescent="0.25"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</row>
    <row r="64" spans="2:16" x14ac:dyDescent="0.25"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</row>
    <row r="65" spans="2:16" x14ac:dyDescent="0.25"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</row>
    <row r="66" spans="2:16" x14ac:dyDescent="0.25"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</row>
    <row r="67" spans="2:16" x14ac:dyDescent="0.25"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</row>
    <row r="68" spans="2:16" x14ac:dyDescent="0.25"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</row>
    <row r="69" spans="2:16" x14ac:dyDescent="0.25"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</row>
    <row r="70" spans="2:16" x14ac:dyDescent="0.25"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</row>
    <row r="71" spans="2:16" x14ac:dyDescent="0.25"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</row>
    <row r="72" spans="2:16" x14ac:dyDescent="0.25"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</row>
    <row r="73" spans="2:16" x14ac:dyDescent="0.25"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</row>
    <row r="74" spans="2:16" x14ac:dyDescent="0.25"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</row>
    <row r="75" spans="2:16" x14ac:dyDescent="0.25"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</row>
    <row r="76" spans="2:16" x14ac:dyDescent="0.25"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</row>
    <row r="77" spans="2:16" x14ac:dyDescent="0.25"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</row>
    <row r="78" spans="2:16" x14ac:dyDescent="0.25"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</row>
    <row r="79" spans="2:16" x14ac:dyDescent="0.25"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</row>
    <row r="80" spans="2:16" x14ac:dyDescent="0.25"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</row>
    <row r="81" spans="2:16" x14ac:dyDescent="0.25"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</row>
    <row r="82" spans="2:16" x14ac:dyDescent="0.25"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</row>
    <row r="83" spans="2:16" x14ac:dyDescent="0.25"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</row>
    <row r="84" spans="2:16" x14ac:dyDescent="0.25"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</row>
    <row r="85" spans="2:16" x14ac:dyDescent="0.25"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</row>
    <row r="86" spans="2:16" x14ac:dyDescent="0.25"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</row>
    <row r="87" spans="2:16" x14ac:dyDescent="0.25"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</row>
    <row r="88" spans="2:16" x14ac:dyDescent="0.25"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</row>
    <row r="89" spans="2:16" x14ac:dyDescent="0.25"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</row>
    <row r="90" spans="2:16" x14ac:dyDescent="0.25"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</row>
    <row r="91" spans="2:16" x14ac:dyDescent="0.25"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</row>
    <row r="92" spans="2:16" x14ac:dyDescent="0.25"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</row>
    <row r="93" spans="2:16" x14ac:dyDescent="0.25"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</row>
    <row r="94" spans="2:16" x14ac:dyDescent="0.25"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</row>
    <row r="95" spans="2:16" x14ac:dyDescent="0.25"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</row>
    <row r="96" spans="2:16" x14ac:dyDescent="0.25"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</row>
    <row r="97" spans="2:16" x14ac:dyDescent="0.25"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</row>
    <row r="98" spans="2:16" x14ac:dyDescent="0.25"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</row>
    <row r="99" spans="2:16" x14ac:dyDescent="0.25"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</row>
    <row r="100" spans="2:16" x14ac:dyDescent="0.25"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</row>
    <row r="101" spans="2:16" x14ac:dyDescent="0.25"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</row>
    <row r="102" spans="2:16" x14ac:dyDescent="0.25"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</row>
    <row r="103" spans="2:16" x14ac:dyDescent="0.25"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</row>
    <row r="104" spans="2:16" x14ac:dyDescent="0.25"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</row>
    <row r="105" spans="2:16" x14ac:dyDescent="0.25"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</row>
    <row r="106" spans="2:16" x14ac:dyDescent="0.25"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</row>
    <row r="107" spans="2:16" x14ac:dyDescent="0.25"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</row>
    <row r="108" spans="2:16" x14ac:dyDescent="0.25"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</row>
    <row r="109" spans="2:16" x14ac:dyDescent="0.25"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</row>
    <row r="110" spans="2:16" x14ac:dyDescent="0.25"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</row>
    <row r="111" spans="2:16" x14ac:dyDescent="0.25"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</row>
    <row r="112" spans="2:16" x14ac:dyDescent="0.25"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</row>
    <row r="113" spans="2:28" x14ac:dyDescent="0.25"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</row>
    <row r="114" spans="2:28" x14ac:dyDescent="0.25"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</row>
    <row r="115" spans="2:28" x14ac:dyDescent="0.25"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  <c r="AA115" s="269"/>
      <c r="AB115" s="269"/>
    </row>
    <row r="116" spans="2:28" x14ac:dyDescent="0.25"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</row>
    <row r="117" spans="2:28" x14ac:dyDescent="0.25"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</row>
    <row r="118" spans="2:28" x14ac:dyDescent="0.25"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</row>
    <row r="119" spans="2:28" x14ac:dyDescent="0.25"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</row>
    <row r="120" spans="2:28" x14ac:dyDescent="0.25"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</row>
    <row r="121" spans="2:28" x14ac:dyDescent="0.25"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</row>
    <row r="122" spans="2:28" x14ac:dyDescent="0.25"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  <c r="AA122" s="269"/>
      <c r="AB122" s="269"/>
    </row>
    <row r="123" spans="2:28" x14ac:dyDescent="0.25"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</row>
    <row r="124" spans="2:28" x14ac:dyDescent="0.25"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69"/>
      <c r="AB124" s="269"/>
    </row>
    <row r="125" spans="2:28" x14ac:dyDescent="0.25"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</row>
    <row r="126" spans="2:28" x14ac:dyDescent="0.25"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  <c r="AA126" s="269"/>
      <c r="AB126" s="269"/>
    </row>
    <row r="127" spans="2:28" x14ac:dyDescent="0.25"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  <c r="AA127" s="269"/>
      <c r="AB127" s="269"/>
    </row>
    <row r="128" spans="2:28" x14ac:dyDescent="0.25"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269"/>
    </row>
    <row r="129" spans="2:28" x14ac:dyDescent="0.25"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</row>
    <row r="130" spans="2:28" x14ac:dyDescent="0.25"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</row>
    <row r="131" spans="2:28" x14ac:dyDescent="0.25"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  <c r="Y131" s="269"/>
      <c r="Z131" s="269"/>
      <c r="AA131" s="269"/>
      <c r="AB131" s="269"/>
    </row>
    <row r="132" spans="2:28" x14ac:dyDescent="0.25"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  <c r="AA132" s="269"/>
      <c r="AB132" s="269"/>
    </row>
    <row r="133" spans="2:28" x14ac:dyDescent="0.25"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  <c r="AA133" s="269"/>
      <c r="AB133" s="269"/>
    </row>
    <row r="134" spans="2:28" x14ac:dyDescent="0.25"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269"/>
    </row>
    <row r="135" spans="2:28" x14ac:dyDescent="0.25"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269"/>
    </row>
    <row r="136" spans="2:28" x14ac:dyDescent="0.25"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</row>
    <row r="137" spans="2:28" x14ac:dyDescent="0.25"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</row>
    <row r="138" spans="2:28" x14ac:dyDescent="0.25"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  <c r="AA138" s="269"/>
      <c r="AB138" s="269"/>
    </row>
    <row r="139" spans="2:28" x14ac:dyDescent="0.25"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  <c r="AA139" s="269"/>
      <c r="AB139" s="269"/>
    </row>
    <row r="140" spans="2:28" x14ac:dyDescent="0.25"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  <c r="AA140" s="269"/>
      <c r="AB140" s="269"/>
    </row>
    <row r="141" spans="2:28" x14ac:dyDescent="0.25"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  <c r="AA141" s="269"/>
      <c r="AB141" s="269"/>
    </row>
    <row r="142" spans="2:28" x14ac:dyDescent="0.25"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</row>
    <row r="143" spans="2:28" x14ac:dyDescent="0.25"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  <c r="AA143" s="269"/>
      <c r="AB143" s="269"/>
    </row>
    <row r="144" spans="2:28" x14ac:dyDescent="0.25"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  <c r="AA144" s="269"/>
      <c r="AB144" s="269"/>
    </row>
    <row r="145" spans="2:28" x14ac:dyDescent="0.25"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  <c r="AA145" s="269"/>
      <c r="AB145" s="269"/>
    </row>
    <row r="146" spans="2:28" x14ac:dyDescent="0.25"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  <c r="AA146" s="269"/>
      <c r="AB146" s="269"/>
    </row>
    <row r="147" spans="2:28" x14ac:dyDescent="0.25"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  <c r="AA147" s="269"/>
      <c r="AB147" s="269"/>
    </row>
    <row r="148" spans="2:28" x14ac:dyDescent="0.25">
      <c r="B148" s="269"/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  <c r="AA148" s="269"/>
      <c r="AB148" s="269"/>
    </row>
    <row r="149" spans="2:28" x14ac:dyDescent="0.25"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</row>
    <row r="150" spans="2:28" x14ac:dyDescent="0.25"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  <c r="AA150" s="269"/>
      <c r="AB150" s="269"/>
    </row>
    <row r="151" spans="2:28" x14ac:dyDescent="0.25">
      <c r="B151" s="269"/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  <c r="AA151" s="269"/>
      <c r="AB151" s="269"/>
    </row>
    <row r="152" spans="2:28" x14ac:dyDescent="0.25"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  <c r="AA152" s="269"/>
      <c r="AB152" s="269"/>
    </row>
    <row r="153" spans="2:28" x14ac:dyDescent="0.25">
      <c r="B153" s="269"/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  <c r="AA153" s="269"/>
      <c r="AB153" s="269"/>
    </row>
    <row r="154" spans="2:28" x14ac:dyDescent="0.25">
      <c r="B154" s="269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  <c r="AA154" s="269"/>
      <c r="AB154" s="269"/>
    </row>
    <row r="155" spans="2:28" x14ac:dyDescent="0.25"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  <c r="AA155" s="269"/>
      <c r="AB155" s="269"/>
    </row>
    <row r="156" spans="2:28" x14ac:dyDescent="0.25"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269"/>
    </row>
    <row r="157" spans="2:28" x14ac:dyDescent="0.25"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</row>
    <row r="158" spans="2:28" x14ac:dyDescent="0.25"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</row>
    <row r="159" spans="2:28" x14ac:dyDescent="0.25">
      <c r="B159" s="269"/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  <c r="AA159" s="269"/>
      <c r="AB159" s="269"/>
    </row>
    <row r="160" spans="2:28" x14ac:dyDescent="0.25">
      <c r="B160" s="269"/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269"/>
    </row>
    <row r="161" spans="2:28" x14ac:dyDescent="0.25">
      <c r="B161" s="269"/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</row>
    <row r="162" spans="2:28" x14ac:dyDescent="0.25">
      <c r="B162" s="269"/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</row>
    <row r="163" spans="2:28" x14ac:dyDescent="0.25">
      <c r="B163" s="269"/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  <c r="AA163" s="269"/>
      <c r="AB163" s="269"/>
    </row>
    <row r="164" spans="2:28" x14ac:dyDescent="0.25"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  <c r="AA164" s="269"/>
      <c r="AB164" s="269"/>
    </row>
    <row r="165" spans="2:28" x14ac:dyDescent="0.25">
      <c r="B165" s="269"/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  <c r="AA165" s="269"/>
      <c r="AB165" s="269"/>
    </row>
    <row r="166" spans="2:28" x14ac:dyDescent="0.25">
      <c r="B166" s="269"/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269"/>
    </row>
    <row r="167" spans="2:28" x14ac:dyDescent="0.25">
      <c r="B167" s="269"/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  <c r="AA167" s="269"/>
      <c r="AB167" s="269"/>
    </row>
    <row r="168" spans="2:28" x14ac:dyDescent="0.25"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  <c r="AA168" s="269"/>
      <c r="AB168" s="269"/>
    </row>
    <row r="169" spans="2:28" x14ac:dyDescent="0.25"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  <c r="AA169" s="269"/>
      <c r="AB169" s="269"/>
    </row>
    <row r="170" spans="2:28" x14ac:dyDescent="0.25"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  <c r="AA170" s="269"/>
      <c r="AB170" s="269"/>
    </row>
    <row r="171" spans="2:28" x14ac:dyDescent="0.25">
      <c r="B171" s="269"/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  <c r="AA171" s="269"/>
      <c r="AB171" s="269"/>
    </row>
    <row r="172" spans="2:28" x14ac:dyDescent="0.25"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  <c r="AA172" s="269"/>
      <c r="AB172" s="269"/>
    </row>
    <row r="173" spans="2:28" x14ac:dyDescent="0.25"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269"/>
    </row>
    <row r="174" spans="2:28" x14ac:dyDescent="0.25"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  <c r="AA174" s="269"/>
      <c r="AB174" s="269"/>
    </row>
    <row r="175" spans="2:28" x14ac:dyDescent="0.25"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</row>
    <row r="176" spans="2:28" x14ac:dyDescent="0.25"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</row>
    <row r="177" spans="2:28" x14ac:dyDescent="0.25"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269"/>
    </row>
    <row r="178" spans="2:28" x14ac:dyDescent="0.25"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</row>
    <row r="179" spans="2:28" x14ac:dyDescent="0.25"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  <c r="AA179" s="269"/>
      <c r="AB179" s="269"/>
    </row>
    <row r="180" spans="2:28" x14ac:dyDescent="0.25"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</row>
    <row r="181" spans="2:28" x14ac:dyDescent="0.25"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</row>
    <row r="182" spans="2:28" x14ac:dyDescent="0.25"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269"/>
    </row>
    <row r="183" spans="2:28" x14ac:dyDescent="0.25"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  <c r="AA183" s="269"/>
      <c r="AB183" s="269"/>
    </row>
    <row r="184" spans="2:28" x14ac:dyDescent="0.25"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  <c r="AA184" s="269"/>
      <c r="AB184" s="269"/>
    </row>
    <row r="185" spans="2:28" x14ac:dyDescent="0.25"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  <c r="AA185" s="269"/>
      <c r="AB185" s="269"/>
    </row>
    <row r="186" spans="2:28" x14ac:dyDescent="0.25"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  <c r="AA186" s="269"/>
      <c r="AB186" s="269"/>
    </row>
    <row r="187" spans="2:28" x14ac:dyDescent="0.25"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  <c r="AA187" s="269"/>
      <c r="AB187" s="269"/>
    </row>
    <row r="188" spans="2:28" x14ac:dyDescent="0.25"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  <c r="AA188" s="269"/>
      <c r="AB188" s="269"/>
    </row>
    <row r="189" spans="2:28" x14ac:dyDescent="0.25"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  <c r="AA189" s="269"/>
      <c r="AB189" s="269"/>
    </row>
    <row r="190" spans="2:28" x14ac:dyDescent="0.25"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  <c r="AB190" s="269"/>
    </row>
    <row r="191" spans="2:28" x14ac:dyDescent="0.25"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  <c r="AA191" s="269"/>
      <c r="AB191" s="269"/>
    </row>
    <row r="192" spans="2:28" x14ac:dyDescent="0.25"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  <c r="AA192" s="269"/>
      <c r="AB192" s="269"/>
    </row>
    <row r="193" spans="2:28" x14ac:dyDescent="0.25"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  <c r="AA193" s="269"/>
      <c r="AB193" s="269"/>
    </row>
    <row r="194" spans="2:28" x14ac:dyDescent="0.25"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  <c r="AA194" s="269"/>
      <c r="AB194" s="269"/>
    </row>
    <row r="195" spans="2:28" x14ac:dyDescent="0.25"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  <c r="AA195" s="269"/>
      <c r="AB195" s="269"/>
    </row>
    <row r="196" spans="2:28" x14ac:dyDescent="0.25"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  <c r="AA196" s="269"/>
      <c r="AB196" s="269"/>
    </row>
    <row r="197" spans="2:28" x14ac:dyDescent="0.25"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  <c r="AA197" s="269"/>
      <c r="AB197" s="269"/>
    </row>
    <row r="198" spans="2:28" x14ac:dyDescent="0.25"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  <c r="AA198" s="269"/>
      <c r="AB198" s="269"/>
    </row>
    <row r="199" spans="2:28" x14ac:dyDescent="0.25"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  <c r="AA199" s="269"/>
      <c r="AB199" s="269"/>
    </row>
    <row r="200" spans="2:28" x14ac:dyDescent="0.25">
      <c r="B200" s="269"/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  <c r="AA200" s="269"/>
      <c r="AB200" s="269"/>
    </row>
    <row r="201" spans="2:28" x14ac:dyDescent="0.25">
      <c r="B201" s="269"/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  <c r="AA201" s="269"/>
      <c r="AB201" s="269"/>
    </row>
    <row r="202" spans="2:28" x14ac:dyDescent="0.25"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  <c r="AA202" s="269"/>
      <c r="AB202" s="269"/>
    </row>
    <row r="203" spans="2:28" x14ac:dyDescent="0.25">
      <c r="B203" s="269"/>
      <c r="C203" s="269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  <c r="AA203" s="269"/>
      <c r="AB203" s="269"/>
    </row>
    <row r="204" spans="2:28" x14ac:dyDescent="0.25">
      <c r="B204" s="269"/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  <c r="AA204" s="269"/>
      <c r="AB204" s="269"/>
    </row>
    <row r="205" spans="2:28" x14ac:dyDescent="0.25">
      <c r="B205" s="269"/>
      <c r="C205" s="269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  <c r="AA205" s="269"/>
      <c r="AB205" s="269"/>
    </row>
    <row r="206" spans="2:28" x14ac:dyDescent="0.25">
      <c r="B206" s="269"/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  <c r="AA206" s="269"/>
      <c r="AB206" s="269"/>
    </row>
    <row r="207" spans="2:28" x14ac:dyDescent="0.25"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  <c r="AA207" s="269"/>
      <c r="AB207" s="269"/>
    </row>
    <row r="208" spans="2:28" x14ac:dyDescent="0.25">
      <c r="B208" s="269"/>
      <c r="C208" s="269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  <c r="AA208" s="269"/>
      <c r="AB208" s="269"/>
    </row>
    <row r="209" spans="2:28" x14ac:dyDescent="0.25">
      <c r="B209" s="269"/>
      <c r="C209" s="269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  <c r="AA209" s="269"/>
      <c r="AB209" s="269"/>
    </row>
    <row r="210" spans="2:28" x14ac:dyDescent="0.25">
      <c r="B210" s="269"/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  <c r="AA210" s="269"/>
      <c r="AB210" s="269"/>
    </row>
    <row r="211" spans="2:28" x14ac:dyDescent="0.25">
      <c r="B211" s="269"/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  <c r="AA211" s="269"/>
      <c r="AB211" s="269"/>
    </row>
    <row r="212" spans="2:28" x14ac:dyDescent="0.25"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  <c r="AA212" s="269"/>
      <c r="AB212" s="269"/>
    </row>
    <row r="213" spans="2:28" x14ac:dyDescent="0.25">
      <c r="B213" s="269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  <c r="Y213" s="269"/>
      <c r="Z213" s="269"/>
      <c r="AA213" s="269"/>
      <c r="AB213" s="269"/>
    </row>
    <row r="214" spans="2:28" x14ac:dyDescent="0.25">
      <c r="B214" s="269"/>
      <c r="C214" s="269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69"/>
      <c r="O214" s="269"/>
      <c r="P214" s="269"/>
      <c r="Q214" s="269"/>
      <c r="R214" s="269"/>
      <c r="S214" s="269"/>
      <c r="T214" s="269"/>
      <c r="U214" s="269"/>
      <c r="V214" s="269"/>
      <c r="W214" s="269"/>
      <c r="X214" s="269"/>
      <c r="Y214" s="269"/>
      <c r="Z214" s="269"/>
      <c r="AA214" s="269"/>
      <c r="AB214" s="269"/>
    </row>
    <row r="215" spans="2:28" x14ac:dyDescent="0.25">
      <c r="B215" s="269"/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69"/>
      <c r="O215" s="269"/>
      <c r="P215" s="269"/>
      <c r="Q215" s="269"/>
      <c r="R215" s="269"/>
      <c r="S215" s="269"/>
      <c r="T215" s="269"/>
      <c r="U215" s="269"/>
      <c r="V215" s="269"/>
      <c r="W215" s="269"/>
      <c r="X215" s="269"/>
      <c r="Y215" s="269"/>
      <c r="Z215" s="269"/>
      <c r="AA215" s="269"/>
      <c r="AB215" s="269"/>
    </row>
    <row r="216" spans="2:28" x14ac:dyDescent="0.25">
      <c r="B216" s="269"/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69"/>
      <c r="O216" s="269"/>
      <c r="P216" s="269"/>
      <c r="Q216" s="269"/>
      <c r="R216" s="269"/>
      <c r="S216" s="269"/>
      <c r="T216" s="269"/>
      <c r="U216" s="269"/>
      <c r="V216" s="269"/>
      <c r="W216" s="269"/>
      <c r="X216" s="269"/>
      <c r="Y216" s="269"/>
      <c r="Z216" s="269"/>
      <c r="AA216" s="269"/>
      <c r="AB216" s="269"/>
    </row>
    <row r="217" spans="2:28" x14ac:dyDescent="0.25">
      <c r="B217" s="269"/>
      <c r="C217" s="269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69"/>
      <c r="O217" s="269"/>
      <c r="P217" s="269"/>
      <c r="Q217" s="269"/>
      <c r="R217" s="269"/>
      <c r="S217" s="269"/>
      <c r="T217" s="269"/>
      <c r="U217" s="269"/>
      <c r="V217" s="269"/>
      <c r="W217" s="269"/>
      <c r="X217" s="269"/>
      <c r="Y217" s="269"/>
      <c r="Z217" s="269"/>
      <c r="AA217" s="269"/>
      <c r="AB217" s="269"/>
    </row>
    <row r="218" spans="2:28" x14ac:dyDescent="0.25"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69"/>
      <c r="O218" s="269"/>
      <c r="P218" s="269"/>
      <c r="Q218" s="269"/>
      <c r="R218" s="269"/>
      <c r="S218" s="269"/>
      <c r="T218" s="269"/>
      <c r="U218" s="269"/>
      <c r="V218" s="269"/>
      <c r="W218" s="269"/>
      <c r="X218" s="269"/>
      <c r="Y218" s="269"/>
      <c r="Z218" s="269"/>
      <c r="AA218" s="269"/>
      <c r="AB218" s="269"/>
    </row>
    <row r="219" spans="2:28" x14ac:dyDescent="0.25"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  <c r="AA219" s="269"/>
      <c r="AB219" s="269"/>
    </row>
    <row r="220" spans="2:28" x14ac:dyDescent="0.25">
      <c r="B220" s="269"/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  <c r="R220" s="269"/>
      <c r="S220" s="269"/>
      <c r="T220" s="269"/>
      <c r="U220" s="269"/>
      <c r="V220" s="269"/>
      <c r="W220" s="269"/>
      <c r="X220" s="269"/>
      <c r="Y220" s="269"/>
      <c r="Z220" s="269"/>
      <c r="AA220" s="269"/>
      <c r="AB220" s="269"/>
    </row>
    <row r="221" spans="2:28" x14ac:dyDescent="0.25"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O221" s="269"/>
      <c r="P221" s="269"/>
      <c r="Q221" s="269"/>
      <c r="R221" s="269"/>
      <c r="S221" s="269"/>
      <c r="T221" s="269"/>
      <c r="U221" s="269"/>
      <c r="V221" s="269"/>
      <c r="W221" s="269"/>
      <c r="X221" s="269"/>
      <c r="Y221" s="269"/>
      <c r="Z221" s="269"/>
      <c r="AA221" s="269"/>
      <c r="AB221" s="269"/>
    </row>
    <row r="222" spans="2:28" x14ac:dyDescent="0.25">
      <c r="B222" s="269"/>
      <c r="C222" s="269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69"/>
      <c r="O222" s="269"/>
      <c r="P222" s="269"/>
      <c r="Q222" s="269"/>
      <c r="R222" s="269"/>
      <c r="S222" s="269"/>
      <c r="T222" s="269"/>
      <c r="U222" s="269"/>
      <c r="V222" s="269"/>
      <c r="W222" s="269"/>
      <c r="X222" s="269"/>
      <c r="Y222" s="269"/>
      <c r="Z222" s="269"/>
      <c r="AA222" s="269"/>
      <c r="AB222" s="269"/>
    </row>
    <row r="223" spans="2:28" x14ac:dyDescent="0.25"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  <c r="AA223" s="269"/>
      <c r="AB223" s="269"/>
    </row>
    <row r="224" spans="2:28" x14ac:dyDescent="0.25"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269"/>
      <c r="Q224" s="269"/>
      <c r="R224" s="269"/>
      <c r="S224" s="269"/>
      <c r="T224" s="269"/>
      <c r="U224" s="269"/>
      <c r="V224" s="269"/>
      <c r="W224" s="269"/>
      <c r="X224" s="269"/>
      <c r="Y224" s="269"/>
      <c r="Z224" s="269"/>
      <c r="AA224" s="269"/>
      <c r="AB224" s="269"/>
    </row>
    <row r="225" spans="2:28" x14ac:dyDescent="0.25"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269"/>
      <c r="Q225" s="269"/>
      <c r="R225" s="269"/>
      <c r="S225" s="269"/>
      <c r="T225" s="269"/>
      <c r="U225" s="269"/>
      <c r="V225" s="269"/>
      <c r="W225" s="269"/>
      <c r="X225" s="269"/>
      <c r="Y225" s="269"/>
      <c r="Z225" s="269"/>
      <c r="AA225" s="269"/>
      <c r="AB225" s="269"/>
    </row>
    <row r="226" spans="2:28" x14ac:dyDescent="0.25">
      <c r="B226" s="269"/>
      <c r="C226" s="269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9"/>
      <c r="Q226" s="269"/>
      <c r="R226" s="269"/>
      <c r="S226" s="269"/>
      <c r="T226" s="269"/>
      <c r="U226" s="269"/>
      <c r="V226" s="269"/>
      <c r="W226" s="269"/>
      <c r="X226" s="269"/>
      <c r="Y226" s="269"/>
      <c r="Z226" s="269"/>
      <c r="AA226" s="269"/>
      <c r="AB226" s="269"/>
    </row>
    <row r="227" spans="2:28" x14ac:dyDescent="0.25">
      <c r="B227" s="269"/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  <c r="O227" s="269"/>
      <c r="P227" s="269"/>
      <c r="Q227" s="269"/>
      <c r="R227" s="269"/>
      <c r="S227" s="269"/>
      <c r="T227" s="269"/>
      <c r="U227" s="269"/>
      <c r="V227" s="269"/>
      <c r="W227" s="269"/>
      <c r="X227" s="269"/>
      <c r="Y227" s="269"/>
      <c r="Z227" s="269"/>
      <c r="AA227" s="269"/>
      <c r="AB227" s="269"/>
    </row>
    <row r="228" spans="2:28" x14ac:dyDescent="0.25">
      <c r="B228" s="269"/>
      <c r="C228" s="269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69"/>
      <c r="O228" s="269"/>
      <c r="P228" s="269"/>
      <c r="Q228" s="269"/>
      <c r="R228" s="269"/>
      <c r="S228" s="269"/>
      <c r="T228" s="269"/>
      <c r="U228" s="269"/>
      <c r="V228" s="269"/>
      <c r="W228" s="269"/>
      <c r="X228" s="269"/>
      <c r="Y228" s="269"/>
      <c r="Z228" s="269"/>
      <c r="AA228" s="269"/>
      <c r="AB228" s="269"/>
    </row>
    <row r="229" spans="2:28" x14ac:dyDescent="0.25"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  <c r="Y229" s="269"/>
      <c r="Z229" s="269"/>
      <c r="AA229" s="269"/>
      <c r="AB229" s="269"/>
    </row>
    <row r="230" spans="2:28" x14ac:dyDescent="0.25">
      <c r="B230" s="269"/>
      <c r="C230" s="269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</row>
    <row r="231" spans="2:28" x14ac:dyDescent="0.25">
      <c r="B231" s="269"/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69"/>
      <c r="O231" s="269"/>
      <c r="P231" s="269"/>
      <c r="Q231" s="269"/>
      <c r="R231" s="269"/>
      <c r="S231" s="269"/>
      <c r="T231" s="269"/>
      <c r="U231" s="269"/>
      <c r="V231" s="269"/>
      <c r="W231" s="269"/>
      <c r="X231" s="269"/>
      <c r="Y231" s="269"/>
      <c r="Z231" s="269"/>
      <c r="AA231" s="269"/>
      <c r="AB231" s="269"/>
    </row>
    <row r="232" spans="2:28" x14ac:dyDescent="0.25">
      <c r="B232" s="269"/>
      <c r="C232" s="269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69"/>
      <c r="O232" s="269"/>
      <c r="P232" s="269"/>
      <c r="Q232" s="269"/>
      <c r="R232" s="269"/>
      <c r="S232" s="269"/>
      <c r="T232" s="269"/>
      <c r="U232" s="269"/>
      <c r="V232" s="269"/>
      <c r="W232" s="269"/>
      <c r="X232" s="269"/>
      <c r="Y232" s="269"/>
      <c r="Z232" s="269"/>
      <c r="AA232" s="269"/>
      <c r="AB232" s="269"/>
    </row>
    <row r="233" spans="2:28" x14ac:dyDescent="0.25">
      <c r="B233" s="269"/>
      <c r="C233" s="269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69"/>
      <c r="O233" s="269"/>
      <c r="P233" s="269"/>
      <c r="Q233" s="269"/>
      <c r="R233" s="269"/>
      <c r="S233" s="269"/>
      <c r="T233" s="269"/>
      <c r="U233" s="269"/>
      <c r="V233" s="269"/>
      <c r="W233" s="269"/>
      <c r="X233" s="269"/>
      <c r="Y233" s="269"/>
      <c r="Z233" s="269"/>
      <c r="AA233" s="269"/>
      <c r="AB233" s="269"/>
    </row>
    <row r="234" spans="2:28" x14ac:dyDescent="0.25"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  <c r="AA234" s="269"/>
      <c r="AB234" s="269"/>
    </row>
    <row r="235" spans="2:28" x14ac:dyDescent="0.25">
      <c r="B235" s="269"/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  <c r="AA235" s="269"/>
      <c r="AB235" s="269"/>
    </row>
    <row r="236" spans="2:28" x14ac:dyDescent="0.25">
      <c r="B236" s="269"/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W236" s="269"/>
      <c r="X236" s="269"/>
      <c r="Y236" s="269"/>
      <c r="Z236" s="269"/>
      <c r="AA236" s="269"/>
      <c r="AB236" s="269"/>
    </row>
    <row r="237" spans="2:28" x14ac:dyDescent="0.25">
      <c r="B237" s="269"/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  <c r="O237" s="269"/>
      <c r="P237" s="269"/>
      <c r="Q237" s="269"/>
      <c r="R237" s="269"/>
      <c r="S237" s="269"/>
      <c r="T237" s="269"/>
      <c r="U237" s="269"/>
      <c r="V237" s="269"/>
      <c r="W237" s="269"/>
      <c r="X237" s="269"/>
      <c r="Y237" s="269"/>
      <c r="Z237" s="269"/>
      <c r="AA237" s="269"/>
      <c r="AB237" s="269"/>
    </row>
    <row r="238" spans="2:28" x14ac:dyDescent="0.25">
      <c r="B238" s="269"/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  <c r="Y238" s="269"/>
      <c r="Z238" s="269"/>
      <c r="AA238" s="269"/>
      <c r="AB238" s="269"/>
    </row>
    <row r="239" spans="2:28" x14ac:dyDescent="0.25">
      <c r="B239" s="269"/>
      <c r="C239" s="269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69"/>
      <c r="O239" s="269"/>
      <c r="P239" s="269"/>
      <c r="Q239" s="269"/>
      <c r="R239" s="269"/>
      <c r="S239" s="269"/>
      <c r="T239" s="269"/>
      <c r="U239" s="269"/>
      <c r="V239" s="269"/>
      <c r="W239" s="269"/>
      <c r="X239" s="269"/>
      <c r="Y239" s="269"/>
      <c r="Z239" s="269"/>
      <c r="AA239" s="269"/>
      <c r="AB239" s="269"/>
    </row>
    <row r="240" spans="2:28" x14ac:dyDescent="0.25"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  <c r="O240" s="269"/>
      <c r="P240" s="269"/>
      <c r="Q240" s="269"/>
      <c r="R240" s="269"/>
      <c r="S240" s="269"/>
      <c r="T240" s="269"/>
      <c r="U240" s="269"/>
      <c r="V240" s="269"/>
      <c r="W240" s="269"/>
      <c r="X240" s="269"/>
      <c r="Y240" s="269"/>
      <c r="Z240" s="269"/>
      <c r="AA240" s="269"/>
      <c r="AB240" s="269"/>
    </row>
    <row r="241" spans="2:28" x14ac:dyDescent="0.25">
      <c r="B241" s="269"/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69"/>
      <c r="O241" s="269"/>
      <c r="P241" s="269"/>
      <c r="Q241" s="269"/>
      <c r="R241" s="269"/>
      <c r="S241" s="269"/>
      <c r="T241" s="269"/>
      <c r="U241" s="269"/>
      <c r="V241" s="269"/>
      <c r="W241" s="269"/>
      <c r="X241" s="269"/>
      <c r="Y241" s="269"/>
      <c r="Z241" s="269"/>
      <c r="AA241" s="269"/>
      <c r="AB241" s="269"/>
    </row>
    <row r="242" spans="2:28" x14ac:dyDescent="0.25">
      <c r="B242" s="269"/>
      <c r="C242" s="269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69"/>
      <c r="O242" s="269"/>
      <c r="P242" s="269"/>
      <c r="Q242" s="269"/>
      <c r="R242" s="269"/>
      <c r="S242" s="269"/>
      <c r="T242" s="269"/>
      <c r="U242" s="269"/>
      <c r="V242" s="269"/>
      <c r="W242" s="269"/>
      <c r="X242" s="269"/>
      <c r="Y242" s="269"/>
      <c r="Z242" s="269"/>
      <c r="AA242" s="269"/>
      <c r="AB242" s="269"/>
    </row>
    <row r="243" spans="2:28" x14ac:dyDescent="0.25">
      <c r="B243" s="269"/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W243" s="269"/>
      <c r="X243" s="269"/>
      <c r="Y243" s="269"/>
      <c r="Z243" s="269"/>
      <c r="AA243" s="269"/>
      <c r="AB243" s="269"/>
    </row>
    <row r="244" spans="2:28" x14ac:dyDescent="0.25">
      <c r="B244" s="269"/>
      <c r="C244" s="269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69"/>
      <c r="O244" s="269"/>
      <c r="P244" s="269"/>
      <c r="Q244" s="269"/>
      <c r="R244" s="269"/>
      <c r="S244" s="269"/>
      <c r="T244" s="269"/>
      <c r="U244" s="269"/>
      <c r="V244" s="269"/>
      <c r="W244" s="269"/>
      <c r="X244" s="269"/>
      <c r="Y244" s="269"/>
      <c r="Z244" s="269"/>
      <c r="AA244" s="269"/>
      <c r="AB244" s="269"/>
    </row>
    <row r="245" spans="2:28" x14ac:dyDescent="0.25">
      <c r="B245" s="269"/>
      <c r="C245" s="269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69"/>
      <c r="O245" s="269"/>
      <c r="P245" s="269"/>
      <c r="Q245" s="269"/>
      <c r="R245" s="269"/>
      <c r="S245" s="269"/>
      <c r="T245" s="269"/>
      <c r="U245" s="269"/>
      <c r="V245" s="269"/>
      <c r="W245" s="269"/>
      <c r="X245" s="269"/>
      <c r="Y245" s="269"/>
      <c r="Z245" s="269"/>
      <c r="AA245" s="269"/>
      <c r="AB245" s="269"/>
    </row>
    <row r="246" spans="2:28" x14ac:dyDescent="0.25">
      <c r="B246" s="269"/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9"/>
      <c r="W246" s="269"/>
      <c r="X246" s="269"/>
      <c r="Y246" s="269"/>
      <c r="Z246" s="269"/>
      <c r="AA246" s="269"/>
      <c r="AB246" s="269"/>
    </row>
    <row r="247" spans="2:28" x14ac:dyDescent="0.25">
      <c r="B247" s="269"/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9"/>
      <c r="R247" s="269"/>
      <c r="S247" s="269"/>
      <c r="T247" s="269"/>
      <c r="U247" s="269"/>
      <c r="V247" s="269"/>
      <c r="W247" s="269"/>
      <c r="X247" s="269"/>
      <c r="Y247" s="269"/>
      <c r="Z247" s="269"/>
      <c r="AA247" s="269"/>
      <c r="AB247" s="269"/>
    </row>
    <row r="248" spans="2:28" x14ac:dyDescent="0.25"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  <c r="Y248" s="269"/>
      <c r="Z248" s="269"/>
      <c r="AA248" s="269"/>
      <c r="AB248" s="269"/>
    </row>
    <row r="249" spans="2:28" x14ac:dyDescent="0.25"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  <c r="Y249" s="269"/>
      <c r="Z249" s="269"/>
      <c r="AA249" s="269"/>
      <c r="AB249" s="269"/>
    </row>
    <row r="250" spans="2:28" x14ac:dyDescent="0.25">
      <c r="B250" s="269"/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  <c r="W250" s="269"/>
      <c r="X250" s="269"/>
      <c r="Y250" s="269"/>
      <c r="Z250" s="269"/>
      <c r="AA250" s="269"/>
      <c r="AB250" s="269"/>
    </row>
    <row r="251" spans="2:28" x14ac:dyDescent="0.25">
      <c r="B251" s="269"/>
      <c r="C251" s="269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69"/>
      <c r="O251" s="269"/>
      <c r="P251" s="269"/>
      <c r="Q251" s="269"/>
      <c r="R251" s="269"/>
      <c r="S251" s="269"/>
      <c r="T251" s="269"/>
      <c r="U251" s="269"/>
      <c r="V251" s="269"/>
      <c r="W251" s="269"/>
      <c r="X251" s="269"/>
      <c r="Y251" s="269"/>
      <c r="Z251" s="269"/>
      <c r="AA251" s="269"/>
      <c r="AB251" s="269"/>
    </row>
    <row r="252" spans="2:28" x14ac:dyDescent="0.25">
      <c r="B252" s="269"/>
      <c r="C252" s="269"/>
      <c r="D252" s="269"/>
      <c r="E252" s="269"/>
      <c r="F252" s="269"/>
      <c r="G252" s="269"/>
      <c r="H252" s="269"/>
      <c r="I252" s="269"/>
      <c r="J252" s="269"/>
      <c r="K252" s="269"/>
      <c r="L252" s="269"/>
      <c r="M252" s="269"/>
      <c r="N252" s="269"/>
      <c r="O252" s="269"/>
      <c r="P252" s="269"/>
      <c r="Q252" s="269"/>
      <c r="R252" s="269"/>
      <c r="S252" s="269"/>
      <c r="T252" s="269"/>
      <c r="U252" s="269"/>
      <c r="V252" s="269"/>
      <c r="W252" s="269"/>
      <c r="X252" s="269"/>
      <c r="Y252" s="269"/>
      <c r="Z252" s="269"/>
      <c r="AA252" s="269"/>
      <c r="AB252" s="269"/>
    </row>
    <row r="253" spans="2:28" x14ac:dyDescent="0.25">
      <c r="B253" s="269"/>
      <c r="C253" s="269"/>
      <c r="D253" s="269"/>
      <c r="E253" s="269"/>
      <c r="F253" s="269"/>
      <c r="G253" s="269"/>
      <c r="H253" s="269"/>
      <c r="I253" s="269"/>
      <c r="J253" s="269"/>
      <c r="K253" s="269"/>
      <c r="L253" s="269"/>
      <c r="M253" s="269"/>
      <c r="N253" s="269"/>
      <c r="O253" s="269"/>
      <c r="P253" s="269"/>
      <c r="Q253" s="269"/>
      <c r="R253" s="269"/>
      <c r="S253" s="269"/>
      <c r="T253" s="269"/>
      <c r="U253" s="269"/>
      <c r="V253" s="269"/>
      <c r="W253" s="269"/>
      <c r="X253" s="269"/>
      <c r="Y253" s="269"/>
      <c r="Z253" s="269"/>
      <c r="AA253" s="269"/>
      <c r="AB253" s="269"/>
    </row>
    <row r="254" spans="2:28" x14ac:dyDescent="0.25">
      <c r="B254" s="269"/>
      <c r="C254" s="269"/>
      <c r="D254" s="269"/>
      <c r="E254" s="269"/>
      <c r="F254" s="269"/>
      <c r="G254" s="269"/>
      <c r="H254" s="269"/>
      <c r="I254" s="269"/>
      <c r="J254" s="269"/>
      <c r="K254" s="269"/>
      <c r="L254" s="269"/>
      <c r="M254" s="269"/>
      <c r="N254" s="269"/>
      <c r="O254" s="269"/>
      <c r="P254" s="269"/>
      <c r="Q254" s="269"/>
      <c r="R254" s="269"/>
      <c r="S254" s="269"/>
      <c r="T254" s="269"/>
      <c r="U254" s="269"/>
      <c r="V254" s="269"/>
      <c r="W254" s="269"/>
      <c r="X254" s="269"/>
      <c r="Y254" s="269"/>
      <c r="Z254" s="269"/>
      <c r="AA254" s="269"/>
      <c r="AB254" s="269"/>
    </row>
    <row r="255" spans="2:28" x14ac:dyDescent="0.25">
      <c r="B255" s="269"/>
      <c r="C255" s="269"/>
      <c r="D255" s="269"/>
      <c r="E255" s="269"/>
      <c r="F255" s="269"/>
      <c r="G255" s="269"/>
      <c r="H255" s="269"/>
      <c r="I255" s="269"/>
      <c r="J255" s="269"/>
      <c r="K255" s="269"/>
      <c r="L255" s="269"/>
      <c r="M255" s="269"/>
      <c r="N255" s="269"/>
      <c r="O255" s="269"/>
      <c r="P255" s="269"/>
      <c r="Q255" s="269"/>
      <c r="R255" s="269"/>
      <c r="S255" s="269"/>
      <c r="T255" s="269"/>
      <c r="U255" s="269"/>
      <c r="V255" s="269"/>
      <c r="W255" s="269"/>
      <c r="X255" s="269"/>
      <c r="Y255" s="269"/>
      <c r="Z255" s="269"/>
      <c r="AA255" s="269"/>
      <c r="AB255" s="269"/>
    </row>
    <row r="256" spans="2:28" x14ac:dyDescent="0.25">
      <c r="B256" s="269"/>
      <c r="C256" s="269"/>
      <c r="D256" s="269"/>
      <c r="E256" s="269"/>
      <c r="F256" s="269"/>
      <c r="G256" s="269"/>
      <c r="H256" s="269"/>
      <c r="I256" s="269"/>
      <c r="J256" s="269"/>
      <c r="K256" s="269"/>
      <c r="L256" s="269"/>
      <c r="M256" s="269"/>
      <c r="N256" s="269"/>
      <c r="O256" s="269"/>
      <c r="P256" s="269"/>
      <c r="Q256" s="269"/>
      <c r="R256" s="269"/>
      <c r="S256" s="269"/>
      <c r="T256" s="269"/>
      <c r="U256" s="269"/>
      <c r="V256" s="269"/>
      <c r="W256" s="269"/>
      <c r="X256" s="269"/>
      <c r="Y256" s="269"/>
      <c r="Z256" s="269"/>
      <c r="AA256" s="269"/>
      <c r="AB256" s="269"/>
    </row>
    <row r="257" spans="2:28" x14ac:dyDescent="0.25">
      <c r="B257" s="269"/>
      <c r="C257" s="269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  <c r="R257" s="269"/>
      <c r="S257" s="269"/>
      <c r="T257" s="269"/>
      <c r="U257" s="269"/>
      <c r="V257" s="269"/>
      <c r="W257" s="269"/>
      <c r="X257" s="269"/>
      <c r="Y257" s="269"/>
      <c r="Z257" s="269"/>
      <c r="AA257" s="269"/>
      <c r="AB257" s="269"/>
    </row>
    <row r="258" spans="2:28" x14ac:dyDescent="0.25">
      <c r="B258" s="269"/>
      <c r="C258" s="269"/>
      <c r="D258" s="269"/>
      <c r="E258" s="269"/>
      <c r="F258" s="269"/>
      <c r="G258" s="269"/>
      <c r="H258" s="269"/>
      <c r="I258" s="269"/>
      <c r="J258" s="269"/>
      <c r="K258" s="269"/>
      <c r="L258" s="269"/>
      <c r="M258" s="269"/>
      <c r="N258" s="269"/>
      <c r="O258" s="269"/>
      <c r="P258" s="269"/>
      <c r="Q258" s="269"/>
      <c r="R258" s="269"/>
      <c r="S258" s="269"/>
      <c r="T258" s="269"/>
      <c r="U258" s="269"/>
      <c r="V258" s="269"/>
      <c r="W258" s="269"/>
      <c r="X258" s="269"/>
      <c r="Y258" s="269"/>
      <c r="Z258" s="269"/>
      <c r="AA258" s="269"/>
      <c r="AB258" s="269"/>
    </row>
    <row r="259" spans="2:28" x14ac:dyDescent="0.25">
      <c r="B259" s="269"/>
      <c r="C259" s="269"/>
      <c r="D259" s="269"/>
      <c r="E259" s="269"/>
      <c r="F259" s="269"/>
      <c r="G259" s="269"/>
      <c r="H259" s="269"/>
      <c r="I259" s="269"/>
      <c r="J259" s="269"/>
      <c r="K259" s="269"/>
      <c r="L259" s="269"/>
      <c r="M259" s="269"/>
      <c r="N259" s="269"/>
      <c r="O259" s="269"/>
      <c r="P259" s="269"/>
      <c r="Q259" s="269"/>
      <c r="R259" s="269"/>
      <c r="S259" s="269"/>
      <c r="T259" s="269"/>
      <c r="U259" s="269"/>
      <c r="V259" s="269"/>
      <c r="W259" s="269"/>
      <c r="X259" s="269"/>
      <c r="Y259" s="269"/>
      <c r="Z259" s="269"/>
      <c r="AA259" s="269"/>
      <c r="AB259" s="269"/>
    </row>
    <row r="260" spans="2:28" x14ac:dyDescent="0.25">
      <c r="B260" s="269"/>
      <c r="C260" s="269"/>
      <c r="D260" s="269"/>
      <c r="E260" s="269"/>
      <c r="F260" s="269"/>
      <c r="G260" s="269"/>
      <c r="H260" s="269"/>
      <c r="I260" s="269"/>
      <c r="J260" s="269"/>
      <c r="K260" s="269"/>
      <c r="L260" s="269"/>
      <c r="M260" s="269"/>
      <c r="N260" s="269"/>
      <c r="O260" s="269"/>
      <c r="P260" s="269"/>
      <c r="Q260" s="269"/>
      <c r="R260" s="269"/>
      <c r="S260" s="269"/>
      <c r="T260" s="269"/>
      <c r="U260" s="269"/>
      <c r="V260" s="269"/>
      <c r="W260" s="269"/>
      <c r="X260" s="269"/>
      <c r="Y260" s="269"/>
      <c r="Z260" s="269"/>
      <c r="AA260" s="269"/>
      <c r="AB260" s="269"/>
    </row>
    <row r="261" spans="2:28" x14ac:dyDescent="0.25">
      <c r="B261" s="269"/>
      <c r="C261" s="269"/>
      <c r="D261" s="269"/>
      <c r="E261" s="269"/>
      <c r="F261" s="269"/>
      <c r="G261" s="269"/>
      <c r="H261" s="269"/>
      <c r="I261" s="269"/>
      <c r="J261" s="269"/>
      <c r="K261" s="269"/>
      <c r="L261" s="269"/>
      <c r="M261" s="269"/>
      <c r="N261" s="269"/>
      <c r="O261" s="269"/>
      <c r="P261" s="269"/>
      <c r="Q261" s="269"/>
      <c r="R261" s="269"/>
      <c r="S261" s="269"/>
      <c r="T261" s="269"/>
      <c r="U261" s="269"/>
      <c r="V261" s="269"/>
      <c r="W261" s="269"/>
      <c r="X261" s="269"/>
      <c r="Y261" s="269"/>
      <c r="Z261" s="269"/>
      <c r="AA261" s="269"/>
      <c r="AB261" s="269"/>
    </row>
    <row r="262" spans="2:28" x14ac:dyDescent="0.25"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  <c r="V262" s="269"/>
      <c r="W262" s="269"/>
      <c r="X262" s="269"/>
      <c r="Y262" s="269"/>
      <c r="Z262" s="269"/>
      <c r="AA262" s="269"/>
      <c r="AB262" s="269"/>
    </row>
    <row r="263" spans="2:28" x14ac:dyDescent="0.25">
      <c r="B263" s="269"/>
      <c r="C263" s="269"/>
      <c r="D263" s="269"/>
      <c r="E263" s="269"/>
      <c r="F263" s="269"/>
      <c r="G263" s="269"/>
      <c r="H263" s="269"/>
      <c r="I263" s="269"/>
      <c r="J263" s="269"/>
      <c r="K263" s="269"/>
      <c r="L263" s="269"/>
      <c r="M263" s="269"/>
      <c r="N263" s="269"/>
      <c r="O263" s="269"/>
      <c r="P263" s="269"/>
      <c r="Q263" s="269"/>
      <c r="R263" s="269"/>
      <c r="S263" s="269"/>
      <c r="T263" s="269"/>
      <c r="U263" s="269"/>
      <c r="V263" s="269"/>
      <c r="W263" s="269"/>
      <c r="X263" s="269"/>
      <c r="Y263" s="269"/>
      <c r="Z263" s="269"/>
      <c r="AA263" s="269"/>
      <c r="AB263" s="269"/>
    </row>
    <row r="264" spans="2:28" x14ac:dyDescent="0.25">
      <c r="B264" s="269"/>
      <c r="C264" s="269"/>
      <c r="D264" s="269"/>
      <c r="E264" s="269"/>
      <c r="F264" s="269"/>
      <c r="G264" s="269"/>
      <c r="H264" s="269"/>
      <c r="I264" s="269"/>
      <c r="J264" s="269"/>
      <c r="K264" s="269"/>
      <c r="L264" s="269"/>
      <c r="M264" s="269"/>
      <c r="N264" s="269"/>
      <c r="O264" s="269"/>
      <c r="P264" s="269"/>
      <c r="Q264" s="269"/>
      <c r="R264" s="269"/>
      <c r="S264" s="269"/>
      <c r="T264" s="269"/>
      <c r="U264" s="269"/>
      <c r="V264" s="269"/>
      <c r="W264" s="269"/>
      <c r="X264" s="269"/>
      <c r="Y264" s="269"/>
      <c r="Z264" s="269"/>
      <c r="AA264" s="269"/>
      <c r="AB264" s="269"/>
    </row>
    <row r="265" spans="2:28" x14ac:dyDescent="0.25">
      <c r="B265" s="269"/>
      <c r="C265" s="269"/>
      <c r="D265" s="269"/>
      <c r="E265" s="269"/>
      <c r="F265" s="269"/>
      <c r="G265" s="269"/>
      <c r="H265" s="269"/>
      <c r="I265" s="269"/>
      <c r="J265" s="269"/>
      <c r="K265" s="269"/>
      <c r="L265" s="269"/>
      <c r="M265" s="269"/>
      <c r="N265" s="269"/>
      <c r="O265" s="269"/>
      <c r="P265" s="269"/>
      <c r="Q265" s="269"/>
      <c r="R265" s="269"/>
      <c r="S265" s="269"/>
      <c r="T265" s="269"/>
      <c r="U265" s="269"/>
      <c r="V265" s="269"/>
      <c r="W265" s="269"/>
      <c r="X265" s="269"/>
      <c r="Y265" s="269"/>
      <c r="Z265" s="269"/>
      <c r="AA265" s="269"/>
      <c r="AB265" s="269"/>
    </row>
    <row r="266" spans="2:28" x14ac:dyDescent="0.25">
      <c r="B266" s="269"/>
      <c r="C266" s="269"/>
      <c r="D266" s="269"/>
      <c r="E266" s="269"/>
      <c r="F266" s="269"/>
      <c r="G266" s="269"/>
      <c r="H266" s="269"/>
      <c r="I266" s="269"/>
      <c r="J266" s="269"/>
      <c r="K266" s="269"/>
      <c r="L266" s="269"/>
      <c r="M266" s="269"/>
      <c r="N266" s="269"/>
      <c r="O266" s="269"/>
      <c r="P266" s="269"/>
      <c r="Q266" s="269"/>
      <c r="R266" s="269"/>
      <c r="S266" s="269"/>
      <c r="T266" s="269"/>
      <c r="U266" s="269"/>
      <c r="V266" s="269"/>
      <c r="W266" s="269"/>
      <c r="X266" s="269"/>
      <c r="Y266" s="269"/>
      <c r="Z266" s="269"/>
      <c r="AA266" s="269"/>
      <c r="AB266" s="269"/>
    </row>
    <row r="267" spans="2:28" x14ac:dyDescent="0.25">
      <c r="B267" s="269"/>
      <c r="C267" s="269"/>
      <c r="D267" s="269"/>
      <c r="E267" s="269"/>
      <c r="F267" s="269"/>
      <c r="G267" s="269"/>
      <c r="H267" s="269"/>
      <c r="I267" s="269"/>
      <c r="J267" s="269"/>
      <c r="K267" s="269"/>
      <c r="L267" s="269"/>
      <c r="M267" s="269"/>
      <c r="N267" s="269"/>
      <c r="O267" s="269"/>
      <c r="P267" s="269"/>
      <c r="Q267" s="269"/>
      <c r="R267" s="269"/>
      <c r="S267" s="269"/>
      <c r="T267" s="269"/>
      <c r="U267" s="269"/>
      <c r="V267" s="269"/>
      <c r="W267" s="269"/>
      <c r="X267" s="269"/>
      <c r="Y267" s="269"/>
      <c r="Z267" s="269"/>
      <c r="AA267" s="269"/>
      <c r="AB267" s="269"/>
    </row>
    <row r="268" spans="2:28" x14ac:dyDescent="0.25">
      <c r="B268" s="269"/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269"/>
      <c r="Q268" s="269"/>
      <c r="R268" s="269"/>
      <c r="S268" s="269"/>
      <c r="T268" s="269"/>
      <c r="U268" s="269"/>
      <c r="V268" s="269"/>
      <c r="W268" s="269"/>
      <c r="X268" s="269"/>
      <c r="Y268" s="269"/>
      <c r="Z268" s="269"/>
      <c r="AA268" s="269"/>
      <c r="AB268" s="269"/>
    </row>
    <row r="269" spans="2:28" x14ac:dyDescent="0.25">
      <c r="B269" s="269"/>
      <c r="C269" s="269"/>
      <c r="D269" s="269"/>
      <c r="E269" s="269"/>
      <c r="F269" s="269"/>
      <c r="G269" s="269"/>
      <c r="H269" s="269"/>
      <c r="I269" s="269"/>
      <c r="J269" s="269"/>
      <c r="K269" s="269"/>
      <c r="L269" s="269"/>
      <c r="M269" s="269"/>
      <c r="N269" s="269"/>
      <c r="O269" s="269"/>
      <c r="P269" s="269"/>
      <c r="Q269" s="269"/>
      <c r="R269" s="269"/>
      <c r="S269" s="269"/>
      <c r="T269" s="269"/>
      <c r="U269" s="269"/>
      <c r="V269" s="269"/>
      <c r="W269" s="269"/>
      <c r="X269" s="269"/>
      <c r="Y269" s="269"/>
      <c r="Z269" s="269"/>
      <c r="AA269" s="269"/>
      <c r="AB269" s="269"/>
    </row>
    <row r="270" spans="2:28" x14ac:dyDescent="0.25">
      <c r="B270" s="269"/>
      <c r="C270" s="269"/>
      <c r="D270" s="269"/>
      <c r="E270" s="269"/>
      <c r="F270" s="269"/>
      <c r="G270" s="269"/>
      <c r="H270" s="269"/>
      <c r="I270" s="269"/>
      <c r="J270" s="269"/>
      <c r="K270" s="269"/>
      <c r="L270" s="269"/>
      <c r="M270" s="269"/>
      <c r="N270" s="269"/>
      <c r="O270" s="269"/>
      <c r="P270" s="269"/>
      <c r="Q270" s="269"/>
      <c r="R270" s="269"/>
      <c r="S270" s="269"/>
      <c r="T270" s="269"/>
      <c r="U270" s="269"/>
      <c r="V270" s="269"/>
      <c r="W270" s="269"/>
      <c r="X270" s="269"/>
      <c r="Y270" s="269"/>
      <c r="Z270" s="269"/>
      <c r="AA270" s="269"/>
      <c r="AB270" s="269"/>
    </row>
    <row r="271" spans="2:28" x14ac:dyDescent="0.25">
      <c r="B271" s="269"/>
      <c r="C271" s="269"/>
      <c r="D271" s="269"/>
      <c r="E271" s="269"/>
      <c r="F271" s="269"/>
      <c r="G271" s="269"/>
      <c r="H271" s="269"/>
      <c r="I271" s="269"/>
      <c r="J271" s="269"/>
      <c r="K271" s="269"/>
      <c r="L271" s="269"/>
      <c r="M271" s="269"/>
      <c r="N271" s="269"/>
      <c r="O271" s="269"/>
      <c r="P271" s="269"/>
      <c r="Q271" s="269"/>
      <c r="R271" s="269"/>
      <c r="S271" s="269"/>
      <c r="T271" s="269"/>
      <c r="U271" s="269"/>
      <c r="V271" s="269"/>
      <c r="W271" s="269"/>
      <c r="X271" s="269"/>
      <c r="Y271" s="269"/>
      <c r="Z271" s="269"/>
      <c r="AA271" s="269"/>
      <c r="AB271" s="269"/>
    </row>
    <row r="272" spans="2:28" x14ac:dyDescent="0.25">
      <c r="B272" s="269"/>
      <c r="C272" s="269"/>
      <c r="D272" s="269"/>
      <c r="E272" s="269"/>
      <c r="F272" s="269"/>
      <c r="G272" s="269"/>
      <c r="H272" s="269"/>
      <c r="I272" s="269"/>
      <c r="J272" s="269"/>
      <c r="K272" s="269"/>
      <c r="L272" s="269"/>
      <c r="M272" s="269"/>
      <c r="N272" s="269"/>
      <c r="O272" s="269"/>
      <c r="P272" s="269"/>
      <c r="Q272" s="269"/>
      <c r="R272" s="269"/>
      <c r="S272" s="269"/>
      <c r="T272" s="269"/>
      <c r="U272" s="269"/>
      <c r="V272" s="269"/>
      <c r="W272" s="269"/>
      <c r="X272" s="269"/>
      <c r="Y272" s="269"/>
      <c r="Z272" s="269"/>
      <c r="AA272" s="269"/>
      <c r="AB272" s="269"/>
    </row>
    <row r="273" spans="2:28" x14ac:dyDescent="0.25">
      <c r="B273" s="269"/>
      <c r="C273" s="269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  <c r="R273" s="269"/>
      <c r="S273" s="269"/>
      <c r="T273" s="269"/>
      <c r="U273" s="269"/>
      <c r="V273" s="269"/>
      <c r="W273" s="269"/>
      <c r="X273" s="269"/>
      <c r="Y273" s="269"/>
      <c r="Z273" s="269"/>
      <c r="AA273" s="269"/>
      <c r="AB273" s="269"/>
    </row>
    <row r="274" spans="2:28" x14ac:dyDescent="0.25">
      <c r="B274" s="269"/>
      <c r="C274" s="269"/>
      <c r="D274" s="269"/>
      <c r="E274" s="269"/>
      <c r="F274" s="269"/>
      <c r="G274" s="269"/>
      <c r="H274" s="269"/>
      <c r="I274" s="269"/>
      <c r="J274" s="269"/>
      <c r="K274" s="269"/>
      <c r="L274" s="269"/>
      <c r="M274" s="269"/>
      <c r="N274" s="269"/>
      <c r="O274" s="269"/>
      <c r="P274" s="269"/>
      <c r="Q274" s="269"/>
      <c r="R274" s="269"/>
      <c r="S274" s="269"/>
      <c r="T274" s="269"/>
      <c r="U274" s="269"/>
      <c r="V274" s="269"/>
      <c r="W274" s="269"/>
      <c r="X274" s="269"/>
      <c r="Y274" s="269"/>
      <c r="Z274" s="269"/>
      <c r="AA274" s="269"/>
      <c r="AB274" s="269"/>
    </row>
    <row r="275" spans="2:28" x14ac:dyDescent="0.25">
      <c r="B275" s="269"/>
      <c r="C275" s="269"/>
      <c r="D275" s="269"/>
      <c r="E275" s="269"/>
      <c r="F275" s="269"/>
      <c r="G275" s="269"/>
      <c r="H275" s="269"/>
      <c r="I275" s="269"/>
      <c r="J275" s="269"/>
      <c r="K275" s="269"/>
      <c r="L275" s="269"/>
      <c r="M275" s="269"/>
      <c r="N275" s="269"/>
      <c r="O275" s="269"/>
      <c r="P275" s="269"/>
      <c r="Q275" s="269"/>
      <c r="R275" s="269"/>
      <c r="S275" s="269"/>
      <c r="T275" s="269"/>
      <c r="U275" s="269"/>
      <c r="V275" s="269"/>
      <c r="W275" s="269"/>
      <c r="X275" s="269"/>
      <c r="Y275" s="269"/>
      <c r="Z275" s="269"/>
      <c r="AA275" s="269"/>
      <c r="AB275" s="269"/>
    </row>
    <row r="276" spans="2:28" x14ac:dyDescent="0.25">
      <c r="B276" s="269"/>
      <c r="C276" s="269"/>
      <c r="D276" s="269"/>
      <c r="E276" s="269"/>
      <c r="F276" s="269"/>
      <c r="G276" s="269"/>
      <c r="H276" s="269"/>
      <c r="I276" s="269"/>
      <c r="J276" s="269"/>
      <c r="K276" s="269"/>
      <c r="L276" s="269"/>
      <c r="M276" s="269"/>
      <c r="N276" s="269"/>
      <c r="O276" s="269"/>
      <c r="P276" s="269"/>
      <c r="Q276" s="269"/>
      <c r="R276" s="269"/>
      <c r="S276" s="269"/>
      <c r="T276" s="269"/>
      <c r="U276" s="269"/>
      <c r="V276" s="269"/>
      <c r="W276" s="269"/>
      <c r="X276" s="269"/>
      <c r="Y276" s="269"/>
      <c r="Z276" s="269"/>
      <c r="AA276" s="269"/>
      <c r="AB276" s="269"/>
    </row>
    <row r="277" spans="2:28" x14ac:dyDescent="0.25">
      <c r="B277" s="269"/>
      <c r="C277" s="269"/>
      <c r="D277" s="269"/>
      <c r="E277" s="269"/>
      <c r="F277" s="269"/>
      <c r="G277" s="269"/>
      <c r="H277" s="269"/>
      <c r="I277" s="269"/>
      <c r="J277" s="269"/>
      <c r="K277" s="269"/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  <c r="V277" s="269"/>
      <c r="W277" s="269"/>
      <c r="X277" s="269"/>
      <c r="Y277" s="269"/>
      <c r="Z277" s="269"/>
      <c r="AA277" s="269"/>
      <c r="AB277" s="269"/>
    </row>
    <row r="278" spans="2:28" x14ac:dyDescent="0.25">
      <c r="B278" s="269"/>
      <c r="C278" s="269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  <c r="R278" s="269"/>
      <c r="S278" s="269"/>
      <c r="T278" s="269"/>
      <c r="U278" s="269"/>
      <c r="V278" s="269"/>
      <c r="W278" s="269"/>
      <c r="X278" s="269"/>
      <c r="Y278" s="269"/>
      <c r="Z278" s="269"/>
      <c r="AA278" s="269"/>
      <c r="AB278" s="269"/>
    </row>
    <row r="279" spans="2:28" x14ac:dyDescent="0.25">
      <c r="B279" s="269"/>
      <c r="C279" s="269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  <c r="R279" s="269"/>
      <c r="S279" s="269"/>
      <c r="T279" s="269"/>
      <c r="U279" s="269"/>
      <c r="V279" s="269"/>
      <c r="W279" s="269"/>
      <c r="X279" s="269"/>
      <c r="Y279" s="269"/>
      <c r="Z279" s="269"/>
      <c r="AA279" s="269"/>
      <c r="AB279" s="269"/>
    </row>
    <row r="280" spans="2:28" x14ac:dyDescent="0.25">
      <c r="B280" s="269"/>
      <c r="C280" s="269"/>
      <c r="D280" s="269"/>
      <c r="E280" s="269"/>
      <c r="F280" s="269"/>
      <c r="G280" s="269"/>
      <c r="H280" s="269"/>
      <c r="I280" s="269"/>
      <c r="J280" s="269"/>
      <c r="K280" s="269"/>
      <c r="L280" s="269"/>
      <c r="M280" s="269"/>
      <c r="N280" s="269"/>
      <c r="O280" s="269"/>
      <c r="P280" s="269"/>
      <c r="Q280" s="269"/>
      <c r="R280" s="269"/>
      <c r="S280" s="269"/>
      <c r="T280" s="269"/>
      <c r="U280" s="269"/>
      <c r="V280" s="269"/>
      <c r="W280" s="269"/>
      <c r="X280" s="269"/>
      <c r="Y280" s="269"/>
      <c r="Z280" s="269"/>
      <c r="AA280" s="269"/>
      <c r="AB280" s="269"/>
    </row>
    <row r="281" spans="2:28" x14ac:dyDescent="0.25">
      <c r="B281" s="269"/>
      <c r="C281" s="269"/>
      <c r="D281" s="269"/>
      <c r="E281" s="269"/>
      <c r="F281" s="269"/>
      <c r="G281" s="269"/>
      <c r="H281" s="269"/>
      <c r="I281" s="269"/>
      <c r="J281" s="269"/>
      <c r="K281" s="269"/>
      <c r="L281" s="269"/>
      <c r="M281" s="269"/>
      <c r="N281" s="269"/>
      <c r="O281" s="269"/>
      <c r="P281" s="269"/>
      <c r="Q281" s="269"/>
      <c r="R281" s="269"/>
      <c r="S281" s="269"/>
      <c r="T281" s="269"/>
      <c r="U281" s="269"/>
      <c r="V281" s="269"/>
      <c r="W281" s="269"/>
      <c r="X281" s="269"/>
      <c r="Y281" s="269"/>
      <c r="Z281" s="269"/>
      <c r="AA281" s="269"/>
      <c r="AB281" s="269"/>
    </row>
    <row r="282" spans="2:28" x14ac:dyDescent="0.25">
      <c r="B282" s="269"/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  <c r="O282" s="269"/>
      <c r="P282" s="269"/>
      <c r="Q282" s="269"/>
      <c r="R282" s="269"/>
      <c r="S282" s="269"/>
      <c r="T282" s="269"/>
      <c r="U282" s="269"/>
      <c r="V282" s="269"/>
      <c r="W282" s="269"/>
      <c r="X282" s="269"/>
      <c r="Y282" s="269"/>
      <c r="Z282" s="269"/>
      <c r="AA282" s="269"/>
      <c r="AB282" s="269"/>
    </row>
    <row r="283" spans="2:28" x14ac:dyDescent="0.25">
      <c r="B283" s="269"/>
      <c r="C283" s="269"/>
      <c r="D283" s="269"/>
      <c r="E283" s="269"/>
      <c r="F283" s="269"/>
      <c r="G283" s="269"/>
      <c r="H283" s="269"/>
      <c r="I283" s="269"/>
      <c r="J283" s="269"/>
      <c r="K283" s="269"/>
      <c r="L283" s="269"/>
      <c r="M283" s="269"/>
      <c r="N283" s="269"/>
      <c r="O283" s="269"/>
      <c r="P283" s="269"/>
      <c r="Q283" s="269"/>
      <c r="R283" s="269"/>
      <c r="S283" s="269"/>
      <c r="T283" s="269"/>
      <c r="U283" s="269"/>
      <c r="V283" s="269"/>
      <c r="W283" s="269"/>
      <c r="X283" s="269"/>
      <c r="Y283" s="269"/>
      <c r="Z283" s="269"/>
      <c r="AA283" s="269"/>
      <c r="AB283" s="269"/>
    </row>
    <row r="284" spans="2:28" x14ac:dyDescent="0.25">
      <c r="B284" s="269"/>
      <c r="C284" s="269"/>
      <c r="D284" s="269"/>
      <c r="E284" s="269"/>
      <c r="F284" s="269"/>
      <c r="G284" s="269"/>
      <c r="H284" s="269"/>
      <c r="I284" s="269"/>
      <c r="J284" s="269"/>
      <c r="K284" s="269"/>
      <c r="L284" s="269"/>
      <c r="M284" s="269"/>
      <c r="N284" s="269"/>
      <c r="O284" s="269"/>
      <c r="P284" s="269"/>
      <c r="Q284" s="269"/>
      <c r="R284" s="269"/>
      <c r="S284" s="269"/>
      <c r="T284" s="269"/>
      <c r="U284" s="269"/>
      <c r="V284" s="269"/>
      <c r="W284" s="269"/>
      <c r="X284" s="269"/>
      <c r="Y284" s="269"/>
      <c r="Z284" s="269"/>
      <c r="AA284" s="269"/>
      <c r="AB284" s="269"/>
    </row>
    <row r="285" spans="2:28" x14ac:dyDescent="0.25">
      <c r="B285" s="269"/>
      <c r="C285" s="269"/>
      <c r="D285" s="269"/>
      <c r="E285" s="269"/>
      <c r="F285" s="269"/>
      <c r="G285" s="269"/>
      <c r="H285" s="269"/>
      <c r="I285" s="269"/>
      <c r="J285" s="269"/>
      <c r="K285" s="269"/>
      <c r="L285" s="269"/>
      <c r="M285" s="269"/>
      <c r="N285" s="269"/>
      <c r="O285" s="269"/>
      <c r="P285" s="269"/>
      <c r="Q285" s="269"/>
      <c r="R285" s="269"/>
      <c r="S285" s="269"/>
      <c r="T285" s="269"/>
      <c r="U285" s="269"/>
      <c r="V285" s="269"/>
      <c r="W285" s="269"/>
      <c r="X285" s="269"/>
      <c r="Y285" s="269"/>
      <c r="Z285" s="269"/>
      <c r="AA285" s="269"/>
      <c r="AB285" s="269"/>
    </row>
    <row r="286" spans="2:28" x14ac:dyDescent="0.25">
      <c r="B286" s="269"/>
      <c r="C286" s="269"/>
      <c r="D286" s="269"/>
      <c r="E286" s="269"/>
      <c r="F286" s="269"/>
      <c r="G286" s="269"/>
      <c r="H286" s="269"/>
      <c r="I286" s="269"/>
      <c r="J286" s="269"/>
      <c r="K286" s="269"/>
      <c r="L286" s="269"/>
      <c r="M286" s="269"/>
      <c r="N286" s="269"/>
      <c r="O286" s="269"/>
      <c r="P286" s="269"/>
      <c r="Q286" s="269"/>
      <c r="R286" s="269"/>
      <c r="S286" s="269"/>
      <c r="T286" s="269"/>
      <c r="U286" s="269"/>
      <c r="V286" s="269"/>
      <c r="W286" s="269"/>
      <c r="X286" s="269"/>
      <c r="Y286" s="269"/>
      <c r="Z286" s="269"/>
      <c r="AA286" s="269"/>
      <c r="AB286" s="269"/>
    </row>
    <row r="287" spans="2:28" x14ac:dyDescent="0.25">
      <c r="B287" s="269"/>
      <c r="C287" s="269"/>
      <c r="D287" s="269"/>
      <c r="E287" s="269"/>
      <c r="F287" s="269"/>
      <c r="G287" s="269"/>
      <c r="H287" s="269"/>
      <c r="I287" s="269"/>
      <c r="J287" s="269"/>
      <c r="K287" s="269"/>
      <c r="L287" s="269"/>
      <c r="M287" s="269"/>
      <c r="N287" s="269"/>
      <c r="O287" s="269"/>
      <c r="P287" s="269"/>
      <c r="Q287" s="269"/>
      <c r="R287" s="269"/>
      <c r="S287" s="269"/>
      <c r="T287" s="269"/>
      <c r="U287" s="269"/>
      <c r="V287" s="269"/>
      <c r="W287" s="269"/>
      <c r="X287" s="269"/>
      <c r="Y287" s="269"/>
      <c r="Z287" s="269"/>
      <c r="AA287" s="269"/>
      <c r="AB287" s="269"/>
    </row>
    <row r="288" spans="2:28" x14ac:dyDescent="0.25">
      <c r="B288" s="269"/>
      <c r="C288" s="269"/>
      <c r="D288" s="269"/>
      <c r="E288" s="269"/>
      <c r="F288" s="269"/>
      <c r="G288" s="269"/>
      <c r="H288" s="269"/>
      <c r="I288" s="269"/>
      <c r="J288" s="269"/>
      <c r="K288" s="269"/>
      <c r="L288" s="269"/>
      <c r="M288" s="269"/>
      <c r="N288" s="269"/>
      <c r="O288" s="269"/>
      <c r="P288" s="269"/>
      <c r="Q288" s="269"/>
      <c r="R288" s="269"/>
      <c r="S288" s="269"/>
      <c r="T288" s="269"/>
      <c r="U288" s="269"/>
      <c r="V288" s="269"/>
      <c r="W288" s="269"/>
      <c r="X288" s="269"/>
      <c r="Y288" s="269"/>
      <c r="Z288" s="269"/>
      <c r="AA288" s="269"/>
      <c r="AB288" s="269"/>
    </row>
    <row r="289" spans="2:28" x14ac:dyDescent="0.25">
      <c r="B289" s="269"/>
      <c r="C289" s="269"/>
      <c r="D289" s="269"/>
      <c r="E289" s="269"/>
      <c r="F289" s="269"/>
      <c r="G289" s="269"/>
      <c r="H289" s="269"/>
      <c r="I289" s="269"/>
      <c r="J289" s="269"/>
      <c r="K289" s="269"/>
      <c r="L289" s="269"/>
      <c r="M289" s="269"/>
      <c r="N289" s="269"/>
      <c r="O289" s="269"/>
      <c r="P289" s="269"/>
      <c r="Q289" s="269"/>
      <c r="R289" s="269"/>
      <c r="S289" s="269"/>
      <c r="T289" s="269"/>
      <c r="U289" s="269"/>
      <c r="V289" s="269"/>
      <c r="W289" s="269"/>
      <c r="X289" s="269"/>
      <c r="Y289" s="269"/>
      <c r="Z289" s="269"/>
      <c r="AA289" s="269"/>
      <c r="AB289" s="269"/>
    </row>
    <row r="290" spans="2:28" x14ac:dyDescent="0.25">
      <c r="B290" s="269"/>
      <c r="C290" s="269"/>
      <c r="D290" s="269"/>
      <c r="E290" s="269"/>
      <c r="F290" s="269"/>
      <c r="G290" s="269"/>
      <c r="H290" s="269"/>
      <c r="I290" s="269"/>
      <c r="J290" s="269"/>
      <c r="K290" s="269"/>
      <c r="L290" s="269"/>
      <c r="M290" s="269"/>
      <c r="N290" s="269"/>
      <c r="O290" s="269"/>
      <c r="P290" s="269"/>
      <c r="Q290" s="269"/>
      <c r="R290" s="269"/>
      <c r="S290" s="269"/>
      <c r="T290" s="269"/>
      <c r="U290" s="269"/>
      <c r="V290" s="269"/>
      <c r="W290" s="269"/>
      <c r="X290" s="269"/>
      <c r="Y290" s="269"/>
      <c r="Z290" s="269"/>
      <c r="AA290" s="269"/>
      <c r="AB290" s="269"/>
    </row>
    <row r="291" spans="2:28" x14ac:dyDescent="0.25">
      <c r="B291" s="269"/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  <c r="O291" s="269"/>
      <c r="P291" s="269"/>
      <c r="Q291" s="269"/>
      <c r="R291" s="269"/>
      <c r="S291" s="269"/>
      <c r="T291" s="269"/>
      <c r="U291" s="269"/>
      <c r="V291" s="269"/>
      <c r="W291" s="269"/>
      <c r="X291" s="269"/>
      <c r="Y291" s="269"/>
      <c r="Z291" s="269"/>
      <c r="AA291" s="269"/>
      <c r="AB291" s="269"/>
    </row>
    <row r="292" spans="2:28" x14ac:dyDescent="0.25">
      <c r="B292" s="269"/>
      <c r="C292" s="269"/>
      <c r="D292" s="269"/>
      <c r="E292" s="269"/>
      <c r="F292" s="269"/>
      <c r="G292" s="269"/>
      <c r="H292" s="269"/>
      <c r="I292" s="269"/>
      <c r="J292" s="269"/>
      <c r="K292" s="269"/>
      <c r="L292" s="269"/>
      <c r="M292" s="269"/>
      <c r="N292" s="269"/>
      <c r="O292" s="269"/>
      <c r="P292" s="269"/>
      <c r="Q292" s="269"/>
      <c r="R292" s="269"/>
      <c r="S292" s="269"/>
      <c r="T292" s="269"/>
      <c r="U292" s="269"/>
      <c r="V292" s="269"/>
      <c r="W292" s="269"/>
      <c r="X292" s="269"/>
      <c r="Y292" s="269"/>
      <c r="Z292" s="269"/>
      <c r="AA292" s="269"/>
      <c r="AB292" s="269"/>
    </row>
    <row r="293" spans="2:28" x14ac:dyDescent="0.25">
      <c r="B293" s="269"/>
      <c r="C293" s="269"/>
      <c r="D293" s="269"/>
      <c r="E293" s="269"/>
      <c r="F293" s="269"/>
      <c r="G293" s="269"/>
      <c r="H293" s="269"/>
      <c r="I293" s="269"/>
      <c r="J293" s="269"/>
      <c r="K293" s="269"/>
      <c r="L293" s="269"/>
      <c r="M293" s="269"/>
      <c r="N293" s="269"/>
      <c r="O293" s="269"/>
      <c r="P293" s="269"/>
      <c r="Q293" s="269"/>
      <c r="R293" s="269"/>
      <c r="S293" s="269"/>
      <c r="T293" s="269"/>
      <c r="U293" s="269"/>
      <c r="V293" s="269"/>
      <c r="W293" s="269"/>
      <c r="X293" s="269"/>
      <c r="Y293" s="269"/>
      <c r="Z293" s="269"/>
      <c r="AA293" s="269"/>
      <c r="AB293" s="269"/>
    </row>
    <row r="294" spans="2:28" x14ac:dyDescent="0.25">
      <c r="B294" s="269"/>
      <c r="C294" s="269"/>
      <c r="D294" s="269"/>
      <c r="E294" s="269"/>
      <c r="F294" s="269"/>
      <c r="G294" s="269"/>
      <c r="H294" s="269"/>
      <c r="I294" s="269"/>
      <c r="J294" s="269"/>
      <c r="K294" s="269"/>
      <c r="L294" s="269"/>
      <c r="M294" s="269"/>
      <c r="N294" s="269"/>
      <c r="O294" s="269"/>
      <c r="P294" s="269"/>
      <c r="Q294" s="269"/>
      <c r="R294" s="269"/>
      <c r="S294" s="269"/>
      <c r="T294" s="269"/>
      <c r="U294" s="269"/>
      <c r="V294" s="269"/>
      <c r="W294" s="269"/>
      <c r="X294" s="269"/>
      <c r="Y294" s="269"/>
      <c r="Z294" s="269"/>
      <c r="AA294" s="269"/>
      <c r="AB294" s="269"/>
    </row>
    <row r="295" spans="2:28" x14ac:dyDescent="0.25">
      <c r="B295" s="269"/>
      <c r="C295" s="269"/>
      <c r="D295" s="269"/>
      <c r="E295" s="269"/>
      <c r="F295" s="269"/>
      <c r="G295" s="269"/>
      <c r="H295" s="269"/>
      <c r="I295" s="269"/>
      <c r="J295" s="269"/>
      <c r="K295" s="269"/>
      <c r="L295" s="269"/>
      <c r="M295" s="269"/>
      <c r="N295" s="269"/>
      <c r="O295" s="269"/>
      <c r="P295" s="269"/>
      <c r="Q295" s="269"/>
      <c r="R295" s="269"/>
      <c r="S295" s="269"/>
      <c r="T295" s="269"/>
      <c r="U295" s="269"/>
      <c r="V295" s="269"/>
      <c r="W295" s="269"/>
      <c r="X295" s="269"/>
      <c r="Y295" s="269"/>
      <c r="Z295" s="269"/>
      <c r="AA295" s="269"/>
      <c r="AB295" s="269"/>
    </row>
    <row r="296" spans="2:28" x14ac:dyDescent="0.25">
      <c r="B296" s="269"/>
      <c r="C296" s="269"/>
      <c r="D296" s="269"/>
      <c r="E296" s="269"/>
      <c r="F296" s="269"/>
      <c r="G296" s="269"/>
      <c r="H296" s="269"/>
      <c r="I296" s="269"/>
      <c r="J296" s="269"/>
      <c r="K296" s="269"/>
      <c r="L296" s="269"/>
      <c r="M296" s="269"/>
      <c r="N296" s="269"/>
      <c r="O296" s="269"/>
      <c r="P296" s="269"/>
      <c r="Q296" s="269"/>
      <c r="R296" s="269"/>
      <c r="S296" s="269"/>
      <c r="T296" s="269"/>
      <c r="U296" s="269"/>
      <c r="V296" s="269"/>
      <c r="W296" s="269"/>
      <c r="X296" s="269"/>
      <c r="Y296" s="269"/>
      <c r="Z296" s="269"/>
      <c r="AA296" s="269"/>
      <c r="AB296" s="269"/>
    </row>
    <row r="297" spans="2:28" x14ac:dyDescent="0.25">
      <c r="B297" s="269"/>
      <c r="C297" s="269"/>
      <c r="D297" s="269"/>
      <c r="E297" s="269"/>
      <c r="F297" s="269"/>
      <c r="G297" s="269"/>
      <c r="H297" s="269"/>
      <c r="I297" s="269"/>
      <c r="J297" s="269"/>
      <c r="K297" s="269"/>
      <c r="L297" s="269"/>
      <c r="M297" s="269"/>
      <c r="N297" s="269"/>
      <c r="O297" s="269"/>
      <c r="P297" s="269"/>
      <c r="Q297" s="269"/>
      <c r="R297" s="269"/>
      <c r="S297" s="269"/>
      <c r="T297" s="269"/>
      <c r="U297" s="269"/>
      <c r="V297" s="269"/>
      <c r="W297" s="269"/>
      <c r="X297" s="269"/>
      <c r="Y297" s="269"/>
      <c r="Z297" s="269"/>
      <c r="AA297" s="269"/>
      <c r="AB297" s="269"/>
    </row>
    <row r="298" spans="2:28" x14ac:dyDescent="0.25">
      <c r="B298" s="269"/>
      <c r="C298" s="269"/>
      <c r="D298" s="269"/>
      <c r="E298" s="269"/>
      <c r="F298" s="269"/>
      <c r="G298" s="269"/>
      <c r="H298" s="269"/>
      <c r="I298" s="269"/>
      <c r="J298" s="269"/>
      <c r="K298" s="269"/>
      <c r="L298" s="269"/>
      <c r="M298" s="269"/>
      <c r="N298" s="269"/>
      <c r="O298" s="269"/>
      <c r="P298" s="269"/>
      <c r="Q298" s="269"/>
      <c r="R298" s="269"/>
      <c r="S298" s="269"/>
      <c r="T298" s="269"/>
      <c r="U298" s="269"/>
      <c r="V298" s="269"/>
      <c r="W298" s="269"/>
      <c r="X298" s="269"/>
      <c r="Y298" s="269"/>
      <c r="Z298" s="269"/>
      <c r="AA298" s="269"/>
      <c r="AB298" s="269"/>
    </row>
    <row r="299" spans="2:28" x14ac:dyDescent="0.25">
      <c r="B299" s="269"/>
      <c r="C299" s="269"/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69"/>
      <c r="O299" s="269"/>
      <c r="P299" s="269"/>
      <c r="Q299" s="269"/>
      <c r="R299" s="269"/>
      <c r="S299" s="269"/>
      <c r="T299" s="269"/>
      <c r="U299" s="269"/>
      <c r="V299" s="269"/>
      <c r="W299" s="269"/>
      <c r="X299" s="269"/>
      <c r="Y299" s="269"/>
      <c r="Z299" s="269"/>
      <c r="AA299" s="269"/>
      <c r="AB299" s="269"/>
    </row>
    <row r="300" spans="2:28" x14ac:dyDescent="0.25">
      <c r="B300" s="269"/>
      <c r="C300" s="269"/>
      <c r="D300" s="269"/>
      <c r="E300" s="269"/>
      <c r="F300" s="269"/>
      <c r="G300" s="269"/>
      <c r="H300" s="269"/>
      <c r="I300" s="269"/>
      <c r="J300" s="269"/>
      <c r="K300" s="269"/>
      <c r="L300" s="269"/>
      <c r="M300" s="269"/>
      <c r="N300" s="269"/>
      <c r="O300" s="269"/>
      <c r="P300" s="269"/>
      <c r="Q300" s="269"/>
      <c r="R300" s="269"/>
      <c r="S300" s="269"/>
      <c r="T300" s="269"/>
      <c r="U300" s="269"/>
      <c r="V300" s="269"/>
      <c r="W300" s="269"/>
      <c r="X300" s="269"/>
      <c r="Y300" s="269"/>
      <c r="Z300" s="269"/>
      <c r="AA300" s="269"/>
      <c r="AB300" s="269"/>
    </row>
    <row r="301" spans="2:28" x14ac:dyDescent="0.25">
      <c r="B301" s="269"/>
      <c r="C301" s="269"/>
      <c r="D301" s="269"/>
      <c r="E301" s="269"/>
      <c r="F301" s="269"/>
      <c r="G301" s="269"/>
      <c r="H301" s="269"/>
      <c r="I301" s="269"/>
      <c r="J301" s="269"/>
      <c r="K301" s="269"/>
      <c r="L301" s="269"/>
      <c r="M301" s="269"/>
      <c r="N301" s="269"/>
      <c r="O301" s="269"/>
      <c r="P301" s="269"/>
      <c r="Q301" s="269"/>
      <c r="R301" s="269"/>
      <c r="S301" s="269"/>
      <c r="T301" s="269"/>
      <c r="U301" s="269"/>
      <c r="V301" s="269"/>
      <c r="W301" s="269"/>
      <c r="X301" s="269"/>
      <c r="Y301" s="269"/>
      <c r="Z301" s="269"/>
      <c r="AA301" s="269"/>
      <c r="AB301" s="269"/>
    </row>
    <row r="302" spans="2:28" x14ac:dyDescent="0.25">
      <c r="B302" s="269"/>
      <c r="C302" s="269"/>
      <c r="D302" s="269"/>
      <c r="E302" s="269"/>
      <c r="F302" s="269"/>
      <c r="G302" s="269"/>
      <c r="H302" s="269"/>
      <c r="I302" s="269"/>
      <c r="J302" s="269"/>
      <c r="K302" s="269"/>
      <c r="L302" s="269"/>
      <c r="M302" s="269"/>
      <c r="N302" s="269"/>
      <c r="O302" s="269"/>
      <c r="P302" s="269"/>
      <c r="Q302" s="269"/>
      <c r="R302" s="269"/>
      <c r="S302" s="269"/>
      <c r="T302" s="269"/>
      <c r="U302" s="269"/>
      <c r="V302" s="269"/>
      <c r="W302" s="269"/>
      <c r="X302" s="269"/>
      <c r="Y302" s="269"/>
      <c r="Z302" s="269"/>
      <c r="AA302" s="269"/>
      <c r="AB302" s="269"/>
    </row>
    <row r="303" spans="2:28" x14ac:dyDescent="0.25">
      <c r="B303" s="269"/>
      <c r="C303" s="269"/>
      <c r="D303" s="269"/>
      <c r="E303" s="269"/>
      <c r="F303" s="269"/>
      <c r="G303" s="269"/>
      <c r="H303" s="269"/>
      <c r="I303" s="269"/>
      <c r="J303" s="269"/>
      <c r="K303" s="269"/>
      <c r="L303" s="269"/>
      <c r="M303" s="269"/>
      <c r="N303" s="269"/>
      <c r="O303" s="269"/>
      <c r="P303" s="269"/>
      <c r="Q303" s="269"/>
      <c r="R303" s="269"/>
      <c r="S303" s="269"/>
      <c r="T303" s="269"/>
      <c r="U303" s="269"/>
      <c r="V303" s="269"/>
      <c r="W303" s="269"/>
      <c r="X303" s="269"/>
      <c r="Y303" s="269"/>
      <c r="Z303" s="269"/>
      <c r="AA303" s="269"/>
      <c r="AB303" s="269"/>
    </row>
    <row r="304" spans="2:28" x14ac:dyDescent="0.25">
      <c r="B304" s="269"/>
      <c r="C304" s="269"/>
      <c r="D304" s="269"/>
      <c r="E304" s="269"/>
      <c r="F304" s="269"/>
      <c r="G304" s="269"/>
      <c r="H304" s="269"/>
      <c r="I304" s="269"/>
      <c r="J304" s="269"/>
      <c r="K304" s="269"/>
      <c r="L304" s="269"/>
      <c r="M304" s="269"/>
      <c r="N304" s="269"/>
      <c r="O304" s="269"/>
      <c r="P304" s="269"/>
      <c r="Q304" s="269"/>
      <c r="R304" s="269"/>
      <c r="S304" s="269"/>
      <c r="T304" s="269"/>
      <c r="U304" s="269"/>
      <c r="V304" s="269"/>
      <c r="W304" s="269"/>
      <c r="X304" s="269"/>
      <c r="Y304" s="269"/>
      <c r="Z304" s="269"/>
      <c r="AA304" s="269"/>
      <c r="AB304" s="269"/>
    </row>
    <row r="305" spans="2:28" x14ac:dyDescent="0.25">
      <c r="B305" s="269"/>
      <c r="C305" s="269"/>
      <c r="D305" s="269"/>
      <c r="E305" s="269"/>
      <c r="F305" s="269"/>
      <c r="G305" s="269"/>
      <c r="H305" s="269"/>
      <c r="I305" s="269"/>
      <c r="J305" s="269"/>
      <c r="K305" s="269"/>
      <c r="L305" s="269"/>
      <c r="M305" s="269"/>
      <c r="N305" s="269"/>
      <c r="O305" s="269"/>
      <c r="P305" s="269"/>
      <c r="Q305" s="269"/>
      <c r="R305" s="269"/>
      <c r="S305" s="269"/>
      <c r="T305" s="269"/>
      <c r="U305" s="269"/>
      <c r="V305" s="269"/>
      <c r="W305" s="269"/>
      <c r="X305" s="269"/>
      <c r="Y305" s="269"/>
      <c r="Z305" s="269"/>
      <c r="AA305" s="269"/>
      <c r="AB305" s="269"/>
    </row>
    <row r="306" spans="2:28" x14ac:dyDescent="0.25">
      <c r="B306" s="269"/>
      <c r="C306" s="269"/>
      <c r="D306" s="269"/>
      <c r="E306" s="269"/>
      <c r="F306" s="269"/>
      <c r="G306" s="269"/>
      <c r="H306" s="269"/>
      <c r="I306" s="269"/>
      <c r="J306" s="269"/>
      <c r="K306" s="269"/>
      <c r="L306" s="269"/>
      <c r="M306" s="269"/>
      <c r="N306" s="269"/>
      <c r="O306" s="269"/>
      <c r="P306" s="269"/>
      <c r="Q306" s="269"/>
      <c r="R306" s="269"/>
      <c r="S306" s="269"/>
      <c r="T306" s="269"/>
      <c r="U306" s="269"/>
      <c r="V306" s="269"/>
      <c r="W306" s="269"/>
      <c r="X306" s="269"/>
      <c r="Y306" s="269"/>
      <c r="Z306" s="269"/>
      <c r="AA306" s="269"/>
      <c r="AB306" s="269"/>
    </row>
    <row r="307" spans="2:28" x14ac:dyDescent="0.25">
      <c r="B307" s="269"/>
      <c r="C307" s="269"/>
      <c r="D307" s="269"/>
      <c r="E307" s="269"/>
      <c r="F307" s="269"/>
      <c r="G307" s="269"/>
      <c r="H307" s="269"/>
      <c r="I307" s="269"/>
      <c r="J307" s="269"/>
      <c r="K307" s="269"/>
      <c r="L307" s="269"/>
      <c r="M307" s="269"/>
      <c r="N307" s="269"/>
      <c r="O307" s="269"/>
      <c r="P307" s="269"/>
      <c r="Q307" s="269"/>
      <c r="R307" s="269"/>
      <c r="S307" s="269"/>
      <c r="T307" s="269"/>
      <c r="U307" s="269"/>
      <c r="V307" s="269"/>
      <c r="W307" s="269"/>
      <c r="X307" s="269"/>
      <c r="Y307" s="269"/>
      <c r="Z307" s="269"/>
      <c r="AA307" s="269"/>
      <c r="AB307" s="269"/>
    </row>
    <row r="308" spans="2:28" x14ac:dyDescent="0.25">
      <c r="B308" s="269"/>
      <c r="C308" s="269"/>
      <c r="D308" s="269"/>
      <c r="E308" s="269"/>
      <c r="F308" s="269"/>
      <c r="G308" s="269"/>
      <c r="H308" s="269"/>
      <c r="I308" s="269"/>
      <c r="J308" s="269"/>
      <c r="K308" s="269"/>
      <c r="L308" s="269"/>
      <c r="M308" s="269"/>
      <c r="N308" s="269"/>
      <c r="O308" s="269"/>
      <c r="P308" s="269"/>
      <c r="Q308" s="269"/>
      <c r="R308" s="269"/>
      <c r="S308" s="269"/>
      <c r="T308" s="269"/>
      <c r="U308" s="269"/>
      <c r="V308" s="269"/>
      <c r="W308" s="269"/>
      <c r="X308" s="269"/>
      <c r="Y308" s="269"/>
      <c r="Z308" s="269"/>
      <c r="AA308" s="269"/>
      <c r="AB308" s="269"/>
    </row>
    <row r="309" spans="2:28" x14ac:dyDescent="0.25">
      <c r="B309" s="269"/>
      <c r="C309" s="269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  <c r="O309" s="269"/>
      <c r="P309" s="269"/>
      <c r="Q309" s="269"/>
      <c r="R309" s="269"/>
      <c r="S309" s="269"/>
      <c r="T309" s="269"/>
      <c r="U309" s="269"/>
      <c r="V309" s="269"/>
      <c r="W309" s="269"/>
      <c r="X309" s="269"/>
      <c r="Y309" s="269"/>
      <c r="Z309" s="269"/>
      <c r="AA309" s="269"/>
      <c r="AB309" s="269"/>
    </row>
    <row r="310" spans="2:28" x14ac:dyDescent="0.25">
      <c r="B310" s="269"/>
      <c r="C310" s="269"/>
      <c r="D310" s="269"/>
      <c r="E310" s="269"/>
      <c r="F310" s="269"/>
      <c r="G310" s="269"/>
      <c r="H310" s="269"/>
      <c r="I310" s="269"/>
      <c r="J310" s="269"/>
      <c r="K310" s="269"/>
      <c r="L310" s="269"/>
      <c r="M310" s="269"/>
      <c r="N310" s="269"/>
      <c r="O310" s="269"/>
      <c r="P310" s="269"/>
      <c r="Q310" s="269"/>
      <c r="R310" s="269"/>
      <c r="S310" s="269"/>
      <c r="T310" s="269"/>
      <c r="U310" s="269"/>
      <c r="V310" s="269"/>
      <c r="W310" s="269"/>
      <c r="X310" s="269"/>
      <c r="Y310" s="269"/>
      <c r="Z310" s="269"/>
      <c r="AA310" s="269"/>
      <c r="AB310" s="269"/>
    </row>
    <row r="311" spans="2:28" x14ac:dyDescent="0.25">
      <c r="B311" s="269"/>
      <c r="C311" s="269"/>
      <c r="D311" s="269"/>
      <c r="E311" s="269"/>
      <c r="F311" s="269"/>
      <c r="G311" s="269"/>
      <c r="H311" s="269"/>
      <c r="I311" s="269"/>
      <c r="J311" s="269"/>
      <c r="K311" s="269"/>
      <c r="L311" s="269"/>
      <c r="M311" s="269"/>
      <c r="N311" s="269"/>
      <c r="O311" s="269"/>
      <c r="P311" s="269"/>
      <c r="Q311" s="269"/>
      <c r="R311" s="269"/>
      <c r="S311" s="269"/>
      <c r="T311" s="269"/>
      <c r="U311" s="269"/>
      <c r="V311" s="269"/>
      <c r="W311" s="269"/>
      <c r="X311" s="269"/>
      <c r="Y311" s="269"/>
      <c r="Z311" s="269"/>
      <c r="AA311" s="269"/>
      <c r="AB311" s="269"/>
    </row>
    <row r="312" spans="2:28" x14ac:dyDescent="0.25">
      <c r="B312" s="269"/>
      <c r="C312" s="269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  <c r="Y312" s="269"/>
      <c r="Z312" s="269"/>
      <c r="AA312" s="269"/>
      <c r="AB312" s="269"/>
    </row>
    <row r="313" spans="2:28" x14ac:dyDescent="0.25">
      <c r="B313" s="269"/>
      <c r="C313" s="269"/>
      <c r="D313" s="269"/>
      <c r="E313" s="269"/>
      <c r="F313" s="269"/>
      <c r="G313" s="269"/>
      <c r="H313" s="269"/>
      <c r="I313" s="269"/>
      <c r="J313" s="269"/>
      <c r="K313" s="269"/>
      <c r="L313" s="269"/>
      <c r="M313" s="269"/>
      <c r="N313" s="269"/>
      <c r="O313" s="269"/>
      <c r="P313" s="269"/>
      <c r="Q313" s="269"/>
      <c r="R313" s="269"/>
      <c r="S313" s="269"/>
      <c r="T313" s="269"/>
      <c r="U313" s="269"/>
      <c r="V313" s="269"/>
      <c r="W313" s="269"/>
      <c r="X313" s="269"/>
      <c r="Y313" s="269"/>
      <c r="Z313" s="269"/>
      <c r="AA313" s="269"/>
      <c r="AB313" s="269"/>
    </row>
    <row r="314" spans="2:28" x14ac:dyDescent="0.25">
      <c r="B314" s="269"/>
      <c r="C314" s="269"/>
      <c r="D314" s="269"/>
      <c r="E314" s="269"/>
      <c r="F314" s="269"/>
      <c r="G314" s="269"/>
      <c r="H314" s="269"/>
      <c r="I314" s="269"/>
      <c r="J314" s="269"/>
      <c r="K314" s="269"/>
      <c r="L314" s="269"/>
      <c r="M314" s="269"/>
      <c r="N314" s="269"/>
      <c r="O314" s="269"/>
      <c r="P314" s="269"/>
      <c r="Q314" s="269"/>
      <c r="R314" s="269"/>
      <c r="S314" s="269"/>
      <c r="T314" s="269"/>
      <c r="U314" s="269"/>
      <c r="V314" s="269"/>
      <c r="W314" s="269"/>
      <c r="X314" s="269"/>
      <c r="Y314" s="269"/>
      <c r="Z314" s="269"/>
      <c r="AA314" s="269"/>
      <c r="AB314" s="269"/>
    </row>
    <row r="315" spans="2:28" x14ac:dyDescent="0.25">
      <c r="B315" s="269"/>
      <c r="C315" s="269"/>
      <c r="D315" s="269"/>
      <c r="E315" s="269"/>
      <c r="F315" s="269"/>
      <c r="G315" s="269"/>
      <c r="H315" s="269"/>
      <c r="I315" s="269"/>
      <c r="J315" s="269"/>
      <c r="K315" s="269"/>
      <c r="L315" s="269"/>
      <c r="M315" s="269"/>
      <c r="N315" s="269"/>
      <c r="O315" s="269"/>
      <c r="P315" s="269"/>
      <c r="Q315" s="269"/>
      <c r="R315" s="269"/>
      <c r="S315" s="269"/>
      <c r="T315" s="269"/>
      <c r="U315" s="269"/>
      <c r="V315" s="269"/>
      <c r="W315" s="269"/>
      <c r="X315" s="269"/>
      <c r="Y315" s="269"/>
      <c r="Z315" s="269"/>
      <c r="AA315" s="269"/>
      <c r="AB315" s="269"/>
    </row>
    <row r="316" spans="2:28" x14ac:dyDescent="0.25">
      <c r="B316" s="269"/>
      <c r="C316" s="269"/>
      <c r="D316" s="269"/>
      <c r="E316" s="269"/>
      <c r="F316" s="269"/>
      <c r="G316" s="269"/>
      <c r="H316" s="269"/>
      <c r="I316" s="269"/>
      <c r="J316" s="269"/>
      <c r="K316" s="269"/>
      <c r="L316" s="269"/>
      <c r="M316" s="269"/>
      <c r="N316" s="269"/>
      <c r="O316" s="269"/>
      <c r="P316" s="269"/>
      <c r="Q316" s="269"/>
      <c r="R316" s="269"/>
      <c r="S316" s="269"/>
      <c r="T316" s="269"/>
      <c r="U316" s="269"/>
      <c r="V316" s="269"/>
      <c r="W316" s="269"/>
      <c r="X316" s="269"/>
      <c r="Y316" s="269"/>
      <c r="Z316" s="269"/>
      <c r="AA316" s="269"/>
      <c r="AB316" s="269"/>
    </row>
    <row r="317" spans="2:28" x14ac:dyDescent="0.25">
      <c r="B317" s="269"/>
      <c r="C317" s="269"/>
      <c r="D317" s="269"/>
      <c r="E317" s="269"/>
      <c r="F317" s="269"/>
      <c r="G317" s="269"/>
      <c r="H317" s="269"/>
      <c r="I317" s="269"/>
      <c r="J317" s="269"/>
      <c r="K317" s="269"/>
      <c r="L317" s="269"/>
      <c r="M317" s="269"/>
      <c r="N317" s="269"/>
      <c r="O317" s="269"/>
      <c r="P317" s="269"/>
      <c r="Q317" s="269"/>
      <c r="R317" s="269"/>
      <c r="S317" s="269"/>
      <c r="T317" s="269"/>
      <c r="U317" s="269"/>
      <c r="V317" s="269"/>
      <c r="W317" s="269"/>
      <c r="X317" s="269"/>
      <c r="Y317" s="269"/>
      <c r="Z317" s="269"/>
      <c r="AA317" s="269"/>
      <c r="AB317" s="269"/>
    </row>
    <row r="318" spans="2:28" x14ac:dyDescent="0.25">
      <c r="B318" s="269"/>
      <c r="C318" s="269"/>
      <c r="D318" s="269"/>
      <c r="E318" s="269"/>
      <c r="F318" s="269"/>
      <c r="G318" s="269"/>
      <c r="H318" s="269"/>
      <c r="I318" s="269"/>
      <c r="J318" s="269"/>
      <c r="K318" s="269"/>
      <c r="L318" s="269"/>
      <c r="M318" s="269"/>
      <c r="N318" s="269"/>
      <c r="O318" s="269"/>
      <c r="P318" s="269"/>
      <c r="Q318" s="269"/>
      <c r="R318" s="269"/>
      <c r="S318" s="269"/>
      <c r="T318" s="269"/>
      <c r="U318" s="269"/>
      <c r="V318" s="269"/>
      <c r="W318" s="269"/>
      <c r="X318" s="269"/>
      <c r="Y318" s="269"/>
      <c r="Z318" s="269"/>
      <c r="AA318" s="269"/>
      <c r="AB318" s="269"/>
    </row>
    <row r="319" spans="2:28" x14ac:dyDescent="0.25">
      <c r="B319" s="269"/>
      <c r="C319" s="269"/>
      <c r="D319" s="269"/>
      <c r="E319" s="269"/>
      <c r="F319" s="269"/>
      <c r="G319" s="269"/>
      <c r="H319" s="269"/>
      <c r="I319" s="269"/>
      <c r="J319" s="269"/>
      <c r="K319" s="269"/>
      <c r="L319" s="269"/>
      <c r="M319" s="269"/>
      <c r="N319" s="269"/>
      <c r="O319" s="269"/>
      <c r="P319" s="269"/>
      <c r="Q319" s="269"/>
      <c r="R319" s="269"/>
      <c r="S319" s="269"/>
      <c r="T319" s="269"/>
      <c r="U319" s="269"/>
      <c r="V319" s="269"/>
      <c r="W319" s="269"/>
      <c r="X319" s="269"/>
      <c r="Y319" s="269"/>
      <c r="Z319" s="269"/>
      <c r="AA319" s="269"/>
      <c r="AB319" s="269"/>
    </row>
    <row r="320" spans="2:28" x14ac:dyDescent="0.25">
      <c r="B320" s="269"/>
      <c r="C320" s="269"/>
      <c r="D320" s="269"/>
      <c r="E320" s="269"/>
      <c r="F320" s="269"/>
      <c r="G320" s="269"/>
      <c r="H320" s="269"/>
      <c r="I320" s="269"/>
      <c r="J320" s="269"/>
      <c r="K320" s="269"/>
      <c r="L320" s="269"/>
      <c r="M320" s="269"/>
      <c r="N320" s="269"/>
      <c r="O320" s="269"/>
      <c r="P320" s="269"/>
      <c r="Q320" s="269"/>
      <c r="R320" s="269"/>
      <c r="S320" s="269"/>
      <c r="T320" s="269"/>
      <c r="U320" s="269"/>
      <c r="V320" s="269"/>
      <c r="W320" s="269"/>
      <c r="X320" s="269"/>
      <c r="Y320" s="269"/>
      <c r="Z320" s="269"/>
      <c r="AA320" s="269"/>
      <c r="AB320" s="269"/>
    </row>
    <row r="321" spans="2:28" x14ac:dyDescent="0.25">
      <c r="B321" s="269"/>
      <c r="C321" s="269"/>
      <c r="D321" s="269"/>
      <c r="E321" s="269"/>
      <c r="F321" s="269"/>
      <c r="G321" s="269"/>
      <c r="H321" s="269"/>
      <c r="I321" s="269"/>
      <c r="J321" s="269"/>
      <c r="K321" s="269"/>
      <c r="L321" s="269"/>
      <c r="M321" s="269"/>
      <c r="N321" s="269"/>
      <c r="O321" s="269"/>
      <c r="P321" s="269"/>
      <c r="Q321" s="269"/>
      <c r="R321" s="269"/>
      <c r="S321" s="269"/>
      <c r="T321" s="269"/>
      <c r="U321" s="269"/>
      <c r="V321" s="269"/>
      <c r="W321" s="269"/>
      <c r="X321" s="269"/>
      <c r="Y321" s="269"/>
      <c r="Z321" s="269"/>
      <c r="AA321" s="269"/>
      <c r="AB321" s="269"/>
    </row>
    <row r="322" spans="2:28" x14ac:dyDescent="0.25">
      <c r="B322" s="269"/>
      <c r="C322" s="269"/>
      <c r="D322" s="269"/>
      <c r="E322" s="269"/>
      <c r="F322" s="269"/>
      <c r="G322" s="269"/>
      <c r="H322" s="269"/>
      <c r="I322" s="269"/>
      <c r="J322" s="269"/>
      <c r="K322" s="269"/>
      <c r="L322" s="269"/>
      <c r="M322" s="269"/>
      <c r="N322" s="269"/>
      <c r="O322" s="269"/>
      <c r="P322" s="269"/>
      <c r="Q322" s="269"/>
      <c r="R322" s="269"/>
      <c r="S322" s="269"/>
      <c r="T322" s="269"/>
      <c r="U322" s="269"/>
      <c r="V322" s="269"/>
      <c r="W322" s="269"/>
      <c r="X322" s="269"/>
      <c r="Y322" s="269"/>
      <c r="Z322" s="269"/>
      <c r="AA322" s="269"/>
      <c r="AB322" s="269"/>
    </row>
    <row r="323" spans="2:28" x14ac:dyDescent="0.25">
      <c r="B323" s="269"/>
      <c r="C323" s="269"/>
      <c r="D323" s="269"/>
      <c r="E323" s="269"/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</row>
    <row r="324" spans="2:28" x14ac:dyDescent="0.25">
      <c r="B324" s="269"/>
      <c r="C324" s="269"/>
      <c r="D324" s="269"/>
      <c r="E324" s="269"/>
      <c r="F324" s="269"/>
      <c r="G324" s="269"/>
      <c r="H324" s="269"/>
      <c r="I324" s="269"/>
      <c r="J324" s="269"/>
      <c r="K324" s="269"/>
      <c r="L324" s="269"/>
      <c r="M324" s="269"/>
      <c r="N324" s="269"/>
      <c r="O324" s="269"/>
      <c r="P324" s="269"/>
      <c r="Q324" s="269"/>
      <c r="R324" s="269"/>
      <c r="S324" s="269"/>
      <c r="T324" s="269"/>
      <c r="U324" s="269"/>
      <c r="V324" s="269"/>
      <c r="W324" s="269"/>
      <c r="X324" s="269"/>
      <c r="Y324" s="269"/>
      <c r="Z324" s="269"/>
      <c r="AA324" s="269"/>
      <c r="AB324" s="269"/>
    </row>
    <row r="325" spans="2:28" x14ac:dyDescent="0.25">
      <c r="B325" s="269"/>
      <c r="C325" s="269"/>
      <c r="D325" s="269"/>
      <c r="E325" s="269"/>
      <c r="F325" s="269"/>
      <c r="G325" s="269"/>
      <c r="H325" s="269"/>
      <c r="I325" s="269"/>
      <c r="J325" s="269"/>
      <c r="K325" s="269"/>
      <c r="L325" s="269"/>
      <c r="M325" s="269"/>
      <c r="N325" s="269"/>
      <c r="O325" s="269"/>
      <c r="P325" s="269"/>
      <c r="Q325" s="269"/>
      <c r="R325" s="269"/>
      <c r="S325" s="269"/>
      <c r="T325" s="269"/>
      <c r="U325" s="269"/>
      <c r="V325" s="269"/>
      <c r="W325" s="269"/>
      <c r="X325" s="269"/>
      <c r="Y325" s="269"/>
      <c r="Z325" s="269"/>
      <c r="AA325" s="269"/>
      <c r="AB325" s="269"/>
    </row>
    <row r="326" spans="2:28" x14ac:dyDescent="0.25">
      <c r="B326" s="269"/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  <c r="O326" s="269"/>
      <c r="P326" s="269"/>
      <c r="Q326" s="269"/>
      <c r="R326" s="269"/>
      <c r="S326" s="269"/>
      <c r="T326" s="269"/>
      <c r="U326" s="269"/>
      <c r="V326" s="269"/>
      <c r="W326" s="269"/>
      <c r="X326" s="269"/>
      <c r="Y326" s="269"/>
      <c r="Z326" s="269"/>
      <c r="AA326" s="269"/>
      <c r="AB326" s="269"/>
    </row>
    <row r="327" spans="2:28" x14ac:dyDescent="0.25">
      <c r="B327" s="269"/>
      <c r="C327" s="269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69"/>
      <c r="AA327" s="269"/>
      <c r="AB327" s="269"/>
    </row>
    <row r="328" spans="2:28" x14ac:dyDescent="0.25">
      <c r="B328" s="269"/>
      <c r="C328" s="269"/>
      <c r="D328" s="269"/>
      <c r="E328" s="269"/>
      <c r="F328" s="269"/>
      <c r="G328" s="269"/>
      <c r="H328" s="269"/>
      <c r="I328" s="269"/>
      <c r="J328" s="269"/>
      <c r="K328" s="269"/>
      <c r="L328" s="269"/>
      <c r="M328" s="269"/>
      <c r="N328" s="269"/>
      <c r="O328" s="269"/>
      <c r="P328" s="269"/>
      <c r="Q328" s="269"/>
      <c r="R328" s="269"/>
      <c r="S328" s="269"/>
      <c r="T328" s="269"/>
      <c r="U328" s="269"/>
      <c r="V328" s="269"/>
      <c r="W328" s="269"/>
      <c r="X328" s="269"/>
      <c r="Y328" s="269"/>
      <c r="Z328" s="269"/>
      <c r="AA328" s="269"/>
      <c r="AB328" s="269"/>
    </row>
    <row r="329" spans="2:28" x14ac:dyDescent="0.25">
      <c r="B329" s="269"/>
      <c r="C329" s="269"/>
      <c r="D329" s="269"/>
      <c r="E329" s="269"/>
      <c r="F329" s="269"/>
      <c r="G329" s="269"/>
      <c r="H329" s="269"/>
      <c r="I329" s="269"/>
      <c r="J329" s="269"/>
      <c r="K329" s="269"/>
      <c r="L329" s="269"/>
      <c r="M329" s="269"/>
      <c r="N329" s="269"/>
      <c r="O329" s="269"/>
      <c r="P329" s="269"/>
      <c r="Q329" s="269"/>
      <c r="R329" s="269"/>
      <c r="S329" s="269"/>
      <c r="T329" s="269"/>
      <c r="U329" s="269"/>
      <c r="V329" s="269"/>
      <c r="W329" s="269"/>
      <c r="X329" s="269"/>
      <c r="Y329" s="269"/>
      <c r="Z329" s="269"/>
      <c r="AA329" s="269"/>
      <c r="AB329" s="269"/>
    </row>
    <row r="330" spans="2:28" x14ac:dyDescent="0.25">
      <c r="B330" s="269"/>
      <c r="C330" s="269"/>
      <c r="D330" s="269"/>
      <c r="E330" s="269"/>
      <c r="F330" s="269"/>
      <c r="G330" s="269"/>
      <c r="H330" s="269"/>
      <c r="I330" s="269"/>
      <c r="J330" s="269"/>
      <c r="K330" s="269"/>
      <c r="L330" s="269"/>
      <c r="M330" s="269"/>
      <c r="N330" s="269"/>
      <c r="O330" s="269"/>
      <c r="P330" s="269"/>
      <c r="Q330" s="269"/>
      <c r="R330" s="269"/>
      <c r="S330" s="269"/>
      <c r="T330" s="269"/>
      <c r="U330" s="269"/>
      <c r="V330" s="269"/>
      <c r="W330" s="269"/>
      <c r="X330" s="269"/>
      <c r="Y330" s="269"/>
      <c r="Z330" s="269"/>
      <c r="AA330" s="269"/>
      <c r="AB330" s="269"/>
    </row>
    <row r="331" spans="2:28" x14ac:dyDescent="0.25">
      <c r="B331" s="269"/>
      <c r="C331" s="269"/>
      <c r="D331" s="269"/>
      <c r="E331" s="269"/>
      <c r="F331" s="269"/>
      <c r="G331" s="269"/>
      <c r="H331" s="269"/>
      <c r="I331" s="269"/>
      <c r="J331" s="269"/>
      <c r="K331" s="269"/>
      <c r="L331" s="269"/>
      <c r="M331" s="269"/>
      <c r="N331" s="269"/>
      <c r="O331" s="269"/>
      <c r="P331" s="269"/>
      <c r="Q331" s="269"/>
      <c r="R331" s="269"/>
      <c r="S331" s="269"/>
      <c r="T331" s="269"/>
      <c r="U331" s="269"/>
      <c r="V331" s="269"/>
      <c r="W331" s="269"/>
      <c r="X331" s="269"/>
      <c r="Y331" s="269"/>
      <c r="Z331" s="269"/>
      <c r="AA331" s="269"/>
      <c r="AB331" s="269"/>
    </row>
    <row r="332" spans="2:28" x14ac:dyDescent="0.25">
      <c r="B332" s="269"/>
      <c r="C332" s="269"/>
      <c r="D332" s="269"/>
      <c r="E332" s="269"/>
      <c r="F332" s="269"/>
      <c r="G332" s="269"/>
      <c r="H332" s="269"/>
      <c r="I332" s="269"/>
      <c r="J332" s="269"/>
      <c r="K332" s="269"/>
      <c r="L332" s="269"/>
      <c r="M332" s="269"/>
      <c r="N332" s="269"/>
      <c r="O332" s="269"/>
      <c r="P332" s="269"/>
      <c r="Q332" s="269"/>
      <c r="R332" s="269"/>
      <c r="S332" s="269"/>
      <c r="T332" s="269"/>
      <c r="U332" s="269"/>
      <c r="V332" s="269"/>
      <c r="W332" s="269"/>
      <c r="X332" s="269"/>
      <c r="Y332" s="269"/>
      <c r="Z332" s="269"/>
      <c r="AA332" s="269"/>
      <c r="AB332" s="269"/>
    </row>
    <row r="333" spans="2:28" x14ac:dyDescent="0.25">
      <c r="B333" s="269"/>
      <c r="C333" s="269"/>
      <c r="D333" s="269"/>
      <c r="E333" s="269"/>
      <c r="F333" s="269"/>
      <c r="G333" s="269"/>
      <c r="H333" s="269"/>
      <c r="I333" s="269"/>
      <c r="J333" s="269"/>
      <c r="K333" s="269"/>
      <c r="L333" s="269"/>
      <c r="M333" s="269"/>
      <c r="N333" s="269"/>
      <c r="O333" s="269"/>
      <c r="P333" s="269"/>
      <c r="Q333" s="269"/>
      <c r="R333" s="269"/>
      <c r="S333" s="269"/>
      <c r="T333" s="269"/>
      <c r="U333" s="269"/>
      <c r="V333" s="269"/>
      <c r="W333" s="269"/>
      <c r="X333" s="269"/>
      <c r="Y333" s="269"/>
      <c r="Z333" s="269"/>
      <c r="AA333" s="269"/>
      <c r="AB333" s="269"/>
    </row>
    <row r="334" spans="2:28" x14ac:dyDescent="0.25">
      <c r="B334" s="269"/>
      <c r="C334" s="269"/>
      <c r="D334" s="269"/>
      <c r="E334" s="269"/>
      <c r="F334" s="269"/>
      <c r="G334" s="269"/>
      <c r="H334" s="269"/>
      <c r="I334" s="269"/>
      <c r="J334" s="269"/>
      <c r="K334" s="269"/>
      <c r="L334" s="269"/>
      <c r="M334" s="269"/>
      <c r="N334" s="269"/>
      <c r="O334" s="269"/>
      <c r="P334" s="269"/>
      <c r="Q334" s="269"/>
      <c r="R334" s="269"/>
      <c r="S334" s="269"/>
      <c r="T334" s="269"/>
      <c r="U334" s="269"/>
      <c r="V334" s="269"/>
      <c r="W334" s="269"/>
      <c r="X334" s="269"/>
      <c r="Y334" s="269"/>
      <c r="Z334" s="269"/>
      <c r="AA334" s="269"/>
      <c r="AB334" s="269"/>
    </row>
    <row r="335" spans="2:28" x14ac:dyDescent="0.25">
      <c r="B335" s="269"/>
      <c r="C335" s="269"/>
      <c r="D335" s="269"/>
      <c r="E335" s="269"/>
      <c r="F335" s="269"/>
      <c r="G335" s="269"/>
      <c r="H335" s="269"/>
      <c r="I335" s="269"/>
      <c r="J335" s="269"/>
      <c r="K335" s="269"/>
      <c r="L335" s="269"/>
      <c r="M335" s="269"/>
      <c r="N335" s="269"/>
      <c r="O335" s="269"/>
      <c r="P335" s="269"/>
      <c r="Q335" s="269"/>
      <c r="R335" s="269"/>
      <c r="S335" s="269"/>
      <c r="T335" s="269"/>
      <c r="U335" s="269"/>
      <c r="V335" s="269"/>
      <c r="W335" s="269"/>
      <c r="X335" s="269"/>
      <c r="Y335" s="269"/>
      <c r="Z335" s="269"/>
      <c r="AA335" s="269"/>
      <c r="AB335" s="269"/>
    </row>
    <row r="336" spans="2:28" x14ac:dyDescent="0.25">
      <c r="B336" s="269"/>
      <c r="C336" s="269"/>
      <c r="D336" s="269"/>
      <c r="E336" s="269"/>
      <c r="F336" s="269"/>
      <c r="G336" s="269"/>
      <c r="H336" s="269"/>
      <c r="I336" s="269"/>
      <c r="J336" s="269"/>
      <c r="K336" s="269"/>
      <c r="L336" s="269"/>
      <c r="M336" s="269"/>
      <c r="N336" s="269"/>
      <c r="O336" s="269"/>
      <c r="P336" s="269"/>
      <c r="Q336" s="269"/>
      <c r="R336" s="269"/>
      <c r="S336" s="269"/>
      <c r="T336" s="269"/>
      <c r="U336" s="269"/>
      <c r="V336" s="269"/>
      <c r="W336" s="269"/>
      <c r="X336" s="269"/>
      <c r="Y336" s="269"/>
      <c r="Z336" s="269"/>
      <c r="AA336" s="269"/>
      <c r="AB336" s="269"/>
    </row>
    <row r="337" spans="2:28" x14ac:dyDescent="0.25">
      <c r="B337" s="269"/>
      <c r="C337" s="269"/>
      <c r="D337" s="269"/>
      <c r="E337" s="269"/>
      <c r="F337" s="269"/>
      <c r="G337" s="269"/>
      <c r="H337" s="269"/>
      <c r="I337" s="269"/>
      <c r="J337" s="269"/>
      <c r="K337" s="269"/>
      <c r="L337" s="269"/>
      <c r="M337" s="269"/>
      <c r="N337" s="269"/>
      <c r="O337" s="269"/>
      <c r="P337" s="269"/>
      <c r="Q337" s="269"/>
      <c r="R337" s="269"/>
      <c r="S337" s="269"/>
      <c r="T337" s="269"/>
      <c r="U337" s="269"/>
      <c r="V337" s="269"/>
      <c r="W337" s="269"/>
      <c r="X337" s="269"/>
      <c r="Y337" s="269"/>
      <c r="Z337" s="269"/>
      <c r="AA337" s="269"/>
      <c r="AB337" s="269"/>
    </row>
    <row r="338" spans="2:28" x14ac:dyDescent="0.25">
      <c r="B338" s="269"/>
      <c r="C338" s="269"/>
      <c r="D338" s="269"/>
      <c r="E338" s="269"/>
      <c r="F338" s="269"/>
      <c r="G338" s="269"/>
      <c r="H338" s="269"/>
      <c r="I338" s="269"/>
      <c r="J338" s="269"/>
      <c r="K338" s="269"/>
      <c r="L338" s="269"/>
      <c r="M338" s="269"/>
      <c r="N338" s="269"/>
      <c r="O338" s="269"/>
      <c r="P338" s="269"/>
      <c r="Q338" s="269"/>
      <c r="R338" s="269"/>
      <c r="S338" s="269"/>
      <c r="T338" s="269"/>
      <c r="U338" s="269"/>
      <c r="V338" s="269"/>
      <c r="W338" s="269"/>
      <c r="X338" s="269"/>
      <c r="Y338" s="269"/>
      <c r="Z338" s="269"/>
      <c r="AA338" s="269"/>
      <c r="AB338" s="269"/>
    </row>
    <row r="339" spans="2:28" x14ac:dyDescent="0.25">
      <c r="B339" s="269"/>
      <c r="C339" s="269"/>
      <c r="D339" s="269"/>
      <c r="E339" s="269"/>
      <c r="F339" s="269"/>
      <c r="G339" s="269"/>
      <c r="H339" s="269"/>
      <c r="I339" s="269"/>
      <c r="J339" s="269"/>
      <c r="K339" s="269"/>
      <c r="L339" s="269"/>
      <c r="M339" s="269"/>
      <c r="N339" s="269"/>
      <c r="O339" s="269"/>
      <c r="P339" s="269"/>
      <c r="Q339" s="269"/>
      <c r="R339" s="269"/>
      <c r="S339" s="269"/>
      <c r="T339" s="269"/>
      <c r="U339" s="269"/>
      <c r="V339" s="269"/>
      <c r="W339" s="269"/>
      <c r="X339" s="269"/>
      <c r="Y339" s="269"/>
      <c r="Z339" s="269"/>
      <c r="AA339" s="269"/>
      <c r="AB339" s="269"/>
    </row>
    <row r="340" spans="2:28" x14ac:dyDescent="0.25">
      <c r="B340" s="269"/>
      <c r="C340" s="269"/>
      <c r="D340" s="269"/>
      <c r="E340" s="269"/>
      <c r="F340" s="269"/>
      <c r="G340" s="269"/>
      <c r="H340" s="269"/>
      <c r="I340" s="269"/>
      <c r="J340" s="269"/>
      <c r="K340" s="269"/>
      <c r="L340" s="269"/>
      <c r="M340" s="269"/>
      <c r="N340" s="269"/>
      <c r="O340" s="269"/>
      <c r="P340" s="269"/>
      <c r="Q340" s="269"/>
      <c r="R340" s="269"/>
      <c r="S340" s="269"/>
      <c r="T340" s="269"/>
      <c r="U340" s="269"/>
      <c r="V340" s="269"/>
      <c r="W340" s="269"/>
      <c r="X340" s="269"/>
      <c r="Y340" s="269"/>
      <c r="Z340" s="269"/>
      <c r="AA340" s="269"/>
      <c r="AB340" s="269"/>
    </row>
    <row r="341" spans="2:28" x14ac:dyDescent="0.25">
      <c r="B341" s="269"/>
      <c r="C341" s="269"/>
      <c r="D341" s="269"/>
      <c r="E341" s="269"/>
      <c r="F341" s="269"/>
      <c r="G341" s="269"/>
      <c r="H341" s="269"/>
      <c r="I341" s="269"/>
      <c r="J341" s="269"/>
      <c r="K341" s="269"/>
      <c r="L341" s="269"/>
      <c r="M341" s="269"/>
      <c r="N341" s="269"/>
      <c r="O341" s="269"/>
      <c r="P341" s="269"/>
      <c r="Q341" s="269"/>
      <c r="R341" s="269"/>
      <c r="S341" s="269"/>
      <c r="T341" s="269"/>
      <c r="U341" s="269"/>
      <c r="V341" s="269"/>
      <c r="W341" s="269"/>
      <c r="X341" s="269"/>
      <c r="Y341" s="269"/>
      <c r="Z341" s="269"/>
      <c r="AA341" s="269"/>
      <c r="AB341" s="269"/>
    </row>
    <row r="342" spans="2:28" x14ac:dyDescent="0.25">
      <c r="B342" s="269"/>
      <c r="C342" s="269"/>
      <c r="D342" s="269"/>
      <c r="E342" s="269"/>
      <c r="F342" s="269"/>
      <c r="G342" s="269"/>
      <c r="H342" s="269"/>
      <c r="I342" s="269"/>
      <c r="J342" s="269"/>
      <c r="K342" s="269"/>
      <c r="L342" s="269"/>
      <c r="M342" s="269"/>
      <c r="N342" s="269"/>
      <c r="O342" s="269"/>
      <c r="P342" s="269"/>
      <c r="Q342" s="269"/>
      <c r="R342" s="269"/>
      <c r="S342" s="269"/>
      <c r="T342" s="269"/>
      <c r="U342" s="269"/>
      <c r="V342" s="269"/>
      <c r="W342" s="269"/>
      <c r="X342" s="269"/>
      <c r="Y342" s="269"/>
      <c r="Z342" s="269"/>
      <c r="AA342" s="269"/>
      <c r="AB342" s="269"/>
    </row>
    <row r="343" spans="2:28" x14ac:dyDescent="0.25">
      <c r="B343" s="269"/>
      <c r="C343" s="269"/>
      <c r="D343" s="269"/>
      <c r="E343" s="269"/>
      <c r="F343" s="269"/>
      <c r="G343" s="269"/>
      <c r="H343" s="269"/>
      <c r="I343" s="269"/>
      <c r="J343" s="269"/>
      <c r="K343" s="269"/>
      <c r="L343" s="269"/>
      <c r="M343" s="269"/>
      <c r="N343" s="269"/>
      <c r="O343" s="269"/>
      <c r="P343" s="269"/>
      <c r="Q343" s="269"/>
      <c r="R343" s="269"/>
      <c r="S343" s="269"/>
      <c r="T343" s="269"/>
      <c r="U343" s="269"/>
      <c r="V343" s="269"/>
      <c r="W343" s="269"/>
      <c r="X343" s="269"/>
      <c r="Y343" s="269"/>
      <c r="Z343" s="269"/>
      <c r="AA343" s="269"/>
      <c r="AB343" s="269"/>
    </row>
    <row r="344" spans="2:28" x14ac:dyDescent="0.25">
      <c r="B344" s="269"/>
      <c r="C344" s="269"/>
      <c r="D344" s="269"/>
      <c r="E344" s="269"/>
      <c r="F344" s="269"/>
      <c r="G344" s="269"/>
      <c r="H344" s="269"/>
      <c r="I344" s="269"/>
      <c r="J344" s="269"/>
      <c r="K344" s="269"/>
      <c r="L344" s="269"/>
      <c r="M344" s="269"/>
      <c r="N344" s="269"/>
      <c r="O344" s="269"/>
      <c r="P344" s="269"/>
      <c r="Q344" s="269"/>
      <c r="R344" s="269"/>
      <c r="S344" s="269"/>
      <c r="T344" s="269"/>
      <c r="U344" s="269"/>
      <c r="V344" s="269"/>
      <c r="W344" s="269"/>
      <c r="X344" s="269"/>
      <c r="Y344" s="269"/>
      <c r="Z344" s="269"/>
      <c r="AA344" s="269"/>
      <c r="AB344" s="269"/>
    </row>
    <row r="345" spans="2:28" x14ac:dyDescent="0.25">
      <c r="B345" s="269"/>
      <c r="C345" s="269"/>
      <c r="D345" s="269"/>
      <c r="E345" s="269"/>
      <c r="F345" s="269"/>
      <c r="G345" s="269"/>
      <c r="H345" s="269"/>
      <c r="I345" s="269"/>
      <c r="J345" s="269"/>
      <c r="K345" s="269"/>
      <c r="L345" s="269"/>
      <c r="M345" s="269"/>
      <c r="N345" s="269"/>
      <c r="O345" s="269"/>
      <c r="P345" s="269"/>
      <c r="Q345" s="269"/>
      <c r="R345" s="269"/>
      <c r="S345" s="269"/>
      <c r="T345" s="269"/>
      <c r="U345" s="269"/>
      <c r="V345" s="269"/>
      <c r="W345" s="269"/>
      <c r="X345" s="269"/>
      <c r="Y345" s="269"/>
      <c r="Z345" s="269"/>
      <c r="AA345" s="269"/>
      <c r="AB345" s="269"/>
    </row>
    <row r="346" spans="2:28" x14ac:dyDescent="0.25">
      <c r="B346" s="269"/>
      <c r="C346" s="269"/>
      <c r="D346" s="269"/>
      <c r="E346" s="269"/>
      <c r="F346" s="269"/>
      <c r="G346" s="269"/>
      <c r="H346" s="269"/>
      <c r="I346" s="269"/>
      <c r="J346" s="269"/>
      <c r="K346" s="269"/>
      <c r="L346" s="269"/>
      <c r="M346" s="269"/>
      <c r="N346" s="269"/>
      <c r="O346" s="269"/>
      <c r="P346" s="269"/>
      <c r="Q346" s="269"/>
      <c r="R346" s="269"/>
      <c r="S346" s="269"/>
      <c r="T346" s="269"/>
      <c r="U346" s="269"/>
      <c r="V346" s="269"/>
      <c r="W346" s="269"/>
      <c r="X346" s="269"/>
      <c r="Y346" s="269"/>
      <c r="Z346" s="269"/>
      <c r="AA346" s="269"/>
      <c r="AB346" s="269"/>
    </row>
    <row r="347" spans="2:28" x14ac:dyDescent="0.25">
      <c r="B347" s="269"/>
      <c r="C347" s="269"/>
      <c r="D347" s="269"/>
      <c r="E347" s="269"/>
      <c r="F347" s="269"/>
      <c r="G347" s="269"/>
      <c r="H347" s="269"/>
      <c r="I347" s="269"/>
      <c r="J347" s="269"/>
      <c r="K347" s="269"/>
      <c r="L347" s="269"/>
      <c r="M347" s="269"/>
      <c r="N347" s="269"/>
      <c r="O347" s="269"/>
      <c r="P347" s="269"/>
      <c r="Q347" s="269"/>
      <c r="R347" s="269"/>
      <c r="S347" s="269"/>
      <c r="T347" s="269"/>
      <c r="U347" s="269"/>
      <c r="V347" s="269"/>
      <c r="W347" s="269"/>
      <c r="X347" s="269"/>
      <c r="Y347" s="269"/>
      <c r="Z347" s="269"/>
      <c r="AA347" s="269"/>
      <c r="AB347" s="269"/>
    </row>
    <row r="348" spans="2:28" x14ac:dyDescent="0.25">
      <c r="B348" s="269"/>
      <c r="C348" s="269"/>
      <c r="D348" s="269"/>
      <c r="E348" s="269"/>
      <c r="F348" s="269"/>
      <c r="G348" s="269"/>
      <c r="H348" s="269"/>
      <c r="I348" s="269"/>
      <c r="J348" s="269"/>
      <c r="K348" s="269"/>
      <c r="L348" s="269"/>
      <c r="M348" s="269"/>
      <c r="N348" s="269"/>
      <c r="O348" s="269"/>
      <c r="P348" s="269"/>
      <c r="Q348" s="269"/>
      <c r="R348" s="269"/>
      <c r="S348" s="269"/>
      <c r="T348" s="269"/>
      <c r="U348" s="269"/>
      <c r="V348" s="269"/>
      <c r="W348" s="269"/>
      <c r="X348" s="269"/>
      <c r="Y348" s="269"/>
      <c r="Z348" s="269"/>
      <c r="AA348" s="269"/>
      <c r="AB348" s="269"/>
    </row>
    <row r="349" spans="2:28" x14ac:dyDescent="0.25">
      <c r="B349" s="269"/>
      <c r="C349" s="269"/>
      <c r="D349" s="269"/>
      <c r="E349" s="269"/>
      <c r="F349" s="269"/>
      <c r="G349" s="269"/>
      <c r="H349" s="269"/>
      <c r="I349" s="269"/>
      <c r="J349" s="269"/>
      <c r="K349" s="269"/>
      <c r="L349" s="269"/>
      <c r="M349" s="269"/>
      <c r="N349" s="269"/>
      <c r="O349" s="269"/>
      <c r="P349" s="269"/>
      <c r="Q349" s="269"/>
      <c r="R349" s="269"/>
      <c r="S349" s="269"/>
      <c r="T349" s="269"/>
      <c r="U349" s="269"/>
      <c r="V349" s="269"/>
      <c r="W349" s="269"/>
      <c r="X349" s="269"/>
      <c r="Y349" s="269"/>
      <c r="Z349" s="269"/>
      <c r="AA349" s="269"/>
      <c r="AB349" s="269"/>
    </row>
    <row r="350" spans="2:28" x14ac:dyDescent="0.25"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269"/>
      <c r="Q350" s="269"/>
      <c r="R350" s="269"/>
      <c r="S350" s="269"/>
      <c r="T350" s="269"/>
      <c r="U350" s="269"/>
      <c r="V350" s="269"/>
      <c r="W350" s="269"/>
      <c r="X350" s="269"/>
      <c r="Y350" s="269"/>
      <c r="Z350" s="269"/>
      <c r="AA350" s="269"/>
      <c r="AB350" s="269"/>
    </row>
    <row r="351" spans="2:28" x14ac:dyDescent="0.25"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  <c r="P351" s="269"/>
      <c r="Q351" s="269"/>
      <c r="R351" s="269"/>
      <c r="S351" s="269"/>
      <c r="T351" s="269"/>
      <c r="U351" s="269"/>
      <c r="V351" s="269"/>
      <c r="W351" s="269"/>
      <c r="X351" s="269"/>
      <c r="Y351" s="269"/>
      <c r="Z351" s="269"/>
      <c r="AA351" s="269"/>
      <c r="AB351" s="269"/>
    </row>
    <row r="352" spans="2:28" x14ac:dyDescent="0.25"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  <c r="P352" s="269"/>
      <c r="Q352" s="269"/>
      <c r="R352" s="269"/>
      <c r="S352" s="269"/>
      <c r="T352" s="269"/>
      <c r="U352" s="269"/>
      <c r="V352" s="269"/>
      <c r="W352" s="269"/>
      <c r="X352" s="269"/>
      <c r="Y352" s="269"/>
      <c r="Z352" s="269"/>
      <c r="AA352" s="269"/>
      <c r="AB352" s="269"/>
    </row>
    <row r="353" spans="2:28" x14ac:dyDescent="0.25">
      <c r="B353" s="269"/>
      <c r="C353" s="269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  <c r="U353" s="269"/>
      <c r="V353" s="269"/>
      <c r="W353" s="269"/>
      <c r="X353" s="269"/>
      <c r="Y353" s="269"/>
      <c r="Z353" s="269"/>
      <c r="AA353" s="269"/>
      <c r="AB353" s="269"/>
    </row>
    <row r="354" spans="2:28" x14ac:dyDescent="0.25">
      <c r="B354" s="269"/>
      <c r="C354" s="269"/>
      <c r="D354" s="269"/>
      <c r="E354" s="269"/>
      <c r="F354" s="269"/>
      <c r="G354" s="269"/>
      <c r="H354" s="269"/>
      <c r="I354" s="269"/>
      <c r="J354" s="269"/>
      <c r="K354" s="269"/>
      <c r="L354" s="269"/>
      <c r="M354" s="269"/>
      <c r="N354" s="269"/>
      <c r="O354" s="269"/>
      <c r="P354" s="269"/>
      <c r="Q354" s="269"/>
      <c r="R354" s="269"/>
      <c r="S354" s="269"/>
      <c r="T354" s="269"/>
      <c r="U354" s="269"/>
      <c r="V354" s="269"/>
      <c r="W354" s="269"/>
      <c r="X354" s="269"/>
      <c r="Y354" s="269"/>
      <c r="Z354" s="269"/>
      <c r="AA354" s="269"/>
      <c r="AB354" s="269"/>
    </row>
    <row r="355" spans="2:28" x14ac:dyDescent="0.25">
      <c r="B355" s="269"/>
      <c r="C355" s="269"/>
      <c r="D355" s="269"/>
      <c r="E355" s="269"/>
      <c r="F355" s="269"/>
      <c r="G355" s="269"/>
      <c r="H355" s="269"/>
      <c r="I355" s="269"/>
      <c r="J355" s="269"/>
      <c r="K355" s="269"/>
      <c r="L355" s="269"/>
      <c r="M355" s="269"/>
      <c r="N355" s="269"/>
      <c r="O355" s="269"/>
      <c r="P355" s="269"/>
      <c r="Q355" s="269"/>
      <c r="R355" s="269"/>
      <c r="S355" s="269"/>
      <c r="T355" s="269"/>
      <c r="U355" s="269"/>
      <c r="V355" s="269"/>
      <c r="W355" s="269"/>
      <c r="X355" s="269"/>
      <c r="Y355" s="269"/>
      <c r="Z355" s="269"/>
      <c r="AA355" s="269"/>
      <c r="AB355" s="269"/>
    </row>
    <row r="356" spans="2:28" x14ac:dyDescent="0.25">
      <c r="B356" s="269"/>
      <c r="C356" s="269"/>
      <c r="D356" s="269"/>
      <c r="E356" s="269"/>
      <c r="F356" s="269"/>
      <c r="G356" s="269"/>
      <c r="H356" s="269"/>
      <c r="I356" s="269"/>
      <c r="J356" s="269"/>
      <c r="K356" s="269"/>
      <c r="L356" s="269"/>
      <c r="M356" s="269"/>
      <c r="N356" s="269"/>
      <c r="O356" s="269"/>
      <c r="P356" s="269"/>
      <c r="Q356" s="269"/>
      <c r="R356" s="269"/>
      <c r="S356" s="269"/>
      <c r="T356" s="269"/>
      <c r="U356" s="269"/>
      <c r="V356" s="269"/>
      <c r="W356" s="269"/>
      <c r="X356" s="269"/>
      <c r="Y356" s="269"/>
      <c r="Z356" s="269"/>
      <c r="AA356" s="269"/>
      <c r="AB356" s="269"/>
    </row>
    <row r="357" spans="2:28" x14ac:dyDescent="0.25">
      <c r="B357" s="269"/>
      <c r="C357" s="269"/>
      <c r="D357" s="269"/>
      <c r="E357" s="269"/>
      <c r="F357" s="269"/>
      <c r="G357" s="269"/>
      <c r="H357" s="269"/>
      <c r="I357" s="269"/>
      <c r="J357" s="269"/>
      <c r="K357" s="269"/>
      <c r="L357" s="269"/>
      <c r="M357" s="269"/>
      <c r="N357" s="269"/>
      <c r="O357" s="269"/>
      <c r="P357" s="269"/>
      <c r="Q357" s="269"/>
      <c r="R357" s="269"/>
      <c r="S357" s="269"/>
      <c r="T357" s="269"/>
      <c r="U357" s="269"/>
      <c r="V357" s="269"/>
      <c r="W357" s="269"/>
      <c r="X357" s="269"/>
      <c r="Y357" s="269"/>
      <c r="Z357" s="269"/>
      <c r="AA357" s="269"/>
      <c r="AB357" s="269"/>
    </row>
    <row r="358" spans="2:28" x14ac:dyDescent="0.25">
      <c r="B358" s="269"/>
      <c r="C358" s="269"/>
      <c r="D358" s="269"/>
      <c r="E358" s="269"/>
      <c r="F358" s="269"/>
      <c r="G358" s="269"/>
      <c r="H358" s="269"/>
      <c r="I358" s="269"/>
      <c r="J358" s="269"/>
      <c r="K358" s="269"/>
      <c r="L358" s="269"/>
      <c r="M358" s="269"/>
      <c r="N358" s="269"/>
      <c r="O358" s="269"/>
      <c r="P358" s="269"/>
      <c r="Q358" s="269"/>
      <c r="R358" s="269"/>
      <c r="S358" s="269"/>
      <c r="T358" s="269"/>
      <c r="U358" s="269"/>
      <c r="V358" s="269"/>
      <c r="W358" s="269"/>
      <c r="X358" s="269"/>
      <c r="Y358" s="269"/>
      <c r="Z358" s="269"/>
      <c r="AA358" s="269"/>
      <c r="AB358" s="269"/>
    </row>
    <row r="359" spans="2:28" x14ac:dyDescent="0.25">
      <c r="B359" s="269"/>
      <c r="C359" s="269"/>
      <c r="D359" s="269"/>
      <c r="E359" s="269"/>
      <c r="F359" s="269"/>
      <c r="G359" s="269"/>
      <c r="H359" s="269"/>
      <c r="I359" s="269"/>
      <c r="J359" s="269"/>
      <c r="K359" s="269"/>
      <c r="L359" s="269"/>
      <c r="M359" s="269"/>
      <c r="N359" s="269"/>
      <c r="O359" s="269"/>
      <c r="P359" s="269"/>
      <c r="Q359" s="269"/>
      <c r="R359" s="269"/>
      <c r="S359" s="269"/>
      <c r="T359" s="269"/>
      <c r="U359" s="269"/>
      <c r="V359" s="269"/>
      <c r="W359" s="269"/>
      <c r="X359" s="269"/>
      <c r="Y359" s="269"/>
      <c r="Z359" s="269"/>
      <c r="AA359" s="269"/>
      <c r="AB359" s="269"/>
    </row>
    <row r="360" spans="2:28" x14ac:dyDescent="0.25">
      <c r="B360" s="269"/>
      <c r="C360" s="269"/>
      <c r="D360" s="269"/>
      <c r="E360" s="269"/>
      <c r="F360" s="269"/>
      <c r="G360" s="269"/>
      <c r="H360" s="269"/>
      <c r="I360" s="269"/>
      <c r="J360" s="269"/>
      <c r="K360" s="269"/>
      <c r="L360" s="269"/>
      <c r="M360" s="269"/>
      <c r="N360" s="269"/>
      <c r="O360" s="269"/>
      <c r="P360" s="269"/>
      <c r="Q360" s="269"/>
      <c r="R360" s="269"/>
      <c r="S360" s="269"/>
      <c r="T360" s="269"/>
      <c r="U360" s="269"/>
      <c r="V360" s="269"/>
      <c r="W360" s="269"/>
      <c r="X360" s="269"/>
      <c r="Y360" s="269"/>
      <c r="Z360" s="269"/>
      <c r="AA360" s="269"/>
      <c r="AB360" s="269"/>
    </row>
    <row r="361" spans="2:28" x14ac:dyDescent="0.25">
      <c r="B361" s="269"/>
      <c r="C361" s="269"/>
      <c r="D361" s="269"/>
      <c r="E361" s="269"/>
      <c r="F361" s="269"/>
      <c r="G361" s="269"/>
      <c r="H361" s="269"/>
      <c r="I361" s="269"/>
      <c r="J361" s="269"/>
      <c r="K361" s="269"/>
      <c r="L361" s="269"/>
      <c r="M361" s="269"/>
      <c r="N361" s="269"/>
      <c r="O361" s="269"/>
      <c r="P361" s="269"/>
      <c r="Q361" s="269"/>
      <c r="R361" s="269"/>
      <c r="S361" s="269"/>
      <c r="T361" s="269"/>
      <c r="U361" s="269"/>
      <c r="V361" s="269"/>
      <c r="W361" s="269"/>
      <c r="X361" s="269"/>
      <c r="Y361" s="269"/>
      <c r="Z361" s="269"/>
      <c r="AA361" s="269"/>
      <c r="AB361" s="269"/>
    </row>
    <row r="362" spans="2:28" x14ac:dyDescent="0.25">
      <c r="B362" s="269"/>
      <c r="C362" s="269"/>
      <c r="D362" s="269"/>
      <c r="E362" s="269"/>
      <c r="F362" s="269"/>
      <c r="G362" s="269"/>
      <c r="H362" s="269"/>
      <c r="I362" s="269"/>
      <c r="J362" s="269"/>
      <c r="K362" s="269"/>
      <c r="L362" s="269"/>
      <c r="M362" s="269"/>
      <c r="N362" s="269"/>
      <c r="O362" s="269"/>
      <c r="P362" s="269"/>
      <c r="Q362" s="269"/>
      <c r="R362" s="269"/>
      <c r="S362" s="269"/>
      <c r="T362" s="269"/>
      <c r="U362" s="269"/>
      <c r="V362" s="269"/>
      <c r="W362" s="269"/>
      <c r="X362" s="269"/>
      <c r="Y362" s="269"/>
      <c r="Z362" s="269"/>
      <c r="AA362" s="269"/>
      <c r="AB362" s="269"/>
    </row>
    <row r="363" spans="2:28" x14ac:dyDescent="0.25">
      <c r="B363" s="269"/>
      <c r="C363" s="269"/>
      <c r="D363" s="269"/>
      <c r="E363" s="269"/>
      <c r="F363" s="269"/>
      <c r="G363" s="269"/>
      <c r="H363" s="269"/>
      <c r="I363" s="269"/>
      <c r="J363" s="269"/>
      <c r="K363" s="269"/>
      <c r="L363" s="269"/>
      <c r="M363" s="269"/>
      <c r="N363" s="269"/>
      <c r="O363" s="269"/>
      <c r="P363" s="269"/>
      <c r="Q363" s="269"/>
      <c r="R363" s="269"/>
      <c r="S363" s="269"/>
      <c r="T363" s="269"/>
      <c r="U363" s="269"/>
      <c r="V363" s="269"/>
      <c r="W363" s="269"/>
      <c r="X363" s="269"/>
      <c r="Y363" s="269"/>
      <c r="Z363" s="269"/>
      <c r="AA363" s="269"/>
      <c r="AB363" s="269"/>
    </row>
    <row r="364" spans="2:28" x14ac:dyDescent="0.25">
      <c r="B364" s="269"/>
      <c r="C364" s="269"/>
      <c r="D364" s="269"/>
      <c r="E364" s="269"/>
      <c r="F364" s="269"/>
      <c r="G364" s="269"/>
      <c r="H364" s="269"/>
      <c r="I364" s="269"/>
      <c r="J364" s="269"/>
      <c r="K364" s="269"/>
      <c r="L364" s="269"/>
      <c r="M364" s="269"/>
      <c r="N364" s="269"/>
      <c r="O364" s="269"/>
      <c r="P364" s="269"/>
      <c r="Q364" s="269"/>
      <c r="R364" s="269"/>
      <c r="S364" s="269"/>
      <c r="T364" s="269"/>
      <c r="U364" s="269"/>
      <c r="V364" s="269"/>
      <c r="W364" s="269"/>
      <c r="X364" s="269"/>
      <c r="Y364" s="269"/>
      <c r="Z364" s="269"/>
      <c r="AA364" s="269"/>
      <c r="AB364" s="269"/>
    </row>
    <row r="365" spans="2:28" x14ac:dyDescent="0.25">
      <c r="B365" s="269"/>
      <c r="C365" s="269"/>
      <c r="D365" s="269"/>
      <c r="E365" s="269"/>
      <c r="F365" s="269"/>
      <c r="G365" s="269"/>
      <c r="H365" s="269"/>
      <c r="I365" s="269"/>
      <c r="J365" s="269"/>
      <c r="K365" s="269"/>
      <c r="L365" s="269"/>
      <c r="M365" s="269"/>
      <c r="N365" s="269"/>
      <c r="O365" s="269"/>
      <c r="P365" s="269"/>
      <c r="Q365" s="269"/>
      <c r="R365" s="269"/>
      <c r="S365" s="269"/>
      <c r="T365" s="269"/>
      <c r="U365" s="269"/>
      <c r="V365" s="269"/>
      <c r="W365" s="269"/>
      <c r="X365" s="269"/>
      <c r="Y365" s="269"/>
      <c r="Z365" s="269"/>
      <c r="AA365" s="269"/>
      <c r="AB365" s="269"/>
    </row>
    <row r="366" spans="2:28" x14ac:dyDescent="0.25">
      <c r="B366" s="269"/>
      <c r="C366" s="269"/>
      <c r="D366" s="269"/>
      <c r="E366" s="269"/>
      <c r="F366" s="269"/>
      <c r="G366" s="269"/>
      <c r="H366" s="269"/>
      <c r="I366" s="269"/>
      <c r="J366" s="269"/>
      <c r="K366" s="269"/>
      <c r="L366" s="269"/>
      <c r="M366" s="269"/>
      <c r="N366" s="269"/>
      <c r="O366" s="269"/>
      <c r="P366" s="269"/>
      <c r="Q366" s="269"/>
      <c r="R366" s="269"/>
      <c r="S366" s="269"/>
      <c r="T366" s="269"/>
      <c r="U366" s="269"/>
      <c r="V366" s="269"/>
      <c r="W366" s="269"/>
      <c r="X366" s="269"/>
      <c r="Y366" s="269"/>
      <c r="Z366" s="269"/>
      <c r="AA366" s="269"/>
      <c r="AB366" s="269"/>
    </row>
    <row r="367" spans="2:28" x14ac:dyDescent="0.25">
      <c r="B367" s="269"/>
      <c r="C367" s="269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69"/>
      <c r="O367" s="269"/>
      <c r="P367" s="269"/>
      <c r="Q367" s="269"/>
      <c r="R367" s="269"/>
      <c r="S367" s="269"/>
      <c r="T367" s="269"/>
      <c r="U367" s="269"/>
      <c r="V367" s="269"/>
      <c r="W367" s="269"/>
      <c r="X367" s="269"/>
      <c r="Y367" s="269"/>
      <c r="Z367" s="269"/>
      <c r="AA367" s="269"/>
      <c r="AB367" s="269"/>
    </row>
    <row r="368" spans="2:28" x14ac:dyDescent="0.25">
      <c r="B368" s="269"/>
      <c r="C368" s="269"/>
      <c r="D368" s="269"/>
      <c r="E368" s="269"/>
      <c r="F368" s="269"/>
      <c r="G368" s="269"/>
      <c r="H368" s="269"/>
      <c r="I368" s="269"/>
      <c r="J368" s="269"/>
      <c r="K368" s="269"/>
      <c r="L368" s="269"/>
      <c r="M368" s="269"/>
      <c r="N368" s="269"/>
      <c r="O368" s="269"/>
      <c r="P368" s="269"/>
      <c r="Q368" s="269"/>
      <c r="R368" s="269"/>
      <c r="S368" s="269"/>
      <c r="T368" s="269"/>
      <c r="U368" s="269"/>
      <c r="V368" s="269"/>
      <c r="W368" s="269"/>
      <c r="X368" s="269"/>
      <c r="Y368" s="269"/>
      <c r="Z368" s="269"/>
      <c r="AA368" s="269"/>
      <c r="AB368" s="269"/>
    </row>
    <row r="369" spans="2:28" x14ac:dyDescent="0.25">
      <c r="B369" s="269"/>
      <c r="C369" s="269"/>
      <c r="D369" s="269"/>
      <c r="E369" s="269"/>
      <c r="F369" s="269"/>
      <c r="G369" s="269"/>
      <c r="H369" s="269"/>
      <c r="I369" s="269"/>
      <c r="J369" s="269"/>
      <c r="K369" s="269"/>
      <c r="L369" s="269"/>
      <c r="M369" s="269"/>
      <c r="N369" s="269"/>
      <c r="O369" s="269"/>
      <c r="P369" s="269"/>
      <c r="Q369" s="269"/>
      <c r="R369" s="269"/>
      <c r="S369" s="269"/>
      <c r="T369" s="269"/>
      <c r="U369" s="269"/>
      <c r="V369" s="269"/>
      <c r="W369" s="269"/>
      <c r="X369" s="269"/>
      <c r="Y369" s="269"/>
      <c r="Z369" s="269"/>
      <c r="AA369" s="269"/>
      <c r="AB369" s="269"/>
    </row>
    <row r="370" spans="2:28" x14ac:dyDescent="0.25">
      <c r="B370" s="269"/>
      <c r="C370" s="269"/>
      <c r="D370" s="269"/>
      <c r="E370" s="269"/>
      <c r="F370" s="269"/>
      <c r="G370" s="269"/>
      <c r="H370" s="269"/>
      <c r="I370" s="269"/>
      <c r="J370" s="269"/>
      <c r="K370" s="269"/>
      <c r="L370" s="269"/>
      <c r="M370" s="269"/>
      <c r="N370" s="269"/>
      <c r="O370" s="269"/>
      <c r="P370" s="269"/>
      <c r="Q370" s="269"/>
      <c r="R370" s="269"/>
      <c r="S370" s="269"/>
      <c r="T370" s="269"/>
      <c r="U370" s="269"/>
      <c r="V370" s="269"/>
      <c r="W370" s="269"/>
      <c r="X370" s="269"/>
      <c r="Y370" s="269"/>
      <c r="Z370" s="269"/>
      <c r="AA370" s="269"/>
      <c r="AB370" s="269"/>
    </row>
    <row r="371" spans="2:28" x14ac:dyDescent="0.25">
      <c r="B371" s="269"/>
      <c r="C371" s="269"/>
      <c r="D371" s="269"/>
      <c r="E371" s="269"/>
      <c r="F371" s="269"/>
      <c r="G371" s="269"/>
      <c r="H371" s="269"/>
      <c r="I371" s="269"/>
      <c r="J371" s="269"/>
      <c r="K371" s="269"/>
      <c r="L371" s="269"/>
      <c r="M371" s="269"/>
      <c r="N371" s="269"/>
      <c r="O371" s="269"/>
      <c r="P371" s="269"/>
      <c r="Q371" s="269"/>
      <c r="R371" s="269"/>
      <c r="S371" s="269"/>
      <c r="T371" s="269"/>
      <c r="U371" s="269"/>
      <c r="V371" s="269"/>
      <c r="W371" s="269"/>
      <c r="X371" s="269"/>
      <c r="Y371" s="269"/>
      <c r="Z371" s="269"/>
      <c r="AA371" s="269"/>
      <c r="AB371" s="269"/>
    </row>
    <row r="372" spans="2:28" x14ac:dyDescent="0.25">
      <c r="B372" s="269"/>
      <c r="C372" s="269"/>
      <c r="D372" s="269"/>
      <c r="E372" s="269"/>
      <c r="F372" s="269"/>
      <c r="G372" s="269"/>
      <c r="H372" s="269"/>
      <c r="I372" s="269"/>
      <c r="J372" s="269"/>
      <c r="K372" s="269"/>
      <c r="L372" s="269"/>
      <c r="M372" s="269"/>
      <c r="N372" s="269"/>
      <c r="O372" s="269"/>
      <c r="P372" s="269"/>
      <c r="Q372" s="269"/>
      <c r="R372" s="269"/>
      <c r="S372" s="269"/>
      <c r="T372" s="269"/>
      <c r="U372" s="269"/>
      <c r="V372" s="269"/>
      <c r="W372" s="269"/>
      <c r="X372" s="269"/>
      <c r="Y372" s="269"/>
      <c r="Z372" s="269"/>
      <c r="AA372" s="269"/>
      <c r="AB372" s="269"/>
    </row>
    <row r="373" spans="2:28" x14ac:dyDescent="0.25">
      <c r="B373" s="269"/>
      <c r="C373" s="269"/>
      <c r="D373" s="269"/>
      <c r="E373" s="269"/>
      <c r="F373" s="269"/>
      <c r="G373" s="269"/>
      <c r="H373" s="269"/>
      <c r="I373" s="269"/>
      <c r="J373" s="269"/>
      <c r="K373" s="269"/>
      <c r="L373" s="269"/>
      <c r="M373" s="269"/>
      <c r="N373" s="269"/>
      <c r="O373" s="269"/>
      <c r="P373" s="269"/>
      <c r="Q373" s="269"/>
      <c r="R373" s="269"/>
      <c r="S373" s="269"/>
      <c r="T373" s="269"/>
      <c r="U373" s="269"/>
      <c r="V373" s="269"/>
      <c r="W373" s="269"/>
      <c r="X373" s="269"/>
      <c r="Y373" s="269"/>
      <c r="Z373" s="269"/>
      <c r="AA373" s="269"/>
      <c r="AB373" s="269"/>
    </row>
    <row r="374" spans="2:28" x14ac:dyDescent="0.25">
      <c r="B374" s="269"/>
      <c r="C374" s="269"/>
      <c r="D374" s="269"/>
      <c r="E374" s="269"/>
      <c r="F374" s="269"/>
      <c r="G374" s="269"/>
      <c r="H374" s="269"/>
      <c r="I374" s="269"/>
      <c r="J374" s="269"/>
      <c r="K374" s="269"/>
      <c r="L374" s="269"/>
      <c r="M374" s="269"/>
      <c r="N374" s="269"/>
      <c r="O374" s="269"/>
      <c r="P374" s="269"/>
      <c r="Q374" s="269"/>
      <c r="R374" s="269"/>
      <c r="S374" s="269"/>
      <c r="T374" s="269"/>
      <c r="U374" s="269"/>
      <c r="V374" s="269"/>
      <c r="W374" s="269"/>
      <c r="X374" s="269"/>
      <c r="Y374" s="269"/>
      <c r="Z374" s="269"/>
      <c r="AA374" s="269"/>
      <c r="AB374" s="269"/>
    </row>
    <row r="375" spans="2:28" x14ac:dyDescent="0.25">
      <c r="B375" s="269"/>
      <c r="C375" s="269"/>
      <c r="D375" s="269"/>
      <c r="E375" s="269"/>
      <c r="F375" s="269"/>
      <c r="G375" s="269"/>
      <c r="H375" s="269"/>
      <c r="I375" s="269"/>
      <c r="J375" s="269"/>
      <c r="K375" s="269"/>
      <c r="L375" s="269"/>
      <c r="M375" s="269"/>
      <c r="N375" s="269"/>
      <c r="O375" s="269"/>
      <c r="P375" s="269"/>
      <c r="Q375" s="269"/>
      <c r="R375" s="269"/>
      <c r="S375" s="269"/>
      <c r="T375" s="269"/>
      <c r="U375" s="269"/>
      <c r="V375" s="269"/>
      <c r="W375" s="269"/>
      <c r="X375" s="269"/>
      <c r="Y375" s="269"/>
      <c r="Z375" s="269"/>
      <c r="AA375" s="269"/>
      <c r="AB375" s="269"/>
    </row>
    <row r="376" spans="2:28" x14ac:dyDescent="0.25">
      <c r="B376" s="269"/>
      <c r="C376" s="269"/>
      <c r="D376" s="269"/>
      <c r="E376" s="269"/>
      <c r="F376" s="269"/>
      <c r="G376" s="269"/>
      <c r="H376" s="269"/>
      <c r="I376" s="269"/>
      <c r="J376" s="269"/>
      <c r="K376" s="269"/>
      <c r="L376" s="269"/>
      <c r="M376" s="269"/>
      <c r="N376" s="269"/>
      <c r="O376" s="269"/>
      <c r="P376" s="269"/>
      <c r="Q376" s="269"/>
      <c r="R376" s="269"/>
      <c r="S376" s="269"/>
      <c r="T376" s="269"/>
      <c r="U376" s="269"/>
      <c r="V376" s="269"/>
      <c r="W376" s="269"/>
      <c r="X376" s="269"/>
      <c r="Y376" s="269"/>
      <c r="Z376" s="269"/>
      <c r="AA376" s="269"/>
      <c r="AB376" s="269"/>
    </row>
    <row r="377" spans="2:28" x14ac:dyDescent="0.25">
      <c r="B377" s="269"/>
      <c r="C377" s="269"/>
      <c r="D377" s="269"/>
      <c r="E377" s="269"/>
      <c r="F377" s="269"/>
      <c r="G377" s="269"/>
      <c r="H377" s="269"/>
      <c r="I377" s="269"/>
      <c r="J377" s="269"/>
      <c r="K377" s="269"/>
      <c r="L377" s="269"/>
      <c r="M377" s="269"/>
      <c r="N377" s="269"/>
      <c r="O377" s="269"/>
      <c r="P377" s="269"/>
      <c r="Q377" s="269"/>
      <c r="R377" s="269"/>
      <c r="S377" s="269"/>
      <c r="T377" s="269"/>
      <c r="U377" s="269"/>
      <c r="V377" s="269"/>
      <c r="W377" s="269"/>
      <c r="X377" s="269"/>
      <c r="Y377" s="269"/>
      <c r="Z377" s="269"/>
      <c r="AA377" s="269"/>
      <c r="AB377" s="269"/>
    </row>
    <row r="378" spans="2:28" x14ac:dyDescent="0.25">
      <c r="B378" s="269"/>
      <c r="C378" s="269"/>
      <c r="D378" s="269"/>
      <c r="E378" s="269"/>
      <c r="F378" s="269"/>
      <c r="G378" s="269"/>
      <c r="H378" s="269"/>
      <c r="I378" s="269"/>
      <c r="J378" s="269"/>
      <c r="K378" s="269"/>
      <c r="L378" s="269"/>
      <c r="M378" s="269"/>
      <c r="N378" s="269"/>
      <c r="O378" s="269"/>
      <c r="P378" s="269"/>
      <c r="Q378" s="269"/>
      <c r="R378" s="269"/>
      <c r="S378" s="269"/>
      <c r="T378" s="269"/>
      <c r="U378" s="269"/>
      <c r="V378" s="269"/>
      <c r="W378" s="269"/>
      <c r="X378" s="269"/>
      <c r="Y378" s="269"/>
      <c r="Z378" s="269"/>
      <c r="AA378" s="269"/>
      <c r="AB378" s="269"/>
    </row>
    <row r="379" spans="2:28" x14ac:dyDescent="0.25">
      <c r="B379" s="269"/>
      <c r="C379" s="269"/>
      <c r="D379" s="269"/>
      <c r="E379" s="269"/>
      <c r="F379" s="269"/>
      <c r="G379" s="269"/>
      <c r="H379" s="269"/>
      <c r="I379" s="269"/>
      <c r="J379" s="269"/>
      <c r="K379" s="269"/>
      <c r="L379" s="269"/>
      <c r="M379" s="269"/>
      <c r="N379" s="269"/>
      <c r="O379" s="269"/>
      <c r="P379" s="269"/>
      <c r="Q379" s="269"/>
      <c r="R379" s="269"/>
      <c r="S379" s="269"/>
      <c r="T379" s="269"/>
      <c r="U379" s="269"/>
      <c r="V379" s="269"/>
      <c r="W379" s="269"/>
      <c r="X379" s="269"/>
      <c r="Y379" s="269"/>
      <c r="Z379" s="269"/>
      <c r="AA379" s="269"/>
      <c r="AB379" s="269"/>
    </row>
    <row r="380" spans="2:28" x14ac:dyDescent="0.25">
      <c r="B380" s="269"/>
      <c r="C380" s="269"/>
      <c r="D380" s="269"/>
      <c r="E380" s="269"/>
      <c r="F380" s="269"/>
      <c r="G380" s="269"/>
      <c r="H380" s="269"/>
      <c r="I380" s="269"/>
      <c r="J380" s="269"/>
      <c r="K380" s="269"/>
      <c r="L380" s="269"/>
      <c r="M380" s="269"/>
      <c r="N380" s="269"/>
      <c r="O380" s="269"/>
      <c r="P380" s="269"/>
      <c r="Q380" s="269"/>
      <c r="R380" s="269"/>
      <c r="S380" s="269"/>
      <c r="T380" s="269"/>
      <c r="U380" s="269"/>
      <c r="V380" s="269"/>
      <c r="W380" s="269"/>
      <c r="X380" s="269"/>
      <c r="Y380" s="269"/>
      <c r="Z380" s="269"/>
      <c r="AA380" s="269"/>
      <c r="AB380" s="269"/>
    </row>
    <row r="381" spans="2:28" x14ac:dyDescent="0.25">
      <c r="B381" s="269"/>
      <c r="C381" s="269"/>
      <c r="D381" s="269"/>
      <c r="E381" s="269"/>
      <c r="F381" s="269"/>
      <c r="G381" s="269"/>
      <c r="H381" s="269"/>
      <c r="I381" s="269"/>
      <c r="J381" s="269"/>
      <c r="K381" s="269"/>
      <c r="L381" s="269"/>
      <c r="M381" s="269"/>
      <c r="N381" s="269"/>
      <c r="O381" s="269"/>
      <c r="P381" s="269"/>
      <c r="Q381" s="269"/>
      <c r="R381" s="269"/>
      <c r="S381" s="269"/>
      <c r="T381" s="269"/>
      <c r="U381" s="269"/>
      <c r="V381" s="269"/>
      <c r="W381" s="269"/>
      <c r="X381" s="269"/>
      <c r="Y381" s="269"/>
      <c r="Z381" s="269"/>
      <c r="AA381" s="269"/>
      <c r="AB381" s="269"/>
    </row>
    <row r="382" spans="2:28" x14ac:dyDescent="0.25">
      <c r="B382" s="269"/>
      <c r="C382" s="269"/>
      <c r="D382" s="269"/>
      <c r="E382" s="269"/>
      <c r="F382" s="269"/>
      <c r="G382" s="269"/>
      <c r="H382" s="269"/>
      <c r="I382" s="269"/>
      <c r="J382" s="269"/>
      <c r="K382" s="269"/>
      <c r="L382" s="269"/>
      <c r="M382" s="269"/>
      <c r="N382" s="269"/>
      <c r="O382" s="269"/>
      <c r="P382" s="269"/>
      <c r="Q382" s="269"/>
      <c r="R382" s="269"/>
      <c r="S382" s="269"/>
      <c r="T382" s="269"/>
      <c r="U382" s="269"/>
      <c r="V382" s="269"/>
      <c r="W382" s="269"/>
      <c r="X382" s="269"/>
      <c r="Y382" s="269"/>
      <c r="Z382" s="269"/>
      <c r="AA382" s="269"/>
      <c r="AB382" s="269"/>
    </row>
    <row r="383" spans="2:28" x14ac:dyDescent="0.25">
      <c r="B383" s="269"/>
      <c r="C383" s="269"/>
      <c r="D383" s="269"/>
      <c r="E383" s="269"/>
      <c r="F383" s="269"/>
      <c r="G383" s="269"/>
      <c r="H383" s="269"/>
      <c r="I383" s="269"/>
      <c r="J383" s="269"/>
      <c r="K383" s="269"/>
      <c r="L383" s="269"/>
      <c r="M383" s="269"/>
      <c r="N383" s="269"/>
      <c r="O383" s="269"/>
      <c r="P383" s="269"/>
      <c r="Q383" s="269"/>
      <c r="R383" s="269"/>
      <c r="S383" s="269"/>
      <c r="T383" s="269"/>
      <c r="U383" s="269"/>
      <c r="V383" s="269"/>
      <c r="W383" s="269"/>
      <c r="X383" s="269"/>
      <c r="Y383" s="269"/>
      <c r="Z383" s="269"/>
      <c r="AA383" s="269"/>
      <c r="AB383" s="269"/>
    </row>
    <row r="384" spans="2:28" x14ac:dyDescent="0.25">
      <c r="B384" s="269"/>
      <c r="C384" s="269"/>
      <c r="D384" s="269"/>
      <c r="E384" s="269"/>
      <c r="F384" s="269"/>
      <c r="G384" s="269"/>
      <c r="H384" s="269"/>
      <c r="I384" s="269"/>
      <c r="J384" s="269"/>
      <c r="K384" s="269"/>
      <c r="L384" s="269"/>
      <c r="M384" s="269"/>
      <c r="N384" s="269"/>
      <c r="O384" s="269"/>
      <c r="P384" s="269"/>
      <c r="Q384" s="269"/>
      <c r="R384" s="269"/>
      <c r="S384" s="269"/>
      <c r="T384" s="269"/>
      <c r="U384" s="269"/>
      <c r="V384" s="269"/>
      <c r="W384" s="269"/>
      <c r="X384" s="269"/>
      <c r="Y384" s="269"/>
      <c r="Z384" s="269"/>
      <c r="AA384" s="269"/>
      <c r="AB384" s="269"/>
    </row>
    <row r="385" spans="2:28" x14ac:dyDescent="0.25">
      <c r="B385" s="269"/>
      <c r="C385" s="269"/>
      <c r="D385" s="269"/>
      <c r="E385" s="269"/>
      <c r="F385" s="269"/>
      <c r="G385" s="269"/>
      <c r="H385" s="269"/>
      <c r="I385" s="269"/>
      <c r="J385" s="269"/>
      <c r="K385" s="269"/>
      <c r="L385" s="269"/>
      <c r="M385" s="269"/>
      <c r="N385" s="269"/>
      <c r="O385" s="269"/>
      <c r="P385" s="269"/>
      <c r="Q385" s="269"/>
      <c r="R385" s="269"/>
      <c r="S385" s="269"/>
      <c r="T385" s="269"/>
      <c r="U385" s="269"/>
      <c r="V385" s="269"/>
      <c r="W385" s="269"/>
      <c r="X385" s="269"/>
      <c r="Y385" s="269"/>
      <c r="Z385" s="269"/>
      <c r="AA385" s="269"/>
      <c r="AB385" s="269"/>
    </row>
    <row r="386" spans="2:28" x14ac:dyDescent="0.25">
      <c r="B386" s="269"/>
      <c r="C386" s="269"/>
      <c r="D386" s="269"/>
      <c r="E386" s="269"/>
      <c r="F386" s="269"/>
      <c r="G386" s="269"/>
      <c r="H386" s="269"/>
      <c r="I386" s="269"/>
      <c r="J386" s="269"/>
      <c r="K386" s="269"/>
      <c r="L386" s="269"/>
      <c r="M386" s="269"/>
      <c r="N386" s="269"/>
      <c r="O386" s="269"/>
      <c r="P386" s="269"/>
      <c r="Q386" s="269"/>
      <c r="R386" s="269"/>
      <c r="S386" s="269"/>
      <c r="T386" s="269"/>
      <c r="U386" s="269"/>
      <c r="V386" s="269"/>
      <c r="W386" s="269"/>
      <c r="X386" s="269"/>
      <c r="Y386" s="269"/>
      <c r="Z386" s="269"/>
      <c r="AA386" s="269"/>
      <c r="AB386" s="269"/>
    </row>
    <row r="387" spans="2:28" x14ac:dyDescent="0.25">
      <c r="B387" s="269"/>
      <c r="C387" s="269"/>
      <c r="D387" s="269"/>
      <c r="E387" s="269"/>
      <c r="F387" s="269"/>
      <c r="G387" s="269"/>
      <c r="H387" s="269"/>
      <c r="I387" s="269"/>
      <c r="J387" s="269"/>
      <c r="K387" s="269"/>
      <c r="L387" s="269"/>
      <c r="M387" s="269"/>
      <c r="N387" s="269"/>
      <c r="O387" s="269"/>
      <c r="P387" s="269"/>
      <c r="Q387" s="269"/>
      <c r="R387" s="269"/>
      <c r="S387" s="269"/>
      <c r="T387" s="269"/>
      <c r="U387" s="269"/>
      <c r="V387" s="269"/>
      <c r="W387" s="269"/>
      <c r="X387" s="269"/>
      <c r="Y387" s="269"/>
      <c r="Z387" s="269"/>
      <c r="AA387" s="269"/>
      <c r="AB387" s="269"/>
    </row>
    <row r="388" spans="2:28" x14ac:dyDescent="0.25">
      <c r="B388" s="269"/>
      <c r="C388" s="269"/>
      <c r="D388" s="269"/>
      <c r="E388" s="269"/>
      <c r="F388" s="269"/>
      <c r="G388" s="269"/>
      <c r="H388" s="269"/>
      <c r="I388" s="269"/>
      <c r="J388" s="269"/>
      <c r="K388" s="269"/>
      <c r="L388" s="269"/>
      <c r="M388" s="269"/>
      <c r="N388" s="269"/>
      <c r="O388" s="269"/>
      <c r="P388" s="269"/>
      <c r="Q388" s="269"/>
      <c r="R388" s="269"/>
      <c r="S388" s="269"/>
      <c r="T388" s="269"/>
      <c r="U388" s="269"/>
      <c r="V388" s="269"/>
      <c r="W388" s="269"/>
      <c r="X388" s="269"/>
      <c r="Y388" s="269"/>
      <c r="Z388" s="269"/>
      <c r="AA388" s="269"/>
      <c r="AB388" s="269"/>
    </row>
    <row r="389" spans="2:28" x14ac:dyDescent="0.25">
      <c r="B389" s="269"/>
      <c r="C389" s="269"/>
      <c r="D389" s="269"/>
      <c r="E389" s="269"/>
      <c r="F389" s="269"/>
      <c r="G389" s="269"/>
      <c r="H389" s="269"/>
      <c r="I389" s="269"/>
      <c r="J389" s="269"/>
      <c r="K389" s="269"/>
      <c r="L389" s="269"/>
      <c r="M389" s="269"/>
      <c r="N389" s="269"/>
      <c r="O389" s="269"/>
      <c r="P389" s="269"/>
      <c r="Q389" s="269"/>
      <c r="R389" s="269"/>
      <c r="S389" s="269"/>
      <c r="T389" s="269"/>
      <c r="U389" s="269"/>
      <c r="V389" s="269"/>
      <c r="W389" s="269"/>
      <c r="X389" s="269"/>
      <c r="Y389" s="269"/>
      <c r="Z389" s="269"/>
      <c r="AA389" s="269"/>
      <c r="AB389" s="269"/>
    </row>
    <row r="390" spans="2:28" x14ac:dyDescent="0.25">
      <c r="B390" s="269"/>
      <c r="C390" s="269"/>
      <c r="D390" s="269"/>
      <c r="E390" s="269"/>
      <c r="F390" s="269"/>
      <c r="G390" s="269"/>
      <c r="H390" s="269"/>
      <c r="I390" s="269"/>
      <c r="J390" s="269"/>
      <c r="K390" s="269"/>
      <c r="L390" s="269"/>
      <c r="M390" s="269"/>
      <c r="N390" s="269"/>
      <c r="O390" s="269"/>
      <c r="P390" s="269"/>
      <c r="Q390" s="269"/>
      <c r="R390" s="269"/>
      <c r="S390" s="269"/>
      <c r="T390" s="269"/>
      <c r="U390" s="269"/>
      <c r="V390" s="269"/>
      <c r="W390" s="269"/>
      <c r="X390" s="269"/>
      <c r="Y390" s="269"/>
      <c r="Z390" s="269"/>
      <c r="AA390" s="269"/>
      <c r="AB390" s="269"/>
    </row>
    <row r="391" spans="2:28" x14ac:dyDescent="0.25">
      <c r="B391" s="269"/>
      <c r="C391" s="269"/>
      <c r="D391" s="269"/>
      <c r="E391" s="269"/>
      <c r="F391" s="269"/>
      <c r="G391" s="269"/>
      <c r="H391" s="269"/>
      <c r="I391" s="269"/>
      <c r="J391" s="269"/>
      <c r="K391" s="269"/>
      <c r="L391" s="269"/>
      <c r="M391" s="269"/>
      <c r="N391" s="269"/>
      <c r="O391" s="269"/>
      <c r="P391" s="269"/>
      <c r="Q391" s="269"/>
      <c r="R391" s="269"/>
      <c r="S391" s="269"/>
      <c r="T391" s="269"/>
      <c r="U391" s="269"/>
      <c r="V391" s="269"/>
      <c r="W391" s="269"/>
      <c r="X391" s="269"/>
      <c r="Y391" s="269"/>
      <c r="Z391" s="269"/>
      <c r="AA391" s="269"/>
      <c r="AB391" s="269"/>
    </row>
    <row r="392" spans="2:28" x14ac:dyDescent="0.25">
      <c r="B392" s="269"/>
      <c r="C392" s="269"/>
      <c r="D392" s="269"/>
      <c r="E392" s="269"/>
      <c r="F392" s="269"/>
      <c r="G392" s="269"/>
      <c r="H392" s="269"/>
      <c r="I392" s="269"/>
      <c r="J392" s="269"/>
      <c r="K392" s="269"/>
      <c r="L392" s="269"/>
      <c r="M392" s="269"/>
      <c r="N392" s="269"/>
      <c r="O392" s="269"/>
      <c r="P392" s="269"/>
      <c r="Q392" s="269"/>
      <c r="R392" s="269"/>
      <c r="S392" s="269"/>
      <c r="T392" s="269"/>
      <c r="U392" s="269"/>
      <c r="V392" s="269"/>
      <c r="W392" s="269"/>
      <c r="X392" s="269"/>
      <c r="Y392" s="269"/>
      <c r="Z392" s="269"/>
      <c r="AA392" s="269"/>
      <c r="AB392" s="269"/>
    </row>
    <row r="393" spans="2:28" x14ac:dyDescent="0.25">
      <c r="B393" s="269"/>
      <c r="C393" s="269"/>
      <c r="D393" s="269"/>
      <c r="E393" s="269"/>
      <c r="F393" s="269"/>
      <c r="G393" s="269"/>
      <c r="H393" s="269"/>
      <c r="I393" s="269"/>
      <c r="J393" s="269"/>
      <c r="K393" s="269"/>
      <c r="L393" s="269"/>
      <c r="M393" s="269"/>
      <c r="N393" s="269"/>
      <c r="O393" s="269"/>
      <c r="P393" s="269"/>
      <c r="Q393" s="269"/>
      <c r="R393" s="269"/>
      <c r="S393" s="269"/>
      <c r="T393" s="269"/>
      <c r="U393" s="269"/>
      <c r="V393" s="269"/>
      <c r="W393" s="269"/>
      <c r="X393" s="269"/>
      <c r="Y393" s="269"/>
      <c r="Z393" s="269"/>
      <c r="AA393" s="269"/>
      <c r="AB393" s="269"/>
    </row>
    <row r="394" spans="2:28" x14ac:dyDescent="0.25">
      <c r="B394" s="269"/>
      <c r="C394" s="269"/>
      <c r="D394" s="269"/>
      <c r="E394" s="269"/>
      <c r="F394" s="269"/>
      <c r="G394" s="269"/>
      <c r="H394" s="269"/>
      <c r="I394" s="269"/>
      <c r="J394" s="269"/>
      <c r="K394" s="269"/>
      <c r="L394" s="269"/>
      <c r="M394" s="269"/>
      <c r="N394" s="269"/>
      <c r="O394" s="269"/>
      <c r="P394" s="269"/>
      <c r="Q394" s="269"/>
      <c r="R394" s="269"/>
      <c r="S394" s="269"/>
      <c r="T394" s="269"/>
      <c r="U394" s="269"/>
      <c r="V394" s="269"/>
      <c r="W394" s="269"/>
      <c r="X394" s="269"/>
      <c r="Y394" s="269"/>
      <c r="Z394" s="269"/>
      <c r="AA394" s="269"/>
      <c r="AB394" s="269"/>
    </row>
    <row r="395" spans="2:28" x14ac:dyDescent="0.25">
      <c r="B395" s="269"/>
      <c r="C395" s="269"/>
      <c r="D395" s="269"/>
      <c r="E395" s="269"/>
      <c r="F395" s="269"/>
      <c r="G395" s="269"/>
      <c r="H395" s="269"/>
      <c r="I395" s="269"/>
      <c r="J395" s="269"/>
      <c r="K395" s="269"/>
      <c r="L395" s="269"/>
      <c r="M395" s="269"/>
      <c r="N395" s="269"/>
      <c r="O395" s="269"/>
      <c r="P395" s="269"/>
      <c r="Q395" s="269"/>
      <c r="R395" s="269"/>
      <c r="S395" s="269"/>
      <c r="T395" s="269"/>
      <c r="U395" s="269"/>
      <c r="V395" s="269"/>
      <c r="W395" s="269"/>
      <c r="X395" s="269"/>
      <c r="Y395" s="269"/>
      <c r="Z395" s="269"/>
      <c r="AA395" s="269"/>
      <c r="AB395" s="269"/>
    </row>
    <row r="396" spans="2:28" x14ac:dyDescent="0.25">
      <c r="B396" s="269"/>
      <c r="C396" s="269"/>
      <c r="D396" s="269"/>
      <c r="E396" s="269"/>
      <c r="F396" s="269"/>
      <c r="G396" s="269"/>
      <c r="H396" s="269"/>
      <c r="I396" s="269"/>
      <c r="J396" s="269"/>
      <c r="K396" s="269"/>
      <c r="L396" s="269"/>
      <c r="M396" s="269"/>
      <c r="N396" s="269"/>
      <c r="O396" s="269"/>
      <c r="P396" s="269"/>
      <c r="Q396" s="269"/>
      <c r="R396" s="269"/>
      <c r="S396" s="269"/>
      <c r="T396" s="269"/>
      <c r="U396" s="269"/>
      <c r="V396" s="269"/>
      <c r="W396" s="269"/>
      <c r="X396" s="269"/>
      <c r="Y396" s="269"/>
      <c r="Z396" s="269"/>
      <c r="AA396" s="269"/>
      <c r="AB396" s="269"/>
    </row>
    <row r="397" spans="2:28" x14ac:dyDescent="0.25">
      <c r="B397" s="269"/>
      <c r="C397" s="269"/>
      <c r="D397" s="269"/>
      <c r="E397" s="269"/>
      <c r="F397" s="269"/>
      <c r="G397" s="269"/>
      <c r="H397" s="269"/>
      <c r="I397" s="269"/>
      <c r="J397" s="269"/>
      <c r="K397" s="269"/>
      <c r="L397" s="269"/>
      <c r="M397" s="269"/>
      <c r="N397" s="269"/>
      <c r="O397" s="269"/>
      <c r="P397" s="269"/>
      <c r="Q397" s="269"/>
      <c r="R397" s="269"/>
      <c r="S397" s="269"/>
      <c r="T397" s="269"/>
      <c r="U397" s="269"/>
      <c r="V397" s="269"/>
      <c r="W397" s="269"/>
      <c r="X397" s="269"/>
      <c r="Y397" s="269"/>
      <c r="Z397" s="269"/>
      <c r="AA397" s="269"/>
      <c r="AB397" s="269"/>
    </row>
    <row r="398" spans="2:28" x14ac:dyDescent="0.25">
      <c r="B398" s="269"/>
      <c r="C398" s="269"/>
      <c r="D398" s="269"/>
      <c r="E398" s="269"/>
      <c r="F398" s="269"/>
      <c r="G398" s="269"/>
      <c r="H398" s="269"/>
      <c r="I398" s="269"/>
      <c r="J398" s="269"/>
      <c r="K398" s="269"/>
      <c r="L398" s="269"/>
      <c r="M398" s="269"/>
      <c r="N398" s="269"/>
      <c r="O398" s="269"/>
      <c r="P398" s="269"/>
      <c r="Q398" s="269"/>
      <c r="R398" s="269"/>
      <c r="S398" s="269"/>
      <c r="T398" s="269"/>
      <c r="U398" s="269"/>
      <c r="V398" s="269"/>
      <c r="W398" s="269"/>
      <c r="X398" s="269"/>
      <c r="Y398" s="269"/>
      <c r="Z398" s="269"/>
      <c r="AA398" s="269"/>
      <c r="AB398" s="269"/>
    </row>
    <row r="399" spans="2:28" x14ac:dyDescent="0.25">
      <c r="B399" s="269"/>
      <c r="C399" s="269"/>
      <c r="D399" s="269"/>
      <c r="E399" s="269"/>
      <c r="F399" s="269"/>
      <c r="G399" s="269"/>
      <c r="H399" s="269"/>
      <c r="I399" s="269"/>
      <c r="J399" s="269"/>
      <c r="K399" s="269"/>
      <c r="L399" s="269"/>
      <c r="M399" s="269"/>
      <c r="N399" s="269"/>
      <c r="O399" s="269"/>
      <c r="P399" s="269"/>
      <c r="Q399" s="269"/>
      <c r="R399" s="269"/>
      <c r="S399" s="269"/>
      <c r="T399" s="269"/>
      <c r="U399" s="269"/>
      <c r="V399" s="269"/>
      <c r="W399" s="269"/>
      <c r="X399" s="269"/>
      <c r="Y399" s="269"/>
      <c r="Z399" s="269"/>
      <c r="AA399" s="269"/>
      <c r="AB399" s="269"/>
    </row>
    <row r="400" spans="2:28" x14ac:dyDescent="0.25">
      <c r="B400" s="269"/>
      <c r="C400" s="269"/>
      <c r="D400" s="269"/>
      <c r="E400" s="269"/>
      <c r="F400" s="269"/>
      <c r="G400" s="269"/>
      <c r="H400" s="269"/>
      <c r="I400" s="269"/>
      <c r="J400" s="269"/>
      <c r="K400" s="269"/>
      <c r="L400" s="269"/>
      <c r="M400" s="269"/>
      <c r="N400" s="269"/>
      <c r="O400" s="269"/>
      <c r="P400" s="269"/>
      <c r="Q400" s="269"/>
      <c r="R400" s="269"/>
      <c r="S400" s="269"/>
      <c r="T400" s="269"/>
      <c r="U400" s="269"/>
      <c r="V400" s="269"/>
      <c r="W400" s="269"/>
      <c r="X400" s="269"/>
      <c r="Y400" s="269"/>
      <c r="Z400" s="269"/>
      <c r="AA400" s="269"/>
      <c r="AB400" s="269"/>
    </row>
    <row r="401" spans="2:28" x14ac:dyDescent="0.25">
      <c r="B401" s="269"/>
      <c r="C401" s="269"/>
      <c r="D401" s="269"/>
      <c r="E401" s="269"/>
      <c r="F401" s="269"/>
      <c r="G401" s="269"/>
      <c r="H401" s="269"/>
      <c r="I401" s="269"/>
      <c r="J401" s="269"/>
      <c r="K401" s="269"/>
      <c r="L401" s="269"/>
      <c r="M401" s="269"/>
      <c r="N401" s="269"/>
      <c r="O401" s="269"/>
      <c r="P401" s="269"/>
      <c r="Q401" s="269"/>
      <c r="R401" s="269"/>
      <c r="S401" s="269"/>
      <c r="T401" s="269"/>
      <c r="U401" s="269"/>
      <c r="V401" s="269"/>
      <c r="W401" s="269"/>
      <c r="X401" s="269"/>
      <c r="Y401" s="269"/>
      <c r="Z401" s="269"/>
      <c r="AA401" s="269"/>
      <c r="AB401" s="269"/>
    </row>
    <row r="402" spans="2:28" x14ac:dyDescent="0.25">
      <c r="B402" s="269"/>
      <c r="C402" s="269"/>
      <c r="D402" s="269"/>
      <c r="E402" s="269"/>
      <c r="F402" s="269"/>
      <c r="G402" s="269"/>
      <c r="H402" s="269"/>
      <c r="I402" s="269"/>
      <c r="J402" s="269"/>
      <c r="K402" s="269"/>
      <c r="L402" s="269"/>
      <c r="M402" s="269"/>
      <c r="N402" s="269"/>
      <c r="O402" s="269"/>
      <c r="P402" s="269"/>
      <c r="Q402" s="269"/>
      <c r="R402" s="269"/>
      <c r="S402" s="269"/>
      <c r="T402" s="269"/>
      <c r="U402" s="269"/>
      <c r="V402" s="269"/>
      <c r="W402" s="269"/>
      <c r="X402" s="269"/>
      <c r="Y402" s="269"/>
      <c r="Z402" s="269"/>
      <c r="AA402" s="269"/>
      <c r="AB402" s="269"/>
    </row>
    <row r="403" spans="2:28" x14ac:dyDescent="0.25">
      <c r="B403" s="269"/>
      <c r="C403" s="269"/>
      <c r="D403" s="269"/>
      <c r="E403" s="269"/>
      <c r="F403" s="269"/>
      <c r="G403" s="269"/>
      <c r="H403" s="269"/>
      <c r="I403" s="269"/>
      <c r="J403" s="269"/>
      <c r="K403" s="269"/>
      <c r="L403" s="269"/>
      <c r="M403" s="269"/>
      <c r="N403" s="269"/>
      <c r="O403" s="269"/>
      <c r="P403" s="269"/>
      <c r="Q403" s="269"/>
      <c r="R403" s="269"/>
      <c r="S403" s="269"/>
      <c r="T403" s="269"/>
      <c r="U403" s="269"/>
      <c r="V403" s="269"/>
      <c r="W403" s="269"/>
      <c r="X403" s="269"/>
      <c r="Y403" s="269"/>
      <c r="Z403" s="269"/>
      <c r="AA403" s="269"/>
      <c r="AB403" s="269"/>
    </row>
    <row r="404" spans="2:28" x14ac:dyDescent="0.25">
      <c r="B404" s="269"/>
      <c r="C404" s="269"/>
      <c r="D404" s="269"/>
      <c r="E404" s="269"/>
      <c r="F404" s="269"/>
      <c r="G404" s="269"/>
      <c r="H404" s="269"/>
      <c r="I404" s="269"/>
      <c r="J404" s="269"/>
      <c r="K404" s="269"/>
      <c r="L404" s="269"/>
      <c r="M404" s="269"/>
      <c r="N404" s="269"/>
      <c r="O404" s="269"/>
      <c r="P404" s="269"/>
      <c r="Q404" s="269"/>
      <c r="R404" s="269"/>
      <c r="S404" s="269"/>
      <c r="T404" s="269"/>
      <c r="U404" s="269"/>
      <c r="V404" s="269"/>
      <c r="W404" s="269"/>
      <c r="X404" s="269"/>
      <c r="Y404" s="269"/>
      <c r="Z404" s="269"/>
      <c r="AA404" s="269"/>
      <c r="AB404" s="269"/>
    </row>
    <row r="405" spans="2:28" x14ac:dyDescent="0.25">
      <c r="B405" s="269"/>
      <c r="C405" s="269"/>
      <c r="D405" s="269"/>
      <c r="E405" s="269"/>
      <c r="F405" s="269"/>
      <c r="G405" s="269"/>
      <c r="H405" s="269"/>
      <c r="I405" s="269"/>
      <c r="J405" s="269"/>
      <c r="K405" s="269"/>
      <c r="L405" s="269"/>
      <c r="M405" s="269"/>
      <c r="N405" s="269"/>
      <c r="O405" s="269"/>
      <c r="P405" s="269"/>
      <c r="Q405" s="269"/>
      <c r="R405" s="269"/>
      <c r="S405" s="269"/>
      <c r="T405" s="269"/>
      <c r="U405" s="269"/>
      <c r="V405" s="269"/>
      <c r="W405" s="269"/>
      <c r="X405" s="269"/>
      <c r="Y405" s="269"/>
      <c r="Z405" s="269"/>
      <c r="AA405" s="269"/>
      <c r="AB405" s="269"/>
    </row>
    <row r="406" spans="2:28" x14ac:dyDescent="0.25">
      <c r="B406" s="269"/>
      <c r="C406" s="269"/>
      <c r="D406" s="269"/>
      <c r="E406" s="269"/>
      <c r="F406" s="269"/>
      <c r="G406" s="269"/>
      <c r="H406" s="269"/>
      <c r="I406" s="269"/>
      <c r="J406" s="269"/>
      <c r="K406" s="269"/>
      <c r="L406" s="269"/>
      <c r="M406" s="269"/>
      <c r="N406" s="269"/>
      <c r="O406" s="269"/>
      <c r="P406" s="269"/>
      <c r="Q406" s="269"/>
      <c r="R406" s="269"/>
      <c r="S406" s="269"/>
      <c r="T406" s="269"/>
      <c r="U406" s="269"/>
      <c r="V406" s="269"/>
      <c r="W406" s="269"/>
      <c r="X406" s="269"/>
      <c r="Y406" s="269"/>
      <c r="Z406" s="269"/>
      <c r="AA406" s="269"/>
      <c r="AB406" s="269"/>
    </row>
    <row r="407" spans="2:28" x14ac:dyDescent="0.25">
      <c r="B407" s="269"/>
      <c r="C407" s="269"/>
      <c r="D407" s="269"/>
      <c r="E407" s="269"/>
      <c r="F407" s="269"/>
      <c r="G407" s="269"/>
      <c r="H407" s="269"/>
      <c r="I407" s="269"/>
      <c r="J407" s="269"/>
      <c r="K407" s="269"/>
      <c r="L407" s="269"/>
      <c r="M407" s="269"/>
      <c r="N407" s="269"/>
      <c r="O407" s="269"/>
      <c r="P407" s="269"/>
      <c r="Q407" s="269"/>
      <c r="R407" s="269"/>
      <c r="S407" s="269"/>
      <c r="T407" s="269"/>
      <c r="U407" s="269"/>
      <c r="V407" s="269"/>
      <c r="W407" s="269"/>
      <c r="X407" s="269"/>
      <c r="Y407" s="269"/>
      <c r="Z407" s="269"/>
      <c r="AA407" s="269"/>
      <c r="AB407" s="269"/>
    </row>
    <row r="408" spans="2:28" x14ac:dyDescent="0.25">
      <c r="B408" s="269"/>
      <c r="C408" s="269"/>
      <c r="D408" s="269"/>
      <c r="E408" s="269"/>
      <c r="F408" s="269"/>
      <c r="G408" s="269"/>
      <c r="H408" s="269"/>
      <c r="I408" s="269"/>
      <c r="J408" s="269"/>
      <c r="K408" s="269"/>
      <c r="L408" s="269"/>
      <c r="M408" s="269"/>
      <c r="N408" s="269"/>
      <c r="O408" s="269"/>
      <c r="P408" s="269"/>
      <c r="Q408" s="269"/>
      <c r="R408" s="269"/>
      <c r="S408" s="269"/>
      <c r="T408" s="269"/>
      <c r="U408" s="269"/>
      <c r="V408" s="269"/>
      <c r="W408" s="269"/>
      <c r="X408" s="269"/>
      <c r="Y408" s="269"/>
      <c r="Z408" s="269"/>
      <c r="AA408" s="269"/>
      <c r="AB408" s="269"/>
    </row>
    <row r="409" spans="2:28" x14ac:dyDescent="0.25">
      <c r="B409" s="269"/>
      <c r="C409" s="269"/>
      <c r="D409" s="269"/>
      <c r="E409" s="269"/>
      <c r="F409" s="269"/>
      <c r="G409" s="269"/>
      <c r="H409" s="269"/>
      <c r="I409" s="269"/>
      <c r="J409" s="269"/>
      <c r="K409" s="269"/>
      <c r="L409" s="269"/>
      <c r="M409" s="269"/>
      <c r="N409" s="269"/>
      <c r="O409" s="269"/>
      <c r="P409" s="269"/>
      <c r="Q409" s="269"/>
      <c r="R409" s="269"/>
      <c r="S409" s="269"/>
      <c r="T409" s="269"/>
      <c r="U409" s="269"/>
      <c r="V409" s="269"/>
      <c r="W409" s="269"/>
      <c r="X409" s="269"/>
      <c r="Y409" s="269"/>
      <c r="Z409" s="269"/>
      <c r="AA409" s="269"/>
      <c r="AB409" s="269"/>
    </row>
    <row r="410" spans="2:28" x14ac:dyDescent="0.25">
      <c r="B410" s="269"/>
      <c r="C410" s="269"/>
      <c r="D410" s="269"/>
      <c r="E410" s="269"/>
      <c r="F410" s="269"/>
      <c r="G410" s="269"/>
      <c r="H410" s="269"/>
      <c r="I410" s="269"/>
      <c r="J410" s="269"/>
      <c r="K410" s="269"/>
      <c r="L410" s="269"/>
      <c r="M410" s="269"/>
      <c r="N410" s="269"/>
      <c r="O410" s="269"/>
      <c r="P410" s="269"/>
      <c r="Q410" s="269"/>
      <c r="R410" s="269"/>
      <c r="S410" s="269"/>
      <c r="T410" s="269"/>
      <c r="U410" s="269"/>
      <c r="V410" s="269"/>
      <c r="W410" s="269"/>
      <c r="X410" s="269"/>
      <c r="Y410" s="269"/>
      <c r="Z410" s="269"/>
      <c r="AA410" s="269"/>
      <c r="AB410" s="269"/>
    </row>
    <row r="411" spans="2:28" x14ac:dyDescent="0.25">
      <c r="B411" s="269"/>
      <c r="C411" s="269"/>
      <c r="D411" s="269"/>
      <c r="E411" s="269"/>
      <c r="F411" s="269"/>
      <c r="G411" s="269"/>
      <c r="H411" s="269"/>
      <c r="I411" s="269"/>
      <c r="J411" s="269"/>
      <c r="K411" s="269"/>
      <c r="L411" s="269"/>
      <c r="M411" s="269"/>
      <c r="N411" s="269"/>
      <c r="O411" s="269"/>
      <c r="P411" s="269"/>
      <c r="Q411" s="269"/>
      <c r="R411" s="269"/>
      <c r="S411" s="269"/>
      <c r="T411" s="269"/>
      <c r="U411" s="269"/>
      <c r="V411" s="269"/>
      <c r="W411" s="269"/>
      <c r="X411" s="269"/>
      <c r="Y411" s="269"/>
      <c r="Z411" s="269"/>
      <c r="AA411" s="269"/>
      <c r="AB411" s="269"/>
    </row>
    <row r="412" spans="2:28" x14ac:dyDescent="0.25">
      <c r="B412" s="269"/>
      <c r="C412" s="269"/>
      <c r="D412" s="269"/>
      <c r="E412" s="269"/>
      <c r="F412" s="269"/>
      <c r="G412" s="269"/>
      <c r="H412" s="269"/>
      <c r="I412" s="269"/>
      <c r="J412" s="269"/>
      <c r="K412" s="269"/>
      <c r="L412" s="269"/>
      <c r="M412" s="269"/>
      <c r="N412" s="269"/>
      <c r="O412" s="269"/>
      <c r="P412" s="269"/>
      <c r="Q412" s="269"/>
      <c r="R412" s="269"/>
      <c r="S412" s="269"/>
      <c r="T412" s="269"/>
      <c r="U412" s="269"/>
      <c r="V412" s="269"/>
      <c r="W412" s="269"/>
      <c r="X412" s="269"/>
      <c r="Y412" s="269"/>
      <c r="Z412" s="269"/>
      <c r="AA412" s="269"/>
      <c r="AB412" s="269"/>
    </row>
    <row r="413" spans="2:28" x14ac:dyDescent="0.25">
      <c r="B413" s="269"/>
      <c r="C413" s="269"/>
      <c r="D413" s="269"/>
      <c r="E413" s="269"/>
      <c r="F413" s="269"/>
      <c r="G413" s="269"/>
      <c r="H413" s="269"/>
      <c r="I413" s="269"/>
      <c r="J413" s="269"/>
      <c r="K413" s="269"/>
      <c r="L413" s="269"/>
      <c r="M413" s="269"/>
      <c r="N413" s="269"/>
      <c r="O413" s="269"/>
      <c r="P413" s="269"/>
      <c r="Q413" s="269"/>
      <c r="R413" s="269"/>
      <c r="S413" s="269"/>
      <c r="T413" s="269"/>
      <c r="U413" s="269"/>
      <c r="V413" s="269"/>
      <c r="W413" s="269"/>
      <c r="X413" s="269"/>
      <c r="Y413" s="269"/>
      <c r="Z413" s="269"/>
      <c r="AA413" s="269"/>
      <c r="AB413" s="269"/>
    </row>
    <row r="414" spans="2:28" x14ac:dyDescent="0.25">
      <c r="B414" s="269"/>
      <c r="C414" s="269"/>
      <c r="D414" s="269"/>
      <c r="E414" s="269"/>
      <c r="F414" s="269"/>
      <c r="G414" s="269"/>
      <c r="H414" s="269"/>
      <c r="I414" s="269"/>
      <c r="J414" s="269"/>
      <c r="K414" s="269"/>
      <c r="L414" s="269"/>
      <c r="M414" s="269"/>
      <c r="N414" s="269"/>
      <c r="O414" s="269"/>
      <c r="P414" s="269"/>
      <c r="Q414" s="269"/>
      <c r="R414" s="269"/>
      <c r="S414" s="269"/>
      <c r="T414" s="269"/>
      <c r="U414" s="269"/>
      <c r="V414" s="269"/>
      <c r="W414" s="269"/>
      <c r="X414" s="269"/>
      <c r="Y414" s="269"/>
      <c r="Z414" s="269"/>
      <c r="AA414" s="269"/>
      <c r="AB414" s="269"/>
    </row>
    <row r="415" spans="2:28" x14ac:dyDescent="0.25">
      <c r="B415" s="269"/>
      <c r="C415" s="269"/>
      <c r="D415" s="269"/>
      <c r="E415" s="269"/>
      <c r="F415" s="269"/>
      <c r="G415" s="269"/>
      <c r="H415" s="269"/>
      <c r="I415" s="269"/>
      <c r="J415" s="269"/>
      <c r="K415" s="269"/>
      <c r="L415" s="269"/>
      <c r="M415" s="269"/>
      <c r="N415" s="269"/>
      <c r="O415" s="269"/>
      <c r="P415" s="269"/>
      <c r="Q415" s="269"/>
      <c r="R415" s="269"/>
      <c r="S415" s="269"/>
      <c r="T415" s="269"/>
      <c r="U415" s="269"/>
      <c r="V415" s="269"/>
      <c r="W415" s="269"/>
      <c r="X415" s="269"/>
      <c r="Y415" s="269"/>
      <c r="Z415" s="269"/>
      <c r="AA415" s="269"/>
      <c r="AB415" s="269"/>
    </row>
    <row r="416" spans="2:28" x14ac:dyDescent="0.25">
      <c r="B416" s="269"/>
      <c r="C416" s="269"/>
      <c r="D416" s="269"/>
      <c r="E416" s="269"/>
      <c r="F416" s="269"/>
      <c r="G416" s="269"/>
      <c r="H416" s="269"/>
      <c r="I416" s="269"/>
      <c r="J416" s="269"/>
      <c r="K416" s="269"/>
      <c r="L416" s="269"/>
      <c r="M416" s="269"/>
      <c r="N416" s="269"/>
      <c r="O416" s="269"/>
      <c r="P416" s="269"/>
      <c r="Q416" s="269"/>
      <c r="R416" s="269"/>
      <c r="S416" s="269"/>
      <c r="T416" s="269"/>
      <c r="U416" s="269"/>
      <c r="V416" s="269"/>
      <c r="W416" s="269"/>
      <c r="X416" s="269"/>
      <c r="Y416" s="269"/>
      <c r="Z416" s="269"/>
      <c r="AA416" s="269"/>
      <c r="AB416" s="269"/>
    </row>
    <row r="417" spans="2:28" x14ac:dyDescent="0.25">
      <c r="B417" s="269"/>
      <c r="C417" s="269"/>
      <c r="D417" s="269"/>
      <c r="E417" s="269"/>
      <c r="F417" s="269"/>
      <c r="G417" s="269"/>
      <c r="H417" s="269"/>
      <c r="I417" s="269"/>
      <c r="J417" s="269"/>
      <c r="K417" s="269"/>
      <c r="L417" s="269"/>
      <c r="M417" s="269"/>
      <c r="N417" s="269"/>
      <c r="O417" s="269"/>
      <c r="P417" s="269"/>
      <c r="Q417" s="269"/>
      <c r="R417" s="269"/>
      <c r="S417" s="269"/>
      <c r="T417" s="269"/>
      <c r="U417" s="269"/>
      <c r="V417" s="269"/>
      <c r="W417" s="269"/>
      <c r="X417" s="269"/>
      <c r="Y417" s="269"/>
      <c r="Z417" s="269"/>
      <c r="AA417" s="269"/>
      <c r="AB417" s="269"/>
    </row>
    <row r="418" spans="2:28" x14ac:dyDescent="0.25">
      <c r="B418" s="269"/>
      <c r="C418" s="269"/>
      <c r="D418" s="269"/>
      <c r="E418" s="269"/>
      <c r="F418" s="269"/>
      <c r="G418" s="269"/>
      <c r="H418" s="269"/>
      <c r="I418" s="269"/>
      <c r="J418" s="269"/>
      <c r="K418" s="269"/>
      <c r="L418" s="269"/>
      <c r="M418" s="269"/>
      <c r="N418" s="269"/>
      <c r="O418" s="269"/>
      <c r="P418" s="269"/>
      <c r="Q418" s="269"/>
      <c r="R418" s="269"/>
      <c r="S418" s="269"/>
      <c r="T418" s="269"/>
      <c r="U418" s="269"/>
      <c r="V418" s="269"/>
      <c r="W418" s="269"/>
      <c r="X418" s="269"/>
      <c r="Y418" s="269"/>
      <c r="Z418" s="269"/>
      <c r="AA418" s="269"/>
      <c r="AB418" s="269"/>
    </row>
    <row r="419" spans="2:28" x14ac:dyDescent="0.25">
      <c r="B419" s="269"/>
      <c r="C419" s="269"/>
      <c r="D419" s="269"/>
      <c r="E419" s="269"/>
      <c r="F419" s="269"/>
      <c r="G419" s="269"/>
      <c r="H419" s="269"/>
      <c r="I419" s="269"/>
      <c r="J419" s="269"/>
      <c r="K419" s="269"/>
      <c r="L419" s="269"/>
      <c r="M419" s="269"/>
      <c r="N419" s="269"/>
      <c r="O419" s="269"/>
      <c r="P419" s="269"/>
      <c r="Q419" s="269"/>
      <c r="R419" s="269"/>
      <c r="S419" s="269"/>
      <c r="T419" s="269"/>
      <c r="U419" s="269"/>
      <c r="V419" s="269"/>
      <c r="W419" s="269"/>
      <c r="X419" s="269"/>
      <c r="Y419" s="269"/>
      <c r="Z419" s="269"/>
      <c r="AA419" s="269"/>
      <c r="AB419" s="269"/>
    </row>
    <row r="420" spans="2:28" x14ac:dyDescent="0.25">
      <c r="B420" s="269"/>
      <c r="C420" s="269"/>
      <c r="D420" s="269"/>
      <c r="E420" s="269"/>
      <c r="F420" s="269"/>
      <c r="G420" s="269"/>
      <c r="H420" s="269"/>
      <c r="I420" s="269"/>
      <c r="J420" s="269"/>
      <c r="K420" s="269"/>
      <c r="L420" s="269"/>
      <c r="M420" s="269"/>
      <c r="N420" s="269"/>
      <c r="O420" s="269"/>
      <c r="P420" s="269"/>
      <c r="Q420" s="269"/>
      <c r="R420" s="269"/>
      <c r="S420" s="269"/>
      <c r="T420" s="269"/>
      <c r="U420" s="269"/>
      <c r="V420" s="269"/>
      <c r="W420" s="269"/>
      <c r="X420" s="269"/>
      <c r="Y420" s="269"/>
      <c r="Z420" s="269"/>
      <c r="AA420" s="269"/>
      <c r="AB420" s="269"/>
    </row>
    <row r="421" spans="2:28" x14ac:dyDescent="0.25">
      <c r="B421" s="269"/>
      <c r="C421" s="269"/>
      <c r="D421" s="269"/>
      <c r="E421" s="269"/>
      <c r="F421" s="269"/>
      <c r="G421" s="269"/>
      <c r="H421" s="269"/>
      <c r="I421" s="269"/>
      <c r="J421" s="269"/>
      <c r="K421" s="269"/>
      <c r="L421" s="269"/>
      <c r="M421" s="269"/>
      <c r="N421" s="269"/>
      <c r="O421" s="269"/>
      <c r="P421" s="269"/>
      <c r="Q421" s="269"/>
      <c r="R421" s="269"/>
      <c r="S421" s="269"/>
      <c r="T421" s="269"/>
      <c r="U421" s="269"/>
      <c r="V421" s="269"/>
      <c r="W421" s="269"/>
      <c r="X421" s="269"/>
      <c r="Y421" s="269"/>
      <c r="Z421" s="269"/>
      <c r="AA421" s="269"/>
      <c r="AB421" s="269"/>
    </row>
    <row r="422" spans="2:28" x14ac:dyDescent="0.25">
      <c r="B422" s="269"/>
      <c r="C422" s="269"/>
      <c r="D422" s="269"/>
      <c r="E422" s="269"/>
      <c r="F422" s="269"/>
      <c r="G422" s="269"/>
      <c r="H422" s="269"/>
      <c r="I422" s="269"/>
      <c r="J422" s="269"/>
      <c r="K422" s="269"/>
      <c r="L422" s="269"/>
      <c r="M422" s="269"/>
      <c r="N422" s="269"/>
      <c r="O422" s="269"/>
      <c r="P422" s="269"/>
      <c r="Q422" s="269"/>
      <c r="R422" s="269"/>
      <c r="S422" s="269"/>
      <c r="T422" s="269"/>
      <c r="U422" s="269"/>
      <c r="V422" s="269"/>
      <c r="W422" s="269"/>
      <c r="X422" s="269"/>
      <c r="Y422" s="269"/>
      <c r="Z422" s="269"/>
      <c r="AA422" s="269"/>
      <c r="AB422" s="269"/>
    </row>
    <row r="423" spans="2:28" x14ac:dyDescent="0.25">
      <c r="B423" s="269"/>
      <c r="C423" s="269"/>
      <c r="D423" s="269"/>
      <c r="E423" s="269"/>
      <c r="F423" s="269"/>
      <c r="G423" s="269"/>
      <c r="H423" s="269"/>
      <c r="I423" s="269"/>
      <c r="J423" s="269"/>
      <c r="K423" s="269"/>
      <c r="L423" s="269"/>
      <c r="M423" s="269"/>
      <c r="N423" s="269"/>
      <c r="O423" s="269"/>
      <c r="P423" s="269"/>
      <c r="Q423" s="269"/>
      <c r="R423" s="269"/>
      <c r="S423" s="269"/>
      <c r="T423" s="269"/>
      <c r="U423" s="269"/>
      <c r="V423" s="269"/>
      <c r="W423" s="269"/>
      <c r="X423" s="269"/>
      <c r="Y423" s="269"/>
      <c r="Z423" s="269"/>
      <c r="AA423" s="269"/>
      <c r="AB423" s="269"/>
    </row>
    <row r="424" spans="2:28" x14ac:dyDescent="0.25">
      <c r="B424" s="269"/>
      <c r="C424" s="269"/>
      <c r="D424" s="269"/>
      <c r="E424" s="269"/>
      <c r="F424" s="269"/>
      <c r="G424" s="269"/>
      <c r="H424" s="269"/>
      <c r="I424" s="269"/>
      <c r="J424" s="269"/>
      <c r="K424" s="269"/>
      <c r="L424" s="269"/>
      <c r="M424" s="269"/>
      <c r="N424" s="269"/>
      <c r="O424" s="269"/>
      <c r="P424" s="269"/>
      <c r="Q424" s="269"/>
      <c r="R424" s="269"/>
      <c r="S424" s="269"/>
      <c r="T424" s="269"/>
      <c r="U424" s="269"/>
      <c r="V424" s="269"/>
      <c r="W424" s="269"/>
      <c r="X424" s="269"/>
      <c r="Y424" s="269"/>
      <c r="Z424" s="269"/>
      <c r="AA424" s="269"/>
      <c r="AB424" s="269"/>
    </row>
    <row r="425" spans="2:28" x14ac:dyDescent="0.25">
      <c r="B425" s="269"/>
      <c r="C425" s="269"/>
      <c r="D425" s="269"/>
      <c r="E425" s="269"/>
      <c r="F425" s="269"/>
      <c r="G425" s="269"/>
      <c r="H425" s="269"/>
      <c r="I425" s="269"/>
      <c r="J425" s="269"/>
      <c r="K425" s="269"/>
      <c r="L425" s="269"/>
      <c r="M425" s="269"/>
      <c r="N425" s="269"/>
      <c r="O425" s="269"/>
      <c r="P425" s="269"/>
      <c r="Q425" s="269"/>
      <c r="R425" s="269"/>
      <c r="S425" s="269"/>
      <c r="T425" s="269"/>
      <c r="U425" s="269"/>
      <c r="V425" s="269"/>
      <c r="W425" s="269"/>
      <c r="X425" s="269"/>
      <c r="Y425" s="269"/>
      <c r="Z425" s="269"/>
      <c r="AA425" s="269"/>
      <c r="AB425" s="269"/>
    </row>
    <row r="426" spans="2:28" x14ac:dyDescent="0.25">
      <c r="B426" s="269"/>
      <c r="C426" s="269"/>
      <c r="D426" s="269"/>
      <c r="E426" s="269"/>
      <c r="F426" s="269"/>
      <c r="G426" s="269"/>
      <c r="H426" s="269"/>
      <c r="I426" s="269"/>
      <c r="J426" s="269"/>
      <c r="K426" s="269"/>
      <c r="L426" s="269"/>
      <c r="M426" s="269"/>
      <c r="N426" s="269"/>
      <c r="O426" s="269"/>
      <c r="P426" s="269"/>
      <c r="Q426" s="269"/>
      <c r="R426" s="269"/>
      <c r="S426" s="269"/>
      <c r="T426" s="269"/>
      <c r="U426" s="269"/>
      <c r="V426" s="269"/>
      <c r="W426" s="269"/>
      <c r="X426" s="269"/>
      <c r="Y426" s="269"/>
      <c r="Z426" s="269"/>
      <c r="AA426" s="269"/>
      <c r="AB426" s="269"/>
    </row>
    <row r="427" spans="2:28" x14ac:dyDescent="0.25">
      <c r="B427" s="269"/>
      <c r="C427" s="269"/>
      <c r="D427" s="269"/>
      <c r="E427" s="269"/>
      <c r="F427" s="269"/>
      <c r="G427" s="269"/>
      <c r="H427" s="269"/>
      <c r="I427" s="269"/>
      <c r="J427" s="269"/>
      <c r="K427" s="269"/>
      <c r="L427" s="269"/>
      <c r="M427" s="269"/>
      <c r="N427" s="269"/>
      <c r="O427" s="269"/>
      <c r="P427" s="269"/>
      <c r="Q427" s="269"/>
      <c r="R427" s="269"/>
      <c r="S427" s="269"/>
      <c r="T427" s="269"/>
      <c r="U427" s="269"/>
      <c r="V427" s="269"/>
      <c r="W427" s="269"/>
      <c r="X427" s="269"/>
      <c r="Y427" s="269"/>
      <c r="Z427" s="269"/>
      <c r="AA427" s="269"/>
      <c r="AB427" s="269"/>
    </row>
    <row r="428" spans="2:28" x14ac:dyDescent="0.25">
      <c r="B428" s="269"/>
      <c r="C428" s="269"/>
      <c r="D428" s="269"/>
      <c r="E428" s="269"/>
      <c r="F428" s="269"/>
      <c r="G428" s="269"/>
      <c r="H428" s="269"/>
      <c r="I428" s="269"/>
      <c r="J428" s="269"/>
      <c r="K428" s="269"/>
      <c r="L428" s="269"/>
      <c r="M428" s="269"/>
      <c r="N428" s="269"/>
      <c r="O428" s="269"/>
      <c r="P428" s="269"/>
      <c r="Q428" s="269"/>
      <c r="R428" s="269"/>
      <c r="S428" s="269"/>
      <c r="T428" s="269"/>
      <c r="U428" s="269"/>
      <c r="V428" s="269"/>
      <c r="W428" s="269"/>
      <c r="X428" s="269"/>
      <c r="Y428" s="269"/>
      <c r="Z428" s="269"/>
      <c r="AA428" s="269"/>
      <c r="AB428" s="269"/>
    </row>
    <row r="429" spans="2:28" x14ac:dyDescent="0.25">
      <c r="B429" s="269"/>
      <c r="C429" s="269"/>
      <c r="D429" s="269"/>
      <c r="E429" s="269"/>
      <c r="F429" s="269"/>
      <c r="G429" s="269"/>
      <c r="H429" s="269"/>
      <c r="I429" s="269"/>
      <c r="J429" s="269"/>
      <c r="K429" s="269"/>
      <c r="L429" s="269"/>
      <c r="M429" s="269"/>
      <c r="N429" s="269"/>
      <c r="O429" s="269"/>
      <c r="P429" s="269"/>
      <c r="Q429" s="269"/>
      <c r="R429" s="269"/>
      <c r="S429" s="269"/>
      <c r="T429" s="269"/>
      <c r="U429" s="269"/>
      <c r="V429" s="269"/>
      <c r="W429" s="269"/>
      <c r="X429" s="269"/>
      <c r="Y429" s="269"/>
      <c r="Z429" s="269"/>
      <c r="AA429" s="269"/>
      <c r="AB429" s="269"/>
    </row>
    <row r="430" spans="2:28" x14ac:dyDescent="0.25">
      <c r="B430" s="269"/>
      <c r="C430" s="269"/>
      <c r="D430" s="269"/>
      <c r="E430" s="269"/>
      <c r="F430" s="269"/>
      <c r="G430" s="269"/>
      <c r="H430" s="269"/>
      <c r="I430" s="269"/>
      <c r="J430" s="269"/>
      <c r="K430" s="269"/>
      <c r="L430" s="269"/>
      <c r="M430" s="269"/>
      <c r="N430" s="269"/>
      <c r="O430" s="269"/>
      <c r="P430" s="269"/>
      <c r="Q430" s="269"/>
      <c r="R430" s="269"/>
      <c r="S430" s="269"/>
      <c r="T430" s="269"/>
      <c r="U430" s="269"/>
      <c r="V430" s="269"/>
      <c r="W430" s="269"/>
      <c r="X430" s="269"/>
      <c r="Y430" s="269"/>
      <c r="Z430" s="269"/>
      <c r="AA430" s="269"/>
      <c r="AB430" s="269"/>
    </row>
    <row r="431" spans="2:28" x14ac:dyDescent="0.25">
      <c r="B431" s="269"/>
      <c r="C431" s="269"/>
      <c r="D431" s="269"/>
      <c r="E431" s="269"/>
      <c r="F431" s="269"/>
      <c r="G431" s="269"/>
      <c r="H431" s="269"/>
      <c r="I431" s="269"/>
      <c r="J431" s="269"/>
      <c r="K431" s="269"/>
      <c r="L431" s="269"/>
      <c r="M431" s="269"/>
      <c r="N431" s="269"/>
      <c r="O431" s="269"/>
      <c r="P431" s="269"/>
      <c r="Q431" s="269"/>
      <c r="R431" s="269"/>
      <c r="S431" s="269"/>
      <c r="T431" s="269"/>
      <c r="U431" s="269"/>
      <c r="V431" s="269"/>
      <c r="W431" s="269"/>
      <c r="X431" s="269"/>
      <c r="Y431" s="269"/>
      <c r="Z431" s="269"/>
      <c r="AA431" s="269"/>
      <c r="AB431" s="269"/>
    </row>
    <row r="432" spans="2:28" x14ac:dyDescent="0.25">
      <c r="B432" s="269"/>
      <c r="C432" s="269"/>
      <c r="D432" s="269"/>
      <c r="E432" s="269"/>
      <c r="F432" s="269"/>
      <c r="G432" s="269"/>
      <c r="H432" s="269"/>
      <c r="I432" s="269"/>
      <c r="J432" s="269"/>
      <c r="K432" s="269"/>
      <c r="L432" s="269"/>
      <c r="M432" s="269"/>
      <c r="N432" s="269"/>
      <c r="O432" s="269"/>
      <c r="P432" s="269"/>
      <c r="Q432" s="269"/>
      <c r="R432" s="269"/>
      <c r="S432" s="269"/>
      <c r="T432" s="269"/>
      <c r="U432" s="269"/>
      <c r="V432" s="269"/>
      <c r="W432" s="269"/>
      <c r="X432" s="269"/>
      <c r="Y432" s="269"/>
      <c r="Z432" s="269"/>
      <c r="AA432" s="269"/>
      <c r="AB432" s="269"/>
    </row>
    <row r="433" spans="2:28" x14ac:dyDescent="0.25">
      <c r="B433" s="269"/>
      <c r="C433" s="269"/>
      <c r="D433" s="269"/>
      <c r="E433" s="269"/>
      <c r="F433" s="269"/>
      <c r="G433" s="269"/>
      <c r="H433" s="269"/>
      <c r="I433" s="269"/>
      <c r="J433" s="269"/>
      <c r="K433" s="269"/>
      <c r="L433" s="269"/>
      <c r="M433" s="269"/>
      <c r="N433" s="269"/>
      <c r="O433" s="269"/>
      <c r="P433" s="269"/>
      <c r="Q433" s="269"/>
      <c r="R433" s="269"/>
      <c r="S433" s="269"/>
      <c r="T433" s="269"/>
      <c r="U433" s="269"/>
      <c r="V433" s="269"/>
      <c r="W433" s="269"/>
      <c r="X433" s="269"/>
      <c r="Y433" s="269"/>
      <c r="Z433" s="269"/>
      <c r="AA433" s="269"/>
      <c r="AB433" s="269"/>
    </row>
    <row r="434" spans="2:28" x14ac:dyDescent="0.25">
      <c r="B434" s="269"/>
      <c r="C434" s="269"/>
      <c r="D434" s="269"/>
      <c r="E434" s="269"/>
      <c r="F434" s="269"/>
      <c r="G434" s="269"/>
      <c r="H434" s="269"/>
      <c r="I434" s="269"/>
      <c r="J434" s="269"/>
      <c r="K434" s="269"/>
      <c r="L434" s="269"/>
      <c r="M434" s="269"/>
      <c r="N434" s="269"/>
      <c r="O434" s="269"/>
      <c r="P434" s="269"/>
      <c r="Q434" s="269"/>
      <c r="R434" s="269"/>
      <c r="S434" s="269"/>
      <c r="T434" s="269"/>
      <c r="U434" s="269"/>
      <c r="V434" s="269"/>
      <c r="W434" s="269"/>
      <c r="X434" s="269"/>
      <c r="Y434" s="269"/>
      <c r="Z434" s="269"/>
      <c r="AA434" s="269"/>
      <c r="AB434" s="269"/>
    </row>
    <row r="435" spans="2:28" x14ac:dyDescent="0.25">
      <c r="B435" s="269"/>
      <c r="C435" s="269"/>
      <c r="D435" s="269"/>
      <c r="E435" s="269"/>
      <c r="F435" s="269"/>
      <c r="G435" s="269"/>
      <c r="H435" s="269"/>
      <c r="I435" s="269"/>
      <c r="J435" s="269"/>
      <c r="K435" s="269"/>
      <c r="L435" s="269"/>
      <c r="M435" s="269"/>
      <c r="N435" s="269"/>
      <c r="O435" s="269"/>
      <c r="P435" s="269"/>
      <c r="Q435" s="269"/>
      <c r="R435" s="269"/>
      <c r="S435" s="269"/>
      <c r="T435" s="269"/>
      <c r="U435" s="269"/>
      <c r="V435" s="269"/>
      <c r="W435" s="269"/>
      <c r="X435" s="269"/>
      <c r="Y435" s="269"/>
      <c r="Z435" s="269"/>
      <c r="AA435" s="269"/>
      <c r="AB435" s="269"/>
    </row>
    <row r="436" spans="2:28" x14ac:dyDescent="0.25">
      <c r="B436" s="269"/>
      <c r="C436" s="269"/>
      <c r="D436" s="269"/>
      <c r="E436" s="269"/>
      <c r="F436" s="269"/>
      <c r="G436" s="269"/>
      <c r="H436" s="269"/>
      <c r="I436" s="269"/>
      <c r="J436" s="269"/>
      <c r="K436" s="269"/>
      <c r="L436" s="269"/>
      <c r="M436" s="269"/>
      <c r="N436" s="269"/>
      <c r="O436" s="269"/>
      <c r="P436" s="269"/>
      <c r="Q436" s="269"/>
      <c r="R436" s="269"/>
      <c r="S436" s="269"/>
      <c r="T436" s="269"/>
      <c r="U436" s="269"/>
      <c r="V436" s="269"/>
      <c r="W436" s="269"/>
      <c r="X436" s="269"/>
      <c r="Y436" s="269"/>
      <c r="Z436" s="269"/>
      <c r="AA436" s="269"/>
      <c r="AB436" s="269"/>
    </row>
    <row r="437" spans="2:28" x14ac:dyDescent="0.25">
      <c r="B437" s="269"/>
      <c r="C437" s="269"/>
      <c r="D437" s="269"/>
      <c r="E437" s="269"/>
      <c r="F437" s="269"/>
      <c r="G437" s="269"/>
      <c r="H437" s="269"/>
      <c r="I437" s="269"/>
      <c r="J437" s="269"/>
      <c r="K437" s="269"/>
      <c r="L437" s="269"/>
      <c r="M437" s="269"/>
      <c r="N437" s="269"/>
      <c r="O437" s="269"/>
      <c r="P437" s="269"/>
      <c r="Q437" s="269"/>
      <c r="R437" s="269"/>
      <c r="S437" s="269"/>
      <c r="T437" s="269"/>
      <c r="U437" s="269"/>
      <c r="V437" s="269"/>
      <c r="W437" s="269"/>
      <c r="X437" s="269"/>
      <c r="Y437" s="269"/>
      <c r="Z437" s="269"/>
      <c r="AA437" s="269"/>
      <c r="AB437" s="269"/>
    </row>
    <row r="438" spans="2:28" x14ac:dyDescent="0.25">
      <c r="B438" s="269"/>
      <c r="C438" s="269"/>
      <c r="D438" s="269"/>
      <c r="E438" s="269"/>
      <c r="F438" s="269"/>
      <c r="G438" s="269"/>
      <c r="H438" s="269"/>
      <c r="I438" s="269"/>
      <c r="J438" s="269"/>
      <c r="K438" s="269"/>
      <c r="L438" s="269"/>
      <c r="M438" s="269"/>
      <c r="N438" s="269"/>
      <c r="O438" s="269"/>
      <c r="P438" s="269"/>
      <c r="Q438" s="269"/>
      <c r="R438" s="269"/>
      <c r="S438" s="269"/>
      <c r="T438" s="269"/>
      <c r="U438" s="269"/>
      <c r="V438" s="269"/>
      <c r="W438" s="269"/>
      <c r="X438" s="269"/>
      <c r="Y438" s="269"/>
      <c r="Z438" s="269"/>
      <c r="AA438" s="269"/>
      <c r="AB438" s="269"/>
    </row>
    <row r="439" spans="2:28" x14ac:dyDescent="0.25">
      <c r="B439" s="269"/>
      <c r="C439" s="269"/>
      <c r="D439" s="269"/>
      <c r="E439" s="269"/>
      <c r="F439" s="269"/>
      <c r="G439" s="269"/>
      <c r="H439" s="269"/>
      <c r="I439" s="269"/>
      <c r="J439" s="269"/>
      <c r="K439" s="269"/>
      <c r="L439" s="269"/>
      <c r="M439" s="269"/>
      <c r="N439" s="269"/>
      <c r="O439" s="269"/>
      <c r="P439" s="269"/>
      <c r="Q439" s="269"/>
      <c r="R439" s="269"/>
      <c r="S439" s="269"/>
      <c r="T439" s="269"/>
      <c r="U439" s="269"/>
      <c r="V439" s="269"/>
      <c r="W439" s="269"/>
      <c r="X439" s="269"/>
      <c r="Y439" s="269"/>
      <c r="Z439" s="269"/>
      <c r="AA439" s="269"/>
      <c r="AB439" s="269"/>
    </row>
    <row r="440" spans="2:28" x14ac:dyDescent="0.25">
      <c r="B440" s="269"/>
      <c r="C440" s="269"/>
      <c r="D440" s="269"/>
      <c r="E440" s="269"/>
      <c r="F440" s="269"/>
      <c r="G440" s="269"/>
      <c r="H440" s="269"/>
      <c r="I440" s="269"/>
      <c r="J440" s="269"/>
      <c r="K440" s="269"/>
      <c r="L440" s="269"/>
      <c r="M440" s="269"/>
      <c r="N440" s="269"/>
      <c r="O440" s="269"/>
      <c r="P440" s="269"/>
      <c r="Q440" s="269"/>
      <c r="R440" s="269"/>
      <c r="S440" s="269"/>
      <c r="T440" s="269"/>
      <c r="U440" s="269"/>
      <c r="V440" s="269"/>
      <c r="W440" s="269"/>
      <c r="X440" s="269"/>
      <c r="Y440" s="269"/>
      <c r="Z440" s="269"/>
      <c r="AA440" s="269"/>
      <c r="AB440" s="269"/>
    </row>
    <row r="441" spans="2:28" x14ac:dyDescent="0.25">
      <c r="B441" s="269"/>
      <c r="C441" s="269"/>
      <c r="D441" s="269"/>
      <c r="E441" s="269"/>
      <c r="F441" s="269"/>
      <c r="G441" s="269"/>
      <c r="H441" s="269"/>
      <c r="I441" s="269"/>
      <c r="J441" s="269"/>
      <c r="K441" s="269"/>
      <c r="L441" s="269"/>
      <c r="M441" s="269"/>
      <c r="N441" s="269"/>
      <c r="O441" s="269"/>
      <c r="P441" s="269"/>
      <c r="Q441" s="269"/>
      <c r="R441" s="269"/>
      <c r="S441" s="269"/>
      <c r="T441" s="269"/>
      <c r="U441" s="269"/>
      <c r="V441" s="269"/>
      <c r="W441" s="269"/>
      <c r="X441" s="269"/>
      <c r="Y441" s="269"/>
      <c r="Z441" s="269"/>
      <c r="AA441" s="269"/>
      <c r="AB441" s="269"/>
    </row>
    <row r="442" spans="2:28" x14ac:dyDescent="0.25">
      <c r="B442" s="269"/>
      <c r="C442" s="269"/>
      <c r="D442" s="269"/>
      <c r="E442" s="269"/>
      <c r="F442" s="269"/>
      <c r="G442" s="269"/>
      <c r="H442" s="269"/>
      <c r="I442" s="269"/>
      <c r="J442" s="269"/>
      <c r="K442" s="269"/>
      <c r="L442" s="269"/>
      <c r="M442" s="269"/>
      <c r="N442" s="269"/>
      <c r="O442" s="269"/>
      <c r="P442" s="269"/>
      <c r="Q442" s="269"/>
      <c r="R442" s="269"/>
      <c r="S442" s="269"/>
      <c r="T442" s="269"/>
      <c r="U442" s="269"/>
      <c r="V442" s="269"/>
      <c r="W442" s="269"/>
      <c r="X442" s="269"/>
      <c r="Y442" s="269"/>
      <c r="Z442" s="269"/>
      <c r="AA442" s="269"/>
      <c r="AB442" s="269"/>
    </row>
    <row r="443" spans="2:28" x14ac:dyDescent="0.25">
      <c r="B443" s="269"/>
      <c r="C443" s="269"/>
      <c r="D443" s="269"/>
      <c r="E443" s="269"/>
      <c r="F443" s="269"/>
      <c r="G443" s="269"/>
      <c r="H443" s="269"/>
      <c r="I443" s="269"/>
      <c r="J443" s="269"/>
      <c r="K443" s="269"/>
      <c r="L443" s="269"/>
      <c r="M443" s="269"/>
      <c r="N443" s="269"/>
      <c r="O443" s="269"/>
      <c r="P443" s="269"/>
      <c r="Q443" s="269"/>
      <c r="R443" s="269"/>
      <c r="S443" s="269"/>
      <c r="T443" s="269"/>
      <c r="U443" s="269"/>
      <c r="V443" s="269"/>
      <c r="W443" s="269"/>
      <c r="X443" s="269"/>
      <c r="Y443" s="269"/>
      <c r="Z443" s="269"/>
      <c r="AA443" s="269"/>
      <c r="AB443" s="269"/>
    </row>
    <row r="444" spans="2:28" x14ac:dyDescent="0.25">
      <c r="B444" s="269"/>
      <c r="C444" s="269"/>
      <c r="D444" s="269"/>
      <c r="E444" s="269"/>
      <c r="F444" s="269"/>
      <c r="G444" s="269"/>
      <c r="H444" s="269"/>
      <c r="I444" s="269"/>
      <c r="J444" s="269"/>
      <c r="K444" s="269"/>
      <c r="L444" s="269"/>
      <c r="M444" s="269"/>
      <c r="N444" s="269"/>
      <c r="O444" s="269"/>
      <c r="P444" s="269"/>
      <c r="Q444" s="269"/>
      <c r="R444" s="269"/>
      <c r="S444" s="269"/>
      <c r="T444" s="269"/>
      <c r="U444" s="269"/>
      <c r="V444" s="269"/>
      <c r="W444" s="269"/>
      <c r="X444" s="269"/>
      <c r="Y444" s="269"/>
      <c r="Z444" s="269"/>
      <c r="AA444" s="269"/>
      <c r="AB444" s="269"/>
    </row>
    <row r="445" spans="2:28" x14ac:dyDescent="0.25">
      <c r="B445" s="269"/>
      <c r="C445" s="269"/>
      <c r="D445" s="269"/>
      <c r="E445" s="269"/>
      <c r="F445" s="269"/>
      <c r="G445" s="269"/>
      <c r="H445" s="269"/>
      <c r="I445" s="269"/>
      <c r="J445" s="269"/>
      <c r="K445" s="269"/>
      <c r="L445" s="269"/>
      <c r="M445" s="269"/>
      <c r="N445" s="269"/>
      <c r="O445" s="269"/>
      <c r="P445" s="269"/>
      <c r="Q445" s="269"/>
      <c r="R445" s="269"/>
      <c r="S445" s="269"/>
      <c r="T445" s="269"/>
      <c r="U445" s="269"/>
      <c r="V445" s="269"/>
      <c r="W445" s="269"/>
      <c r="X445" s="269"/>
      <c r="Y445" s="269"/>
      <c r="Z445" s="269"/>
      <c r="AA445" s="269"/>
      <c r="AB445" s="269"/>
    </row>
    <row r="446" spans="2:28" x14ac:dyDescent="0.25">
      <c r="B446" s="269"/>
      <c r="C446" s="269"/>
      <c r="D446" s="269"/>
      <c r="E446" s="269"/>
      <c r="F446" s="269"/>
      <c r="G446" s="269"/>
      <c r="H446" s="269"/>
      <c r="I446" s="269"/>
      <c r="J446" s="269"/>
      <c r="K446" s="269"/>
      <c r="L446" s="269"/>
      <c r="M446" s="269"/>
      <c r="N446" s="269"/>
      <c r="O446" s="269"/>
      <c r="P446" s="269"/>
      <c r="Q446" s="269"/>
      <c r="R446" s="269"/>
      <c r="S446" s="269"/>
      <c r="T446" s="269"/>
      <c r="U446" s="269"/>
      <c r="V446" s="269"/>
      <c r="W446" s="269"/>
      <c r="X446" s="269"/>
      <c r="Y446" s="269"/>
      <c r="Z446" s="269"/>
      <c r="AA446" s="269"/>
      <c r="AB446" s="269"/>
    </row>
    <row r="447" spans="2:28" x14ac:dyDescent="0.25">
      <c r="B447" s="269"/>
      <c r="C447" s="269"/>
      <c r="D447" s="269"/>
      <c r="E447" s="269"/>
      <c r="F447" s="269"/>
      <c r="G447" s="269"/>
      <c r="H447" s="269"/>
      <c r="I447" s="269"/>
      <c r="J447" s="269"/>
      <c r="K447" s="269"/>
      <c r="L447" s="269"/>
      <c r="M447" s="269"/>
      <c r="N447" s="269"/>
      <c r="O447" s="269"/>
      <c r="P447" s="269"/>
      <c r="Q447" s="269"/>
      <c r="R447" s="269"/>
      <c r="S447" s="269"/>
      <c r="T447" s="269"/>
      <c r="U447" s="269"/>
      <c r="V447" s="269"/>
      <c r="W447" s="269"/>
      <c r="X447" s="269"/>
      <c r="Y447" s="269"/>
      <c r="Z447" s="269"/>
      <c r="AA447" s="269"/>
      <c r="AB447" s="269"/>
    </row>
    <row r="448" spans="2:28" x14ac:dyDescent="0.25">
      <c r="B448" s="269"/>
      <c r="C448" s="269"/>
      <c r="D448" s="269"/>
      <c r="E448" s="269"/>
      <c r="F448" s="269"/>
      <c r="G448" s="269"/>
      <c r="H448" s="269"/>
      <c r="I448" s="269"/>
      <c r="J448" s="269"/>
      <c r="K448" s="269"/>
      <c r="L448" s="269"/>
      <c r="M448" s="269"/>
      <c r="N448" s="269"/>
      <c r="O448" s="269"/>
      <c r="P448" s="269"/>
      <c r="Q448" s="269"/>
      <c r="R448" s="269"/>
      <c r="S448" s="269"/>
      <c r="T448" s="269"/>
      <c r="U448" s="269"/>
      <c r="V448" s="269"/>
      <c r="W448" s="269"/>
      <c r="X448" s="269"/>
      <c r="Y448" s="269"/>
      <c r="Z448" s="269"/>
      <c r="AA448" s="269"/>
      <c r="AB448" s="269"/>
    </row>
    <row r="449" spans="2:28" x14ac:dyDescent="0.25">
      <c r="B449" s="269"/>
      <c r="C449" s="269"/>
      <c r="D449" s="269"/>
      <c r="E449" s="269"/>
      <c r="F449" s="269"/>
      <c r="G449" s="269"/>
      <c r="H449" s="269"/>
      <c r="I449" s="269"/>
      <c r="J449" s="269"/>
      <c r="K449" s="269"/>
      <c r="L449" s="269"/>
      <c r="M449" s="269"/>
      <c r="N449" s="269"/>
      <c r="O449" s="269"/>
      <c r="P449" s="269"/>
      <c r="Q449" s="269"/>
      <c r="R449" s="269"/>
      <c r="S449" s="269"/>
      <c r="T449" s="269"/>
      <c r="U449" s="269"/>
      <c r="V449" s="269"/>
      <c r="W449" s="269"/>
      <c r="X449" s="269"/>
      <c r="Y449" s="269"/>
      <c r="Z449" s="269"/>
      <c r="AA449" s="269"/>
      <c r="AB449" s="269"/>
    </row>
    <row r="450" spans="2:28" x14ac:dyDescent="0.25">
      <c r="B450" s="269"/>
      <c r="C450" s="269"/>
      <c r="D450" s="269"/>
      <c r="E450" s="269"/>
      <c r="F450" s="269"/>
      <c r="G450" s="269"/>
      <c r="H450" s="269"/>
      <c r="I450" s="269"/>
      <c r="J450" s="269"/>
      <c r="K450" s="269"/>
      <c r="L450" s="269"/>
      <c r="M450" s="269"/>
      <c r="N450" s="269"/>
      <c r="O450" s="269"/>
      <c r="P450" s="269"/>
      <c r="Q450" s="269"/>
      <c r="R450" s="269"/>
      <c r="S450" s="269"/>
      <c r="T450" s="269"/>
      <c r="U450" s="269"/>
      <c r="V450" s="269"/>
      <c r="W450" s="269"/>
      <c r="X450" s="269"/>
      <c r="Y450" s="269"/>
      <c r="Z450" s="269"/>
      <c r="AA450" s="269"/>
      <c r="AB450" s="269"/>
    </row>
    <row r="451" spans="2:28" x14ac:dyDescent="0.25">
      <c r="B451" s="269"/>
      <c r="C451" s="269"/>
      <c r="D451" s="269"/>
      <c r="E451" s="269"/>
      <c r="F451" s="269"/>
      <c r="G451" s="269"/>
      <c r="H451" s="269"/>
      <c r="I451" s="269"/>
      <c r="J451" s="269"/>
      <c r="K451" s="269"/>
      <c r="L451" s="269"/>
      <c r="M451" s="269"/>
      <c r="N451" s="269"/>
      <c r="O451" s="269"/>
      <c r="P451" s="269"/>
      <c r="Q451" s="269"/>
      <c r="R451" s="269"/>
      <c r="S451" s="269"/>
      <c r="T451" s="269"/>
      <c r="U451" s="269"/>
      <c r="V451" s="269"/>
      <c r="W451" s="269"/>
      <c r="X451" s="269"/>
      <c r="Y451" s="269"/>
      <c r="Z451" s="269"/>
      <c r="AA451" s="269"/>
      <c r="AB451" s="269"/>
    </row>
    <row r="452" spans="2:28" x14ac:dyDescent="0.25">
      <c r="B452" s="269"/>
      <c r="C452" s="269"/>
      <c r="D452" s="269"/>
      <c r="E452" s="269"/>
      <c r="F452" s="269"/>
      <c r="G452" s="269"/>
      <c r="H452" s="269"/>
      <c r="I452" s="269"/>
      <c r="J452" s="269"/>
      <c r="K452" s="269"/>
      <c r="L452" s="269"/>
      <c r="M452" s="269"/>
      <c r="N452" s="269"/>
      <c r="O452" s="269"/>
      <c r="P452" s="269"/>
      <c r="Q452" s="269"/>
      <c r="R452" s="269"/>
      <c r="S452" s="269"/>
      <c r="T452" s="269"/>
      <c r="U452" s="269"/>
      <c r="V452" s="269"/>
      <c r="W452" s="269"/>
      <c r="X452" s="269"/>
      <c r="Y452" s="269"/>
      <c r="Z452" s="269"/>
      <c r="AA452" s="269"/>
      <c r="AB452" s="269"/>
    </row>
    <row r="453" spans="2:28" x14ac:dyDescent="0.25">
      <c r="B453" s="269"/>
      <c r="C453" s="269"/>
      <c r="D453" s="269"/>
      <c r="E453" s="269"/>
      <c r="F453" s="269"/>
      <c r="G453" s="269"/>
      <c r="H453" s="269"/>
      <c r="I453" s="269"/>
      <c r="J453" s="269"/>
      <c r="K453" s="269"/>
      <c r="L453" s="269"/>
      <c r="M453" s="269"/>
      <c r="N453" s="269"/>
      <c r="O453" s="269"/>
      <c r="P453" s="269"/>
      <c r="Q453" s="269"/>
      <c r="R453" s="269"/>
      <c r="S453" s="269"/>
      <c r="T453" s="269"/>
      <c r="U453" s="269"/>
      <c r="V453" s="269"/>
      <c r="W453" s="269"/>
      <c r="X453" s="269"/>
      <c r="Y453" s="269"/>
      <c r="Z453" s="269"/>
      <c r="AA453" s="269"/>
      <c r="AB453" s="269"/>
    </row>
    <row r="454" spans="2:28" x14ac:dyDescent="0.25">
      <c r="B454" s="269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69"/>
      <c r="N454" s="269"/>
      <c r="O454" s="269"/>
      <c r="P454" s="269"/>
      <c r="Q454" s="269"/>
      <c r="R454" s="269"/>
      <c r="S454" s="269"/>
      <c r="T454" s="269"/>
      <c r="U454" s="269"/>
      <c r="V454" s="269"/>
      <c r="W454" s="269"/>
      <c r="X454" s="269"/>
      <c r="Y454" s="269"/>
      <c r="Z454" s="269"/>
      <c r="AA454" s="269"/>
      <c r="AB454" s="269"/>
    </row>
    <row r="455" spans="2:28" x14ac:dyDescent="0.25">
      <c r="B455" s="269"/>
      <c r="C455" s="269"/>
      <c r="D455" s="269"/>
      <c r="E455" s="269"/>
      <c r="F455" s="269"/>
      <c r="G455" s="269"/>
      <c r="H455" s="269"/>
      <c r="I455" s="269"/>
      <c r="J455" s="269"/>
      <c r="K455" s="269"/>
      <c r="L455" s="269"/>
      <c r="M455" s="269"/>
      <c r="N455" s="269"/>
      <c r="O455" s="269"/>
      <c r="P455" s="269"/>
      <c r="Q455" s="269"/>
      <c r="R455" s="269"/>
      <c r="S455" s="269"/>
      <c r="T455" s="269"/>
      <c r="U455" s="269"/>
      <c r="V455" s="269"/>
      <c r="W455" s="269"/>
      <c r="X455" s="269"/>
      <c r="Y455" s="269"/>
      <c r="Z455" s="269"/>
      <c r="AA455" s="269"/>
      <c r="AB455" s="269"/>
    </row>
    <row r="456" spans="2:28" x14ac:dyDescent="0.25">
      <c r="B456" s="269"/>
      <c r="C456" s="269"/>
      <c r="D456" s="269"/>
      <c r="E456" s="269"/>
      <c r="F456" s="269"/>
      <c r="G456" s="269"/>
      <c r="H456" s="269"/>
      <c r="I456" s="269"/>
      <c r="J456" s="269"/>
      <c r="K456" s="269"/>
      <c r="L456" s="269"/>
      <c r="M456" s="269"/>
      <c r="N456" s="269"/>
      <c r="O456" s="269"/>
      <c r="P456" s="269"/>
      <c r="Q456" s="269"/>
      <c r="R456" s="269"/>
      <c r="S456" s="269"/>
      <c r="T456" s="269"/>
      <c r="U456" s="269"/>
      <c r="V456" s="269"/>
      <c r="W456" s="269"/>
      <c r="X456" s="269"/>
      <c r="Y456" s="269"/>
      <c r="Z456" s="269"/>
      <c r="AA456" s="269"/>
      <c r="AB456" s="269"/>
    </row>
    <row r="457" spans="2:28" x14ac:dyDescent="0.25">
      <c r="B457" s="269"/>
      <c r="C457" s="269"/>
      <c r="D457" s="269"/>
      <c r="E457" s="269"/>
      <c r="F457" s="269"/>
      <c r="G457" s="269"/>
      <c r="H457" s="269"/>
      <c r="I457" s="269"/>
      <c r="J457" s="269"/>
      <c r="K457" s="269"/>
      <c r="L457" s="269"/>
      <c r="M457" s="269"/>
      <c r="N457" s="269"/>
      <c r="O457" s="269"/>
      <c r="P457" s="269"/>
      <c r="Q457" s="269"/>
      <c r="R457" s="269"/>
      <c r="S457" s="269"/>
      <c r="T457" s="269"/>
      <c r="U457" s="269"/>
      <c r="V457" s="269"/>
      <c r="W457" s="269"/>
      <c r="X457" s="269"/>
      <c r="Y457" s="269"/>
      <c r="Z457" s="269"/>
      <c r="AA457" s="269"/>
      <c r="AB457" s="269"/>
    </row>
    <row r="458" spans="2:28" x14ac:dyDescent="0.25">
      <c r="B458" s="269"/>
      <c r="C458" s="269"/>
      <c r="D458" s="269"/>
      <c r="E458" s="269"/>
      <c r="F458" s="269"/>
      <c r="G458" s="269"/>
      <c r="H458" s="269"/>
      <c r="I458" s="269"/>
      <c r="J458" s="269"/>
      <c r="K458" s="269"/>
      <c r="L458" s="269"/>
      <c r="M458" s="269"/>
      <c r="N458" s="269"/>
      <c r="O458" s="269"/>
      <c r="P458" s="269"/>
      <c r="Q458" s="269"/>
      <c r="R458" s="269"/>
      <c r="S458" s="269"/>
      <c r="T458" s="269"/>
      <c r="U458" s="269"/>
      <c r="V458" s="269"/>
      <c r="W458" s="269"/>
      <c r="X458" s="269"/>
      <c r="Y458" s="269"/>
      <c r="Z458" s="269"/>
      <c r="AA458" s="269"/>
      <c r="AB458" s="269"/>
    </row>
    <row r="459" spans="2:28" x14ac:dyDescent="0.25">
      <c r="B459" s="269"/>
      <c r="C459" s="269"/>
      <c r="D459" s="269"/>
      <c r="E459" s="269"/>
      <c r="F459" s="269"/>
      <c r="G459" s="269"/>
      <c r="H459" s="269"/>
      <c r="I459" s="269"/>
      <c r="J459" s="269"/>
      <c r="K459" s="269"/>
      <c r="L459" s="269"/>
      <c r="M459" s="269"/>
      <c r="N459" s="269"/>
      <c r="O459" s="269"/>
      <c r="P459" s="269"/>
      <c r="Q459" s="269"/>
      <c r="R459" s="269"/>
      <c r="S459" s="269"/>
      <c r="T459" s="269"/>
      <c r="U459" s="269"/>
      <c r="V459" s="269"/>
      <c r="W459" s="269"/>
      <c r="X459" s="269"/>
      <c r="Y459" s="269"/>
      <c r="Z459" s="269"/>
      <c r="AA459" s="269"/>
      <c r="AB459" s="269"/>
    </row>
    <row r="460" spans="2:28" x14ac:dyDescent="0.25">
      <c r="B460" s="269"/>
      <c r="C460" s="269"/>
      <c r="D460" s="269"/>
      <c r="E460" s="269"/>
      <c r="F460" s="269"/>
      <c r="G460" s="269"/>
      <c r="H460" s="269"/>
      <c r="I460" s="269"/>
      <c r="J460" s="269"/>
      <c r="K460" s="269"/>
      <c r="L460" s="269"/>
      <c r="M460" s="269"/>
      <c r="N460" s="269"/>
      <c r="O460" s="269"/>
      <c r="P460" s="269"/>
      <c r="Q460" s="269"/>
      <c r="R460" s="269"/>
      <c r="S460" s="269"/>
      <c r="T460" s="269"/>
      <c r="U460" s="269"/>
      <c r="V460" s="269"/>
      <c r="W460" s="269"/>
      <c r="X460" s="269"/>
      <c r="Y460" s="269"/>
      <c r="Z460" s="269"/>
      <c r="AA460" s="269"/>
      <c r="AB460" s="269"/>
    </row>
    <row r="461" spans="2:28" x14ac:dyDescent="0.25">
      <c r="B461" s="269"/>
      <c r="C461" s="269"/>
      <c r="D461" s="269"/>
      <c r="E461" s="269"/>
      <c r="F461" s="269"/>
      <c r="G461" s="269"/>
      <c r="H461" s="269"/>
      <c r="I461" s="269"/>
      <c r="J461" s="269"/>
      <c r="K461" s="269"/>
      <c r="L461" s="269"/>
      <c r="M461" s="269"/>
      <c r="N461" s="269"/>
      <c r="O461" s="269"/>
      <c r="P461" s="269"/>
      <c r="Q461" s="269"/>
      <c r="R461" s="269"/>
      <c r="S461" s="269"/>
      <c r="T461" s="269"/>
      <c r="U461" s="269"/>
      <c r="V461" s="269"/>
      <c r="W461" s="269"/>
      <c r="X461" s="269"/>
      <c r="Y461" s="269"/>
      <c r="Z461" s="269"/>
      <c r="AA461" s="269"/>
      <c r="AB461" s="269"/>
    </row>
    <row r="462" spans="2:28" x14ac:dyDescent="0.25">
      <c r="B462" s="269"/>
      <c r="C462" s="269"/>
      <c r="D462" s="269"/>
      <c r="E462" s="269"/>
      <c r="F462" s="269"/>
      <c r="G462" s="269"/>
      <c r="H462" s="269"/>
      <c r="I462" s="269"/>
      <c r="J462" s="269"/>
      <c r="K462" s="269"/>
      <c r="L462" s="269"/>
      <c r="M462" s="269"/>
      <c r="N462" s="269"/>
      <c r="O462" s="269"/>
      <c r="P462" s="269"/>
      <c r="Q462" s="269"/>
      <c r="R462" s="269"/>
      <c r="S462" s="269"/>
      <c r="T462" s="269"/>
      <c r="U462" s="269"/>
      <c r="V462" s="269"/>
      <c r="W462" s="269"/>
      <c r="X462" s="269"/>
      <c r="Y462" s="269"/>
      <c r="Z462" s="269"/>
      <c r="AA462" s="269"/>
      <c r="AB462" s="269"/>
    </row>
    <row r="463" spans="2:28" x14ac:dyDescent="0.25">
      <c r="B463" s="269"/>
      <c r="C463" s="269"/>
      <c r="D463" s="269"/>
      <c r="E463" s="269"/>
      <c r="F463" s="269"/>
      <c r="G463" s="269"/>
      <c r="H463" s="269"/>
      <c r="I463" s="269"/>
      <c r="J463" s="269"/>
      <c r="K463" s="269"/>
      <c r="L463" s="269"/>
      <c r="M463" s="269"/>
      <c r="N463" s="269"/>
      <c r="O463" s="269"/>
      <c r="P463" s="269"/>
      <c r="Q463" s="269"/>
      <c r="R463" s="269"/>
      <c r="S463" s="269"/>
      <c r="T463" s="269"/>
      <c r="U463" s="269"/>
      <c r="V463" s="269"/>
      <c r="W463" s="269"/>
      <c r="X463" s="269"/>
      <c r="Y463" s="269"/>
      <c r="Z463" s="269"/>
      <c r="AA463" s="269"/>
      <c r="AB463" s="269"/>
    </row>
    <row r="464" spans="2:28" x14ac:dyDescent="0.25">
      <c r="B464" s="269"/>
      <c r="C464" s="269"/>
      <c r="D464" s="269"/>
      <c r="E464" s="269"/>
      <c r="F464" s="269"/>
      <c r="G464" s="269"/>
      <c r="H464" s="269"/>
      <c r="I464" s="269"/>
      <c r="J464" s="269"/>
      <c r="K464" s="269"/>
      <c r="L464" s="269"/>
      <c r="M464" s="269"/>
      <c r="N464" s="269"/>
      <c r="O464" s="269"/>
      <c r="P464" s="269"/>
      <c r="Q464" s="269"/>
      <c r="R464" s="269"/>
      <c r="S464" s="269"/>
      <c r="T464" s="269"/>
      <c r="U464" s="269"/>
      <c r="V464" s="269"/>
      <c r="W464" s="269"/>
      <c r="X464" s="269"/>
      <c r="Y464" s="269"/>
      <c r="Z464" s="269"/>
      <c r="AA464" s="269"/>
      <c r="AB464" s="269"/>
    </row>
    <row r="465" spans="2:28" x14ac:dyDescent="0.25">
      <c r="B465" s="269"/>
      <c r="C465" s="269"/>
      <c r="D465" s="269"/>
      <c r="E465" s="269"/>
      <c r="F465" s="269"/>
      <c r="G465" s="269"/>
      <c r="H465" s="269"/>
      <c r="I465" s="269"/>
      <c r="J465" s="269"/>
      <c r="K465" s="269"/>
      <c r="L465" s="269"/>
      <c r="M465" s="269"/>
      <c r="N465" s="269"/>
      <c r="O465" s="269"/>
      <c r="P465" s="269"/>
      <c r="Q465" s="269"/>
      <c r="R465" s="269"/>
      <c r="S465" s="269"/>
      <c r="T465" s="269"/>
      <c r="U465" s="269"/>
      <c r="V465" s="269"/>
      <c r="W465" s="269"/>
      <c r="X465" s="269"/>
      <c r="Y465" s="269"/>
      <c r="Z465" s="269"/>
      <c r="AA465" s="269"/>
      <c r="AB465" s="269"/>
    </row>
    <row r="466" spans="2:28" x14ac:dyDescent="0.25">
      <c r="B466" s="269"/>
      <c r="C466" s="269"/>
      <c r="D466" s="269"/>
      <c r="E466" s="269"/>
      <c r="F466" s="269"/>
      <c r="G466" s="269"/>
      <c r="H466" s="269"/>
      <c r="I466" s="269"/>
      <c r="J466" s="269"/>
      <c r="K466" s="269"/>
      <c r="L466" s="269"/>
      <c r="M466" s="269"/>
      <c r="N466" s="269"/>
      <c r="O466" s="269"/>
      <c r="P466" s="269"/>
      <c r="Q466" s="269"/>
      <c r="R466" s="269"/>
      <c r="S466" s="269"/>
      <c r="T466" s="269"/>
      <c r="U466" s="269"/>
      <c r="V466" s="269"/>
      <c r="W466" s="269"/>
      <c r="X466" s="269"/>
      <c r="Y466" s="269"/>
      <c r="Z466" s="269"/>
      <c r="AA466" s="269"/>
      <c r="AB466" s="269"/>
    </row>
    <row r="467" spans="2:28" x14ac:dyDescent="0.25">
      <c r="B467" s="269"/>
      <c r="C467" s="269"/>
      <c r="D467" s="269"/>
      <c r="E467" s="269"/>
      <c r="F467" s="269"/>
      <c r="G467" s="269"/>
      <c r="H467" s="269"/>
      <c r="I467" s="269"/>
      <c r="J467" s="269"/>
      <c r="K467" s="269"/>
      <c r="L467" s="269"/>
      <c r="M467" s="269"/>
      <c r="N467" s="269"/>
      <c r="O467" s="269"/>
      <c r="P467" s="269"/>
      <c r="Q467" s="269"/>
      <c r="R467" s="269"/>
      <c r="S467" s="269"/>
      <c r="T467" s="269"/>
      <c r="U467" s="269"/>
      <c r="V467" s="269"/>
      <c r="W467" s="269"/>
      <c r="X467" s="269"/>
      <c r="Y467" s="269"/>
      <c r="Z467" s="269"/>
      <c r="AA467" s="269"/>
      <c r="AB467" s="269"/>
    </row>
    <row r="468" spans="2:28" x14ac:dyDescent="0.25">
      <c r="B468" s="269"/>
      <c r="C468" s="269"/>
      <c r="D468" s="269"/>
      <c r="E468" s="269"/>
      <c r="F468" s="269"/>
      <c r="G468" s="269"/>
      <c r="H468" s="269"/>
      <c r="I468" s="269"/>
      <c r="J468" s="269"/>
      <c r="K468" s="269"/>
      <c r="L468" s="269"/>
      <c r="M468" s="269"/>
      <c r="N468" s="269"/>
      <c r="O468" s="269"/>
      <c r="P468" s="269"/>
      <c r="Q468" s="269"/>
      <c r="R468" s="269"/>
      <c r="S468" s="269"/>
      <c r="T468" s="269"/>
      <c r="U468" s="269"/>
      <c r="V468" s="269"/>
      <c r="W468" s="269"/>
      <c r="X468" s="269"/>
      <c r="Y468" s="269"/>
      <c r="Z468" s="269"/>
      <c r="AA468" s="269"/>
      <c r="AB468" s="269"/>
    </row>
    <row r="469" spans="2:28" x14ac:dyDescent="0.25">
      <c r="B469" s="269"/>
      <c r="C469" s="269"/>
      <c r="D469" s="269"/>
      <c r="E469" s="269"/>
      <c r="F469" s="269"/>
      <c r="G469" s="269"/>
      <c r="H469" s="269"/>
      <c r="I469" s="269"/>
      <c r="J469" s="269"/>
      <c r="K469" s="269"/>
      <c r="L469" s="269"/>
      <c r="M469" s="269"/>
      <c r="N469" s="269"/>
      <c r="O469" s="269"/>
      <c r="P469" s="269"/>
      <c r="Q469" s="269"/>
      <c r="R469" s="269"/>
      <c r="S469" s="269"/>
      <c r="T469" s="269"/>
      <c r="U469" s="269"/>
      <c r="V469" s="269"/>
      <c r="W469" s="269"/>
      <c r="X469" s="269"/>
      <c r="Y469" s="269"/>
      <c r="Z469" s="269"/>
      <c r="AA469" s="269"/>
      <c r="AB469" s="269"/>
    </row>
    <row r="470" spans="2:28" x14ac:dyDescent="0.25">
      <c r="B470" s="269"/>
      <c r="C470" s="269"/>
      <c r="D470" s="269"/>
      <c r="E470" s="269"/>
      <c r="F470" s="269"/>
      <c r="G470" s="269"/>
      <c r="H470" s="269"/>
      <c r="I470" s="269"/>
      <c r="J470" s="269"/>
      <c r="K470" s="269"/>
      <c r="L470" s="269"/>
      <c r="M470" s="269"/>
      <c r="N470" s="269"/>
      <c r="O470" s="269"/>
      <c r="P470" s="269"/>
      <c r="Q470" s="269"/>
      <c r="R470" s="269"/>
      <c r="S470" s="269"/>
      <c r="T470" s="269"/>
      <c r="U470" s="269"/>
      <c r="V470" s="269"/>
      <c r="W470" s="269"/>
      <c r="X470" s="269"/>
      <c r="Y470" s="269"/>
      <c r="Z470" s="269"/>
      <c r="AA470" s="269"/>
      <c r="AB470" s="269"/>
    </row>
    <row r="471" spans="2:28" x14ac:dyDescent="0.25">
      <c r="B471" s="269"/>
      <c r="C471" s="269"/>
      <c r="D471" s="269"/>
      <c r="E471" s="269"/>
      <c r="F471" s="269"/>
      <c r="G471" s="269"/>
      <c r="H471" s="269"/>
      <c r="I471" s="269"/>
      <c r="J471" s="269"/>
      <c r="K471" s="269"/>
      <c r="L471" s="269"/>
      <c r="M471" s="269"/>
      <c r="N471" s="269"/>
      <c r="O471" s="269"/>
      <c r="P471" s="269"/>
      <c r="Q471" s="269"/>
      <c r="R471" s="269"/>
      <c r="S471" s="269"/>
      <c r="T471" s="269"/>
      <c r="U471" s="269"/>
      <c r="V471" s="269"/>
      <c r="W471" s="269"/>
      <c r="X471" s="269"/>
      <c r="Y471" s="269"/>
      <c r="Z471" s="269"/>
      <c r="AA471" s="269"/>
      <c r="AB471" s="269"/>
    </row>
    <row r="472" spans="2:28" x14ac:dyDescent="0.25">
      <c r="B472" s="269"/>
      <c r="C472" s="269"/>
      <c r="D472" s="269"/>
      <c r="E472" s="269"/>
      <c r="F472" s="269"/>
      <c r="G472" s="269"/>
      <c r="H472" s="269"/>
      <c r="I472" s="269"/>
      <c r="J472" s="269"/>
      <c r="K472" s="269"/>
      <c r="L472" s="269"/>
      <c r="M472" s="269"/>
      <c r="N472" s="269"/>
      <c r="O472" s="269"/>
      <c r="P472" s="269"/>
      <c r="Q472" s="269"/>
      <c r="R472" s="269"/>
      <c r="S472" s="269"/>
      <c r="T472" s="269"/>
      <c r="U472" s="269"/>
      <c r="V472" s="269"/>
      <c r="W472" s="269"/>
      <c r="X472" s="269"/>
      <c r="Y472" s="269"/>
      <c r="Z472" s="269"/>
      <c r="AA472" s="269"/>
      <c r="AB472" s="269"/>
    </row>
    <row r="473" spans="2:28" x14ac:dyDescent="0.25">
      <c r="B473" s="269"/>
      <c r="C473" s="269"/>
      <c r="D473" s="269"/>
      <c r="E473" s="269"/>
      <c r="F473" s="269"/>
      <c r="G473" s="269"/>
      <c r="H473" s="269"/>
      <c r="I473" s="269"/>
      <c r="J473" s="269"/>
      <c r="K473" s="269"/>
      <c r="L473" s="269"/>
      <c r="M473" s="269"/>
      <c r="N473" s="269"/>
      <c r="O473" s="269"/>
      <c r="P473" s="269"/>
      <c r="Q473" s="269"/>
      <c r="R473" s="269"/>
      <c r="S473" s="269"/>
      <c r="T473" s="269"/>
      <c r="U473" s="269"/>
      <c r="V473" s="269"/>
      <c r="W473" s="269"/>
      <c r="X473" s="269"/>
      <c r="Y473" s="269"/>
      <c r="Z473" s="269"/>
      <c r="AA473" s="269"/>
      <c r="AB473" s="269"/>
    </row>
    <row r="474" spans="2:28" x14ac:dyDescent="0.25">
      <c r="B474" s="269"/>
      <c r="C474" s="269"/>
      <c r="D474" s="269"/>
      <c r="E474" s="269"/>
      <c r="F474" s="269"/>
      <c r="G474" s="269"/>
      <c r="H474" s="269"/>
      <c r="I474" s="269"/>
      <c r="J474" s="269"/>
      <c r="K474" s="269"/>
      <c r="L474" s="269"/>
      <c r="M474" s="269"/>
      <c r="N474" s="269"/>
      <c r="O474" s="269"/>
      <c r="P474" s="269"/>
      <c r="Q474" s="269"/>
      <c r="R474" s="269"/>
      <c r="S474" s="269"/>
      <c r="T474" s="269"/>
      <c r="U474" s="269"/>
      <c r="V474" s="269"/>
      <c r="W474" s="269"/>
      <c r="X474" s="269"/>
      <c r="Y474" s="269"/>
      <c r="Z474" s="269"/>
      <c r="AA474" s="269"/>
      <c r="AB474" s="269"/>
    </row>
    <row r="475" spans="2:28" x14ac:dyDescent="0.25">
      <c r="B475" s="269"/>
      <c r="C475" s="269"/>
      <c r="D475" s="269"/>
      <c r="E475" s="269"/>
      <c r="F475" s="269"/>
      <c r="G475" s="269"/>
      <c r="H475" s="269"/>
      <c r="I475" s="269"/>
      <c r="J475" s="269"/>
      <c r="K475" s="269"/>
      <c r="L475" s="269"/>
      <c r="M475" s="269"/>
      <c r="N475" s="269"/>
      <c r="O475" s="269"/>
      <c r="P475" s="269"/>
      <c r="Q475" s="269"/>
      <c r="R475" s="269"/>
      <c r="S475" s="269"/>
      <c r="T475" s="269"/>
      <c r="U475" s="269"/>
      <c r="V475" s="269"/>
      <c r="W475" s="269"/>
      <c r="X475" s="269"/>
      <c r="Y475" s="269"/>
      <c r="Z475" s="269"/>
      <c r="AA475" s="269"/>
      <c r="AB475" s="269"/>
    </row>
    <row r="476" spans="2:28" x14ac:dyDescent="0.25">
      <c r="B476" s="269"/>
      <c r="C476" s="269"/>
      <c r="D476" s="269"/>
      <c r="E476" s="269"/>
      <c r="F476" s="269"/>
      <c r="G476" s="269"/>
      <c r="H476" s="269"/>
      <c r="I476" s="269"/>
      <c r="J476" s="269"/>
      <c r="K476" s="269"/>
      <c r="L476" s="269"/>
      <c r="M476" s="269"/>
      <c r="N476" s="269"/>
      <c r="O476" s="269"/>
      <c r="P476" s="269"/>
      <c r="Q476" s="269"/>
      <c r="R476" s="269"/>
      <c r="S476" s="269"/>
      <c r="T476" s="269"/>
      <c r="U476" s="269"/>
      <c r="V476" s="269"/>
      <c r="W476" s="269"/>
      <c r="X476" s="269"/>
      <c r="Y476" s="269"/>
      <c r="Z476" s="269"/>
      <c r="AA476" s="269"/>
      <c r="AB476" s="269"/>
    </row>
    <row r="477" spans="2:28" x14ac:dyDescent="0.25">
      <c r="B477" s="269"/>
      <c r="C477" s="269"/>
      <c r="D477" s="269"/>
      <c r="E477" s="269"/>
      <c r="F477" s="269"/>
      <c r="G477" s="269"/>
      <c r="H477" s="269"/>
      <c r="I477" s="269"/>
      <c r="J477" s="269"/>
      <c r="K477" s="269"/>
      <c r="L477" s="269"/>
      <c r="M477" s="269"/>
      <c r="N477" s="269"/>
      <c r="O477" s="269"/>
      <c r="P477" s="269"/>
      <c r="Q477" s="269"/>
      <c r="R477" s="269"/>
      <c r="S477" s="269"/>
      <c r="T477" s="269"/>
      <c r="U477" s="269"/>
      <c r="V477" s="269"/>
      <c r="W477" s="269"/>
      <c r="X477" s="269"/>
      <c r="Y477" s="269"/>
      <c r="Z477" s="269"/>
      <c r="AA477" s="269"/>
      <c r="AB477" s="269"/>
    </row>
    <row r="478" spans="2:28" x14ac:dyDescent="0.25">
      <c r="B478" s="269"/>
      <c r="C478" s="269"/>
      <c r="D478" s="269"/>
      <c r="E478" s="269"/>
      <c r="F478" s="269"/>
      <c r="G478" s="269"/>
      <c r="H478" s="269"/>
      <c r="I478" s="269"/>
      <c r="J478" s="269"/>
      <c r="K478" s="269"/>
      <c r="L478" s="269"/>
      <c r="M478" s="269"/>
      <c r="N478" s="269"/>
      <c r="O478" s="269"/>
      <c r="P478" s="269"/>
      <c r="Q478" s="269"/>
      <c r="R478" s="269"/>
      <c r="S478" s="269"/>
      <c r="T478" s="269"/>
      <c r="U478" s="269"/>
      <c r="V478" s="269"/>
      <c r="W478" s="269"/>
      <c r="X478" s="269"/>
      <c r="Y478" s="269"/>
      <c r="Z478" s="269"/>
      <c r="AA478" s="269"/>
      <c r="AB478" s="269"/>
    </row>
    <row r="479" spans="2:28" x14ac:dyDescent="0.25">
      <c r="B479" s="269"/>
      <c r="C479" s="269"/>
      <c r="D479" s="269"/>
      <c r="E479" s="269"/>
      <c r="F479" s="269"/>
      <c r="G479" s="269"/>
      <c r="H479" s="269"/>
      <c r="I479" s="269"/>
      <c r="J479" s="269"/>
      <c r="K479" s="269"/>
      <c r="L479" s="269"/>
      <c r="M479" s="269"/>
      <c r="N479" s="269"/>
      <c r="O479" s="269"/>
      <c r="P479" s="269"/>
      <c r="Q479" s="269"/>
      <c r="R479" s="269"/>
      <c r="S479" s="269"/>
      <c r="T479" s="269"/>
      <c r="U479" s="269"/>
      <c r="V479" s="269"/>
      <c r="W479" s="269"/>
      <c r="X479" s="269"/>
      <c r="Y479" s="269"/>
      <c r="Z479" s="269"/>
      <c r="AA479" s="269"/>
      <c r="AB479" s="269"/>
    </row>
    <row r="480" spans="2:28" x14ac:dyDescent="0.25">
      <c r="B480" s="269"/>
      <c r="C480" s="269"/>
      <c r="D480" s="269"/>
      <c r="E480" s="269"/>
      <c r="F480" s="269"/>
      <c r="G480" s="269"/>
      <c r="H480" s="269"/>
      <c r="I480" s="269"/>
      <c r="J480" s="269"/>
      <c r="K480" s="269"/>
      <c r="L480" s="269"/>
      <c r="M480" s="269"/>
      <c r="N480" s="269"/>
      <c r="O480" s="269"/>
      <c r="P480" s="269"/>
      <c r="Q480" s="269"/>
      <c r="R480" s="269"/>
      <c r="S480" s="269"/>
      <c r="T480" s="269"/>
      <c r="U480" s="269"/>
      <c r="V480" s="269"/>
      <c r="W480" s="269"/>
      <c r="X480" s="269"/>
      <c r="Y480" s="269"/>
      <c r="Z480" s="269"/>
      <c r="AA480" s="269"/>
      <c r="AB480" s="269"/>
    </row>
    <row r="481" spans="2:28" x14ac:dyDescent="0.25">
      <c r="B481" s="269"/>
      <c r="C481" s="269"/>
      <c r="D481" s="269"/>
      <c r="E481" s="269"/>
      <c r="F481" s="269"/>
      <c r="G481" s="269"/>
      <c r="H481" s="269"/>
      <c r="I481" s="269"/>
      <c r="J481" s="269"/>
      <c r="K481" s="269"/>
      <c r="L481" s="269"/>
      <c r="M481" s="269"/>
      <c r="N481" s="269"/>
      <c r="O481" s="269"/>
      <c r="P481" s="269"/>
      <c r="Q481" s="269"/>
      <c r="R481" s="269"/>
      <c r="S481" s="269"/>
      <c r="T481" s="269"/>
      <c r="U481" s="269"/>
      <c r="V481" s="269"/>
      <c r="W481" s="269"/>
      <c r="X481" s="269"/>
      <c r="Y481" s="269"/>
      <c r="Z481" s="269"/>
      <c r="AA481" s="269"/>
      <c r="AB481" s="269"/>
    </row>
    <row r="482" spans="2:28" x14ac:dyDescent="0.25">
      <c r="B482" s="269"/>
      <c r="C482" s="269"/>
      <c r="D482" s="269"/>
      <c r="E482" s="269"/>
      <c r="F482" s="269"/>
      <c r="G482" s="269"/>
      <c r="H482" s="269"/>
      <c r="I482" s="269"/>
      <c r="J482" s="269"/>
      <c r="K482" s="269"/>
      <c r="L482" s="269"/>
      <c r="M482" s="269"/>
      <c r="N482" s="269"/>
      <c r="O482" s="269"/>
      <c r="P482" s="269"/>
      <c r="Q482" s="269"/>
      <c r="R482" s="269"/>
      <c r="S482" s="269"/>
      <c r="T482" s="269"/>
      <c r="U482" s="269"/>
      <c r="V482" s="269"/>
      <c r="W482" s="269"/>
      <c r="X482" s="269"/>
      <c r="Y482" s="269"/>
      <c r="Z482" s="269"/>
      <c r="AA482" s="269"/>
      <c r="AB482" s="269"/>
    </row>
    <row r="483" spans="2:28" x14ac:dyDescent="0.25">
      <c r="B483" s="269"/>
      <c r="C483" s="269"/>
      <c r="D483" s="269"/>
      <c r="E483" s="269"/>
      <c r="F483" s="269"/>
      <c r="G483" s="269"/>
      <c r="H483" s="269"/>
      <c r="I483" s="269"/>
      <c r="J483" s="269"/>
      <c r="K483" s="269"/>
      <c r="L483" s="269"/>
      <c r="M483" s="269"/>
      <c r="N483" s="269"/>
      <c r="O483" s="269"/>
      <c r="P483" s="269"/>
      <c r="Q483" s="269"/>
      <c r="R483" s="269"/>
      <c r="S483" s="269"/>
      <c r="T483" s="269"/>
      <c r="U483" s="269"/>
      <c r="V483" s="269"/>
      <c r="W483" s="269"/>
      <c r="X483" s="269"/>
      <c r="Y483" s="269"/>
      <c r="Z483" s="269"/>
      <c r="AA483" s="269"/>
      <c r="AB483" s="269"/>
    </row>
    <row r="484" spans="2:28" x14ac:dyDescent="0.25">
      <c r="B484" s="269"/>
      <c r="C484" s="269"/>
      <c r="D484" s="269"/>
      <c r="E484" s="269"/>
      <c r="F484" s="269"/>
      <c r="G484" s="269"/>
      <c r="H484" s="269"/>
      <c r="I484" s="269"/>
      <c r="J484" s="269"/>
      <c r="K484" s="269"/>
      <c r="L484" s="269"/>
      <c r="M484" s="269"/>
      <c r="N484" s="269"/>
      <c r="O484" s="269"/>
      <c r="P484" s="269"/>
      <c r="Q484" s="269"/>
      <c r="R484" s="269"/>
      <c r="S484" s="269"/>
      <c r="T484" s="269"/>
      <c r="U484" s="269"/>
      <c r="V484" s="269"/>
      <c r="W484" s="269"/>
      <c r="X484" s="269"/>
      <c r="Y484" s="269"/>
      <c r="Z484" s="269"/>
      <c r="AA484" s="269"/>
      <c r="AB484" s="269"/>
    </row>
    <row r="485" spans="2:28" x14ac:dyDescent="0.25">
      <c r="B485" s="269"/>
      <c r="C485" s="269"/>
      <c r="D485" s="269"/>
      <c r="E485" s="269"/>
      <c r="F485" s="269"/>
      <c r="G485" s="269"/>
      <c r="H485" s="269"/>
      <c r="I485" s="269"/>
      <c r="J485" s="269"/>
      <c r="K485" s="269"/>
      <c r="L485" s="269"/>
      <c r="M485" s="269"/>
      <c r="N485" s="269"/>
      <c r="O485" s="269"/>
      <c r="P485" s="269"/>
      <c r="Q485" s="269"/>
      <c r="R485" s="269"/>
      <c r="S485" s="269"/>
      <c r="T485" s="269"/>
      <c r="U485" s="269"/>
      <c r="V485" s="269"/>
      <c r="W485" s="269"/>
      <c r="X485" s="269"/>
      <c r="Y485" s="269"/>
      <c r="Z485" s="269"/>
      <c r="AA485" s="269"/>
      <c r="AB485" s="269"/>
    </row>
    <row r="486" spans="2:28" x14ac:dyDescent="0.25">
      <c r="B486" s="269"/>
      <c r="C486" s="269"/>
      <c r="D486" s="269"/>
      <c r="E486" s="269"/>
      <c r="F486" s="269"/>
      <c r="G486" s="269"/>
      <c r="H486" s="269"/>
      <c r="I486" s="269"/>
      <c r="J486" s="269"/>
      <c r="K486" s="269"/>
      <c r="L486" s="269"/>
      <c r="M486" s="269"/>
      <c r="N486" s="269"/>
      <c r="O486" s="269"/>
      <c r="P486" s="269"/>
      <c r="Q486" s="269"/>
      <c r="R486" s="269"/>
      <c r="S486" s="269"/>
      <c r="T486" s="269"/>
      <c r="U486" s="269"/>
      <c r="V486" s="269"/>
      <c r="W486" s="269"/>
      <c r="X486" s="269"/>
      <c r="Y486" s="269"/>
      <c r="Z486" s="269"/>
      <c r="AA486" s="269"/>
      <c r="AB486" s="269"/>
    </row>
    <row r="487" spans="2:28" x14ac:dyDescent="0.25">
      <c r="B487" s="269"/>
      <c r="C487" s="269"/>
      <c r="D487" s="269"/>
      <c r="E487" s="269"/>
      <c r="F487" s="269"/>
      <c r="G487" s="269"/>
      <c r="H487" s="269"/>
      <c r="I487" s="269"/>
      <c r="J487" s="269"/>
      <c r="K487" s="269"/>
      <c r="L487" s="269"/>
      <c r="M487" s="269"/>
      <c r="N487" s="269"/>
      <c r="O487" s="269"/>
      <c r="P487" s="269"/>
      <c r="Q487" s="269"/>
      <c r="R487" s="269"/>
      <c r="S487" s="269"/>
      <c r="T487" s="269"/>
      <c r="U487" s="269"/>
      <c r="V487" s="269"/>
      <c r="W487" s="269"/>
      <c r="X487" s="269"/>
      <c r="Y487" s="269"/>
      <c r="Z487" s="269"/>
      <c r="AA487" s="269"/>
      <c r="AB487" s="269"/>
    </row>
    <row r="488" spans="2:28" x14ac:dyDescent="0.25">
      <c r="B488" s="269"/>
      <c r="C488" s="269"/>
      <c r="D488" s="269"/>
      <c r="E488" s="269"/>
      <c r="F488" s="269"/>
      <c r="G488" s="269"/>
      <c r="H488" s="269"/>
      <c r="I488" s="269"/>
      <c r="J488" s="269"/>
      <c r="K488" s="269"/>
      <c r="L488" s="269"/>
      <c r="M488" s="269"/>
      <c r="N488" s="269"/>
      <c r="O488" s="269"/>
      <c r="P488" s="269"/>
      <c r="Q488" s="269"/>
      <c r="R488" s="269"/>
      <c r="S488" s="269"/>
      <c r="T488" s="269"/>
      <c r="U488" s="269"/>
      <c r="V488" s="269"/>
      <c r="W488" s="269"/>
      <c r="X488" s="269"/>
      <c r="Y488" s="269"/>
      <c r="Z488" s="269"/>
      <c r="AA488" s="269"/>
      <c r="AB488" s="269"/>
    </row>
    <row r="489" spans="2:28" x14ac:dyDescent="0.25">
      <c r="B489" s="269"/>
      <c r="C489" s="269"/>
      <c r="D489" s="269"/>
      <c r="E489" s="269"/>
      <c r="F489" s="269"/>
      <c r="G489" s="269"/>
      <c r="H489" s="269"/>
      <c r="I489" s="269"/>
      <c r="J489" s="269"/>
      <c r="K489" s="269"/>
      <c r="L489" s="269"/>
      <c r="M489" s="269"/>
      <c r="N489" s="269"/>
      <c r="O489" s="269"/>
      <c r="P489" s="269"/>
      <c r="Q489" s="269"/>
      <c r="R489" s="269"/>
      <c r="S489" s="269"/>
      <c r="T489" s="269"/>
      <c r="U489" s="269"/>
      <c r="V489" s="269"/>
      <c r="W489" s="269"/>
      <c r="X489" s="269"/>
      <c r="Y489" s="269"/>
      <c r="Z489" s="269"/>
      <c r="AA489" s="269"/>
      <c r="AB489" s="269"/>
    </row>
    <row r="490" spans="2:28" x14ac:dyDescent="0.25">
      <c r="B490" s="269"/>
      <c r="C490" s="269"/>
      <c r="D490" s="269"/>
      <c r="E490" s="269"/>
      <c r="F490" s="269"/>
      <c r="G490" s="269"/>
      <c r="H490" s="269"/>
      <c r="I490" s="269"/>
      <c r="J490" s="269"/>
      <c r="K490" s="269"/>
      <c r="L490" s="269"/>
      <c r="M490" s="269"/>
      <c r="N490" s="269"/>
      <c r="O490" s="269"/>
      <c r="P490" s="269"/>
      <c r="Q490" s="269"/>
      <c r="R490" s="269"/>
      <c r="S490" s="269"/>
      <c r="T490" s="269"/>
      <c r="U490" s="269"/>
      <c r="V490" s="269"/>
      <c r="W490" s="269"/>
      <c r="X490" s="269"/>
      <c r="Y490" s="269"/>
      <c r="Z490" s="269"/>
      <c r="AA490" s="269"/>
      <c r="AB490" s="269"/>
    </row>
    <row r="491" spans="2:28" x14ac:dyDescent="0.25">
      <c r="B491" s="269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69"/>
      <c r="N491" s="269"/>
      <c r="O491" s="269"/>
      <c r="P491" s="269"/>
      <c r="Q491" s="269"/>
      <c r="R491" s="269"/>
      <c r="S491" s="269"/>
      <c r="T491" s="269"/>
      <c r="U491" s="269"/>
      <c r="V491" s="269"/>
      <c r="W491" s="269"/>
      <c r="X491" s="269"/>
      <c r="Y491" s="269"/>
      <c r="Z491" s="269"/>
      <c r="AA491" s="269"/>
      <c r="AB491" s="269"/>
    </row>
    <row r="492" spans="2:28" x14ac:dyDescent="0.25">
      <c r="B492" s="269"/>
      <c r="C492" s="269"/>
      <c r="D492" s="269"/>
      <c r="E492" s="269"/>
      <c r="F492" s="269"/>
      <c r="G492" s="269"/>
      <c r="H492" s="269"/>
      <c r="I492" s="269"/>
      <c r="J492" s="269"/>
      <c r="K492" s="269"/>
      <c r="L492" s="269"/>
      <c r="M492" s="269"/>
      <c r="N492" s="269"/>
      <c r="O492" s="269"/>
      <c r="P492" s="269"/>
      <c r="Q492" s="269"/>
      <c r="R492" s="269"/>
      <c r="S492" s="269"/>
      <c r="T492" s="269"/>
      <c r="U492" s="269"/>
      <c r="V492" s="269"/>
      <c r="W492" s="269"/>
      <c r="X492" s="269"/>
      <c r="Y492" s="269"/>
      <c r="Z492" s="269"/>
      <c r="AA492" s="269"/>
      <c r="AB492" s="269"/>
    </row>
    <row r="493" spans="2:28" x14ac:dyDescent="0.25">
      <c r="B493" s="269"/>
      <c r="C493" s="269"/>
      <c r="D493" s="269"/>
      <c r="E493" s="269"/>
      <c r="F493" s="269"/>
      <c r="G493" s="269"/>
      <c r="H493" s="269"/>
      <c r="I493" s="269"/>
      <c r="J493" s="269"/>
      <c r="K493" s="269"/>
      <c r="L493" s="269"/>
      <c r="M493" s="269"/>
      <c r="N493" s="269"/>
      <c r="O493" s="269"/>
      <c r="P493" s="269"/>
      <c r="Q493" s="269"/>
      <c r="R493" s="269"/>
      <c r="S493" s="269"/>
      <c r="T493" s="269"/>
      <c r="U493" s="269"/>
      <c r="V493" s="269"/>
      <c r="W493" s="269"/>
      <c r="X493" s="269"/>
      <c r="Y493" s="269"/>
      <c r="Z493" s="269"/>
      <c r="AA493" s="269"/>
      <c r="AB493" s="269"/>
    </row>
    <row r="494" spans="2:28" x14ac:dyDescent="0.25">
      <c r="B494" s="269"/>
      <c r="C494" s="269"/>
      <c r="D494" s="269"/>
      <c r="E494" s="269"/>
      <c r="F494" s="269"/>
      <c r="G494" s="269"/>
      <c r="H494" s="269"/>
      <c r="I494" s="269"/>
      <c r="J494" s="269"/>
      <c r="K494" s="269"/>
      <c r="L494" s="269"/>
      <c r="M494" s="269"/>
      <c r="N494" s="269"/>
      <c r="O494" s="269"/>
      <c r="P494" s="269"/>
      <c r="Q494" s="269"/>
      <c r="R494" s="269"/>
      <c r="S494" s="269"/>
      <c r="T494" s="269"/>
      <c r="U494" s="269"/>
      <c r="V494" s="269"/>
      <c r="W494" s="269"/>
      <c r="X494" s="269"/>
      <c r="Y494" s="269"/>
      <c r="Z494" s="269"/>
      <c r="AA494" s="269"/>
      <c r="AB494" s="269"/>
    </row>
    <row r="495" spans="2:28" x14ac:dyDescent="0.25">
      <c r="B495" s="269"/>
      <c r="C495" s="269"/>
      <c r="D495" s="269"/>
      <c r="E495" s="269"/>
      <c r="F495" s="269"/>
      <c r="G495" s="269"/>
      <c r="H495" s="269"/>
      <c r="I495" s="269"/>
      <c r="J495" s="269"/>
      <c r="K495" s="269"/>
      <c r="L495" s="269"/>
      <c r="M495" s="269"/>
      <c r="N495" s="269"/>
      <c r="O495" s="269"/>
      <c r="P495" s="269"/>
      <c r="Q495" s="269"/>
      <c r="R495" s="269"/>
      <c r="S495" s="269"/>
      <c r="T495" s="269"/>
      <c r="U495" s="269"/>
      <c r="V495" s="269"/>
      <c r="W495" s="269"/>
      <c r="X495" s="269"/>
      <c r="Y495" s="269"/>
      <c r="Z495" s="269"/>
      <c r="AA495" s="269"/>
      <c r="AB495" s="269"/>
    </row>
    <row r="496" spans="2:28" x14ac:dyDescent="0.25">
      <c r="B496" s="269"/>
      <c r="C496" s="269"/>
      <c r="D496" s="269"/>
      <c r="E496" s="269"/>
      <c r="F496" s="269"/>
      <c r="G496" s="269"/>
      <c r="H496" s="269"/>
      <c r="I496" s="269"/>
      <c r="J496" s="269"/>
      <c r="K496" s="269"/>
      <c r="L496" s="269"/>
      <c r="M496" s="269"/>
      <c r="N496" s="269"/>
      <c r="O496" s="269"/>
      <c r="P496" s="269"/>
      <c r="Q496" s="269"/>
      <c r="R496" s="269"/>
      <c r="S496" s="269"/>
      <c r="T496" s="269"/>
      <c r="U496" s="269"/>
      <c r="V496" s="269"/>
      <c r="W496" s="269"/>
      <c r="X496" s="269"/>
      <c r="Y496" s="269"/>
      <c r="Z496" s="269"/>
      <c r="AA496" s="269"/>
      <c r="AB496" s="269"/>
    </row>
    <row r="497" spans="2:28" x14ac:dyDescent="0.25">
      <c r="B497" s="269"/>
      <c r="C497" s="269"/>
      <c r="D497" s="269"/>
      <c r="E497" s="269"/>
      <c r="F497" s="269"/>
      <c r="G497" s="269"/>
      <c r="H497" s="269"/>
      <c r="I497" s="269"/>
      <c r="J497" s="269"/>
      <c r="K497" s="269"/>
      <c r="L497" s="269"/>
      <c r="M497" s="269"/>
      <c r="N497" s="269"/>
      <c r="O497" s="269"/>
      <c r="P497" s="269"/>
      <c r="Q497" s="269"/>
      <c r="R497" s="269"/>
      <c r="S497" s="269"/>
      <c r="T497" s="269"/>
      <c r="U497" s="269"/>
      <c r="V497" s="269"/>
      <c r="W497" s="269"/>
      <c r="X497" s="269"/>
      <c r="Y497" s="269"/>
      <c r="Z497" s="269"/>
      <c r="AA497" s="269"/>
      <c r="AB497" s="269"/>
    </row>
    <row r="498" spans="2:28" x14ac:dyDescent="0.25">
      <c r="B498" s="269"/>
      <c r="C498" s="269"/>
      <c r="D498" s="269"/>
      <c r="E498" s="269"/>
      <c r="F498" s="269"/>
      <c r="G498" s="269"/>
      <c r="H498" s="269"/>
      <c r="I498" s="269"/>
      <c r="J498" s="269"/>
      <c r="K498" s="269"/>
      <c r="L498" s="269"/>
      <c r="M498" s="269"/>
      <c r="N498" s="269"/>
      <c r="O498" s="269"/>
      <c r="P498" s="269"/>
      <c r="Q498" s="269"/>
      <c r="R498" s="269"/>
      <c r="S498" s="269"/>
      <c r="T498" s="269"/>
      <c r="U498" s="269"/>
      <c r="V498" s="269"/>
      <c r="W498" s="269"/>
      <c r="X498" s="269"/>
      <c r="Y498" s="269"/>
      <c r="Z498" s="269"/>
      <c r="AA498" s="269"/>
      <c r="AB498" s="269"/>
    </row>
    <row r="499" spans="2:28" x14ac:dyDescent="0.25">
      <c r="B499" s="269"/>
      <c r="C499" s="269"/>
      <c r="D499" s="269"/>
      <c r="E499" s="269"/>
      <c r="F499" s="269"/>
      <c r="G499" s="269"/>
      <c r="H499" s="269"/>
      <c r="I499" s="269"/>
      <c r="J499" s="269"/>
      <c r="K499" s="269"/>
      <c r="L499" s="269"/>
      <c r="M499" s="269"/>
      <c r="N499" s="269"/>
      <c r="O499" s="269"/>
      <c r="P499" s="269"/>
      <c r="Q499" s="269"/>
      <c r="R499" s="269"/>
      <c r="S499" s="269"/>
      <c r="T499" s="269"/>
      <c r="U499" s="269"/>
      <c r="V499" s="269"/>
      <c r="W499" s="269"/>
      <c r="X499" s="269"/>
      <c r="Y499" s="269"/>
      <c r="Z499" s="269"/>
      <c r="AA499" s="269"/>
      <c r="AB499" s="269"/>
    </row>
    <row r="500" spans="2:28" x14ac:dyDescent="0.25">
      <c r="B500" s="269"/>
      <c r="C500" s="269"/>
      <c r="D500" s="269"/>
      <c r="E500" s="269"/>
      <c r="F500" s="269"/>
      <c r="G500" s="269"/>
      <c r="H500" s="269"/>
      <c r="I500" s="269"/>
      <c r="J500" s="269"/>
      <c r="K500" s="269"/>
      <c r="L500" s="269"/>
      <c r="M500" s="269"/>
      <c r="N500" s="269"/>
      <c r="O500" s="269"/>
      <c r="P500" s="269"/>
      <c r="Q500" s="269"/>
      <c r="R500" s="269"/>
      <c r="S500" s="269"/>
      <c r="T500" s="269"/>
      <c r="U500" s="269"/>
      <c r="V500" s="269"/>
      <c r="W500" s="269"/>
      <c r="X500" s="269"/>
      <c r="Y500" s="269"/>
      <c r="Z500" s="269"/>
      <c r="AA500" s="269"/>
      <c r="AB500" s="269"/>
    </row>
    <row r="501" spans="2:28" x14ac:dyDescent="0.25">
      <c r="B501" s="269"/>
      <c r="C501" s="269"/>
      <c r="D501" s="269"/>
      <c r="E501" s="269"/>
      <c r="F501" s="269"/>
      <c r="G501" s="269"/>
      <c r="H501" s="269"/>
      <c r="I501" s="269"/>
      <c r="J501" s="269"/>
      <c r="K501" s="269"/>
      <c r="L501" s="269"/>
      <c r="M501" s="269"/>
      <c r="N501" s="269"/>
      <c r="O501" s="269"/>
      <c r="P501" s="269"/>
      <c r="Q501" s="269"/>
      <c r="R501" s="269"/>
      <c r="S501" s="269"/>
      <c r="T501" s="269"/>
      <c r="U501" s="269"/>
      <c r="V501" s="269"/>
      <c r="W501" s="269"/>
      <c r="X501" s="269"/>
      <c r="Y501" s="269"/>
      <c r="Z501" s="269"/>
      <c r="AA501" s="269"/>
      <c r="AB501" s="269"/>
    </row>
    <row r="502" spans="2:28" x14ac:dyDescent="0.25">
      <c r="B502" s="269"/>
      <c r="C502" s="269"/>
      <c r="D502" s="269"/>
      <c r="E502" s="269"/>
      <c r="F502" s="269"/>
      <c r="G502" s="269"/>
      <c r="H502" s="269"/>
      <c r="I502" s="269"/>
      <c r="J502" s="269"/>
      <c r="K502" s="269"/>
      <c r="L502" s="269"/>
      <c r="M502" s="269"/>
      <c r="N502" s="269"/>
      <c r="O502" s="269"/>
      <c r="P502" s="269"/>
      <c r="Q502" s="269"/>
      <c r="R502" s="269"/>
      <c r="S502" s="269"/>
      <c r="T502" s="269"/>
      <c r="U502" s="269"/>
      <c r="V502" s="269"/>
      <c r="W502" s="269"/>
      <c r="X502" s="269"/>
      <c r="Y502" s="269"/>
      <c r="Z502" s="269"/>
      <c r="AA502" s="269"/>
      <c r="AB502" s="269"/>
    </row>
    <row r="503" spans="2:28" x14ac:dyDescent="0.25">
      <c r="B503" s="269"/>
      <c r="C503" s="269"/>
      <c r="D503" s="269"/>
      <c r="E503" s="269"/>
      <c r="F503" s="269"/>
      <c r="G503" s="269"/>
      <c r="H503" s="269"/>
      <c r="I503" s="269"/>
      <c r="J503" s="269"/>
      <c r="K503" s="269"/>
      <c r="L503" s="269"/>
      <c r="M503" s="269"/>
      <c r="N503" s="269"/>
      <c r="O503" s="269"/>
      <c r="P503" s="269"/>
      <c r="Q503" s="269"/>
      <c r="R503" s="269"/>
      <c r="S503" s="269"/>
      <c r="T503" s="269"/>
      <c r="U503" s="269"/>
      <c r="V503" s="269"/>
      <c r="W503" s="269"/>
      <c r="X503" s="269"/>
      <c r="Y503" s="269"/>
      <c r="Z503" s="269"/>
      <c r="AA503" s="269"/>
      <c r="AB503" s="269"/>
    </row>
    <row r="504" spans="2:28" x14ac:dyDescent="0.25">
      <c r="B504" s="269"/>
      <c r="C504" s="269"/>
      <c r="D504" s="269"/>
      <c r="E504" s="269"/>
      <c r="F504" s="269"/>
      <c r="G504" s="269"/>
      <c r="H504" s="269"/>
      <c r="I504" s="269"/>
      <c r="J504" s="269"/>
      <c r="K504" s="269"/>
      <c r="L504" s="269"/>
      <c r="M504" s="269"/>
      <c r="N504" s="269"/>
      <c r="O504" s="269"/>
      <c r="P504" s="269"/>
      <c r="Q504" s="269"/>
      <c r="R504" s="269"/>
      <c r="S504" s="269"/>
      <c r="T504" s="269"/>
      <c r="U504" s="269"/>
      <c r="V504" s="269"/>
      <c r="W504" s="269"/>
      <c r="X504" s="269"/>
      <c r="Y504" s="269"/>
      <c r="Z504" s="269"/>
      <c r="AA504" s="269"/>
      <c r="AB504" s="269"/>
    </row>
    <row r="505" spans="2:28" x14ac:dyDescent="0.25">
      <c r="B505" s="269"/>
      <c r="C505" s="269"/>
      <c r="D505" s="269"/>
      <c r="E505" s="269"/>
      <c r="F505" s="269"/>
      <c r="G505" s="269"/>
      <c r="H505" s="269"/>
      <c r="I505" s="269"/>
      <c r="J505" s="269"/>
      <c r="K505" s="269"/>
      <c r="L505" s="269"/>
      <c r="M505" s="269"/>
      <c r="N505" s="269"/>
      <c r="O505" s="269"/>
      <c r="P505" s="269"/>
      <c r="Q505" s="269"/>
      <c r="R505" s="269"/>
      <c r="S505" s="269"/>
      <c r="T505" s="269"/>
      <c r="U505" s="269"/>
      <c r="V505" s="269"/>
      <c r="W505" s="269"/>
      <c r="X505" s="269"/>
      <c r="Y505" s="269"/>
      <c r="Z505" s="269"/>
      <c r="AA505" s="269"/>
      <c r="AB505" s="269"/>
    </row>
    <row r="506" spans="2:28" x14ac:dyDescent="0.25">
      <c r="B506" s="269"/>
      <c r="C506" s="269"/>
      <c r="D506" s="269"/>
      <c r="E506" s="269"/>
      <c r="F506" s="269"/>
      <c r="G506" s="269"/>
      <c r="H506" s="269"/>
      <c r="I506" s="269"/>
      <c r="J506" s="269"/>
      <c r="K506" s="269"/>
      <c r="L506" s="269"/>
      <c r="M506" s="269"/>
      <c r="N506" s="269"/>
      <c r="O506" s="269"/>
      <c r="P506" s="269"/>
      <c r="Q506" s="269"/>
      <c r="R506" s="269"/>
      <c r="S506" s="269"/>
      <c r="T506" s="269"/>
      <c r="U506" s="269"/>
      <c r="V506" s="269"/>
      <c r="W506" s="269"/>
      <c r="X506" s="269"/>
      <c r="Y506" s="269"/>
      <c r="Z506" s="269"/>
      <c r="AA506" s="269"/>
      <c r="AB506" s="269"/>
    </row>
    <row r="507" spans="2:28" x14ac:dyDescent="0.25">
      <c r="B507" s="269"/>
      <c r="C507" s="269"/>
      <c r="D507" s="269"/>
      <c r="E507" s="269"/>
      <c r="F507" s="269"/>
      <c r="G507" s="269"/>
      <c r="H507" s="269"/>
      <c r="I507" s="269"/>
      <c r="J507" s="269"/>
      <c r="K507" s="269"/>
      <c r="L507" s="269"/>
      <c r="M507" s="269"/>
      <c r="N507" s="269"/>
      <c r="O507" s="269"/>
      <c r="P507" s="269"/>
      <c r="Q507" s="269"/>
      <c r="R507" s="269"/>
      <c r="S507" s="269"/>
      <c r="T507" s="269"/>
      <c r="U507" s="269"/>
      <c r="V507" s="269"/>
      <c r="W507" s="269"/>
      <c r="X507" s="269"/>
      <c r="Y507" s="269"/>
      <c r="Z507" s="269"/>
      <c r="AA507" s="269"/>
      <c r="AB507" s="269"/>
    </row>
    <row r="508" spans="2:28" x14ac:dyDescent="0.25">
      <c r="B508" s="269"/>
      <c r="C508" s="269"/>
      <c r="D508" s="269"/>
      <c r="E508" s="269"/>
      <c r="F508" s="269"/>
      <c r="G508" s="269"/>
      <c r="H508" s="269"/>
      <c r="I508" s="269"/>
      <c r="J508" s="269"/>
      <c r="K508" s="269"/>
      <c r="L508" s="269"/>
      <c r="M508" s="269"/>
      <c r="N508" s="269"/>
      <c r="O508" s="269"/>
      <c r="P508" s="269"/>
      <c r="Q508" s="269"/>
      <c r="R508" s="269"/>
      <c r="S508" s="269"/>
      <c r="T508" s="269"/>
      <c r="U508" s="269"/>
      <c r="V508" s="269"/>
      <c r="W508" s="269"/>
      <c r="X508" s="269"/>
      <c r="Y508" s="269"/>
      <c r="Z508" s="269"/>
      <c r="AA508" s="269"/>
      <c r="AB508" s="269"/>
    </row>
    <row r="509" spans="2:28" x14ac:dyDescent="0.25">
      <c r="B509" s="269"/>
      <c r="C509" s="269"/>
      <c r="D509" s="269"/>
      <c r="E509" s="269"/>
      <c r="F509" s="269"/>
      <c r="G509" s="269"/>
      <c r="H509" s="269"/>
      <c r="I509" s="269"/>
      <c r="J509" s="269"/>
      <c r="K509" s="269"/>
      <c r="L509" s="269"/>
      <c r="M509" s="269"/>
      <c r="N509" s="269"/>
      <c r="O509" s="269"/>
      <c r="P509" s="269"/>
      <c r="Q509" s="269"/>
      <c r="R509" s="269"/>
      <c r="S509" s="269"/>
      <c r="T509" s="269"/>
      <c r="U509" s="269"/>
      <c r="V509" s="269"/>
      <c r="W509" s="269"/>
      <c r="X509" s="269"/>
      <c r="Y509" s="269"/>
      <c r="Z509" s="269"/>
      <c r="AA509" s="269"/>
      <c r="AB509" s="269"/>
    </row>
    <row r="510" spans="2:28" x14ac:dyDescent="0.25">
      <c r="B510" s="269"/>
      <c r="C510" s="269"/>
      <c r="D510" s="269"/>
      <c r="E510" s="269"/>
      <c r="F510" s="269"/>
      <c r="G510" s="269"/>
      <c r="H510" s="269"/>
      <c r="I510" s="269"/>
      <c r="J510" s="269"/>
      <c r="K510" s="269"/>
      <c r="L510" s="269"/>
      <c r="M510" s="269"/>
      <c r="N510" s="269"/>
      <c r="O510" s="269"/>
      <c r="P510" s="269"/>
      <c r="Q510" s="269"/>
      <c r="R510" s="269"/>
      <c r="S510" s="269"/>
      <c r="T510" s="269"/>
      <c r="U510" s="269"/>
      <c r="V510" s="269"/>
      <c r="W510" s="269"/>
      <c r="X510" s="269"/>
      <c r="Y510" s="269"/>
      <c r="Z510" s="269"/>
      <c r="AA510" s="269"/>
      <c r="AB510" s="269"/>
    </row>
    <row r="511" spans="2:28" x14ac:dyDescent="0.25">
      <c r="B511" s="269"/>
      <c r="C511" s="269"/>
      <c r="D511" s="269"/>
      <c r="E511" s="269"/>
      <c r="F511" s="269"/>
      <c r="G511" s="269"/>
      <c r="H511" s="269"/>
      <c r="I511" s="269"/>
      <c r="J511" s="269"/>
      <c r="K511" s="269"/>
      <c r="L511" s="269"/>
      <c r="M511" s="269"/>
      <c r="N511" s="269"/>
      <c r="O511" s="269"/>
      <c r="P511" s="269"/>
      <c r="Q511" s="269"/>
      <c r="R511" s="269"/>
      <c r="S511" s="269"/>
      <c r="T511" s="269"/>
      <c r="U511" s="269"/>
      <c r="V511" s="269"/>
      <c r="W511" s="269"/>
      <c r="X511" s="269"/>
      <c r="Y511" s="269"/>
      <c r="Z511" s="269"/>
      <c r="AA511" s="269"/>
      <c r="AB511" s="269"/>
    </row>
    <row r="512" spans="2:28" x14ac:dyDescent="0.25">
      <c r="B512" s="269"/>
      <c r="C512" s="269"/>
      <c r="D512" s="269"/>
      <c r="E512" s="269"/>
      <c r="F512" s="269"/>
      <c r="G512" s="269"/>
      <c r="H512" s="269"/>
      <c r="I512" s="269"/>
      <c r="J512" s="269"/>
      <c r="K512" s="269"/>
      <c r="L512" s="269"/>
      <c r="M512" s="269"/>
      <c r="N512" s="269"/>
      <c r="O512" s="269"/>
      <c r="P512" s="269"/>
      <c r="Q512" s="269"/>
      <c r="R512" s="269"/>
      <c r="S512" s="269"/>
      <c r="T512" s="269"/>
      <c r="U512" s="269"/>
      <c r="V512" s="269"/>
      <c r="W512" s="269"/>
      <c r="X512" s="269"/>
      <c r="Y512" s="269"/>
      <c r="Z512" s="269"/>
      <c r="AA512" s="269"/>
      <c r="AB512" s="269"/>
    </row>
    <row r="513" spans="2:28" x14ac:dyDescent="0.25">
      <c r="B513" s="269"/>
      <c r="C513" s="269"/>
      <c r="D513" s="269"/>
      <c r="E513" s="269"/>
      <c r="F513" s="269"/>
      <c r="G513" s="269"/>
      <c r="H513" s="269"/>
      <c r="I513" s="269"/>
      <c r="J513" s="269"/>
      <c r="K513" s="269"/>
      <c r="L513" s="269"/>
      <c r="M513" s="269"/>
      <c r="N513" s="269"/>
      <c r="O513" s="269"/>
      <c r="P513" s="269"/>
      <c r="Q513" s="269"/>
      <c r="R513" s="269"/>
      <c r="S513" s="269"/>
      <c r="T513" s="269"/>
      <c r="U513" s="269"/>
      <c r="V513" s="269"/>
      <c r="W513" s="269"/>
      <c r="X513" s="269"/>
      <c r="Y513" s="269"/>
      <c r="Z513" s="269"/>
      <c r="AA513" s="269"/>
      <c r="AB513" s="269"/>
    </row>
    <row r="514" spans="2:28" x14ac:dyDescent="0.25">
      <c r="B514" s="269"/>
      <c r="C514" s="269"/>
      <c r="D514" s="269"/>
      <c r="E514" s="269"/>
      <c r="F514" s="269"/>
      <c r="G514" s="269"/>
      <c r="H514" s="269"/>
      <c r="I514" s="269"/>
      <c r="J514" s="269"/>
      <c r="K514" s="269"/>
      <c r="L514" s="269"/>
      <c r="M514" s="269"/>
      <c r="N514" s="269"/>
      <c r="O514" s="269"/>
      <c r="P514" s="269"/>
      <c r="Q514" s="269"/>
      <c r="R514" s="269"/>
      <c r="S514" s="269"/>
      <c r="T514" s="269"/>
      <c r="U514" s="269"/>
      <c r="V514" s="269"/>
      <c r="W514" s="269"/>
      <c r="X514" s="269"/>
      <c r="Y514" s="269"/>
      <c r="Z514" s="269"/>
      <c r="AA514" s="269"/>
      <c r="AB514" s="269"/>
    </row>
    <row r="515" spans="2:28" x14ac:dyDescent="0.25">
      <c r="B515" s="269"/>
      <c r="C515" s="269"/>
      <c r="D515" s="269"/>
      <c r="E515" s="269"/>
      <c r="F515" s="269"/>
      <c r="G515" s="269"/>
      <c r="H515" s="269"/>
      <c r="I515" s="269"/>
      <c r="J515" s="269"/>
      <c r="K515" s="269"/>
      <c r="L515" s="269"/>
      <c r="M515" s="269"/>
      <c r="N515" s="269"/>
      <c r="O515" s="269"/>
      <c r="P515" s="269"/>
      <c r="Q515" s="269"/>
      <c r="R515" s="269"/>
      <c r="S515" s="269"/>
      <c r="T515" s="269"/>
      <c r="U515" s="269"/>
      <c r="V515" s="269"/>
      <c r="W515" s="269"/>
      <c r="X515" s="269"/>
      <c r="Y515" s="269"/>
      <c r="Z515" s="269"/>
      <c r="AA515" s="269"/>
      <c r="AB515" s="269"/>
    </row>
    <row r="516" spans="2:28" x14ac:dyDescent="0.25">
      <c r="B516" s="269"/>
      <c r="C516" s="269"/>
      <c r="D516" s="269"/>
      <c r="E516" s="269"/>
      <c r="F516" s="269"/>
      <c r="G516" s="269"/>
      <c r="H516" s="269"/>
      <c r="I516" s="269"/>
      <c r="J516" s="269"/>
      <c r="K516" s="269"/>
      <c r="L516" s="269"/>
      <c r="M516" s="269"/>
      <c r="N516" s="269"/>
      <c r="O516" s="269"/>
      <c r="P516" s="269"/>
      <c r="Q516" s="269"/>
      <c r="R516" s="269"/>
      <c r="S516" s="269"/>
      <c r="T516" s="269"/>
      <c r="U516" s="269"/>
      <c r="V516" s="269"/>
      <c r="W516" s="269"/>
      <c r="X516" s="269"/>
      <c r="Y516" s="269"/>
      <c r="Z516" s="269"/>
      <c r="AA516" s="269"/>
      <c r="AB516" s="269"/>
    </row>
    <row r="517" spans="2:28" x14ac:dyDescent="0.25">
      <c r="B517" s="269"/>
      <c r="C517" s="269"/>
      <c r="D517" s="269"/>
      <c r="E517" s="269"/>
      <c r="F517" s="269"/>
      <c r="G517" s="269"/>
      <c r="H517" s="269"/>
      <c r="I517" s="269"/>
      <c r="J517" s="269"/>
      <c r="K517" s="269"/>
      <c r="L517" s="269"/>
      <c r="M517" s="269"/>
      <c r="N517" s="269"/>
      <c r="O517" s="269"/>
      <c r="P517" s="269"/>
      <c r="Q517" s="269"/>
      <c r="R517" s="269"/>
      <c r="S517" s="269"/>
      <c r="T517" s="269"/>
      <c r="U517" s="269"/>
      <c r="V517" s="269"/>
      <c r="W517" s="269"/>
      <c r="X517" s="269"/>
      <c r="Y517" s="269"/>
      <c r="Z517" s="269"/>
      <c r="AA517" s="269"/>
      <c r="AB517" s="269"/>
    </row>
    <row r="518" spans="2:28" x14ac:dyDescent="0.25">
      <c r="B518" s="269"/>
      <c r="C518" s="269"/>
      <c r="D518" s="269"/>
      <c r="E518" s="269"/>
      <c r="F518" s="269"/>
      <c r="G518" s="269"/>
      <c r="H518" s="269"/>
      <c r="I518" s="269"/>
      <c r="J518" s="269"/>
      <c r="K518" s="269"/>
      <c r="L518" s="269"/>
      <c r="M518" s="269"/>
      <c r="N518" s="269"/>
      <c r="O518" s="269"/>
      <c r="P518" s="269"/>
      <c r="Q518" s="269"/>
      <c r="R518" s="269"/>
      <c r="S518" s="269"/>
      <c r="T518" s="269"/>
      <c r="U518" s="269"/>
      <c r="V518" s="269"/>
      <c r="W518" s="269"/>
      <c r="X518" s="269"/>
      <c r="Y518" s="269"/>
      <c r="Z518" s="269"/>
      <c r="AA518" s="269"/>
      <c r="AB518" s="269"/>
    </row>
    <row r="519" spans="2:28" x14ac:dyDescent="0.25">
      <c r="B519" s="269"/>
      <c r="C519" s="269"/>
      <c r="D519" s="269"/>
      <c r="E519" s="269"/>
      <c r="F519" s="269"/>
      <c r="G519" s="269"/>
      <c r="H519" s="269"/>
      <c r="I519" s="269"/>
      <c r="J519" s="269"/>
      <c r="K519" s="269"/>
      <c r="L519" s="269"/>
      <c r="M519" s="269"/>
      <c r="N519" s="269"/>
      <c r="O519" s="269"/>
      <c r="P519" s="269"/>
      <c r="Q519" s="269"/>
      <c r="R519" s="269"/>
      <c r="S519" s="269"/>
      <c r="T519" s="269"/>
      <c r="U519" s="269"/>
      <c r="V519" s="269"/>
      <c r="W519" s="269"/>
      <c r="X519" s="269"/>
      <c r="Y519" s="269"/>
      <c r="Z519" s="269"/>
      <c r="AA519" s="269"/>
      <c r="AB519" s="269"/>
    </row>
    <row r="520" spans="2:28" x14ac:dyDescent="0.25">
      <c r="B520" s="269"/>
      <c r="C520" s="269"/>
      <c r="D520" s="269"/>
      <c r="E520" s="269"/>
      <c r="F520" s="269"/>
      <c r="G520" s="269"/>
      <c r="H520" s="269"/>
      <c r="I520" s="269"/>
      <c r="J520" s="269"/>
      <c r="K520" s="269"/>
      <c r="L520" s="269"/>
      <c r="M520" s="269"/>
      <c r="N520" s="269"/>
      <c r="O520" s="269"/>
      <c r="P520" s="269"/>
      <c r="Q520" s="269"/>
      <c r="R520" s="269"/>
      <c r="S520" s="269"/>
      <c r="T520" s="269"/>
      <c r="U520" s="269"/>
      <c r="V520" s="269"/>
      <c r="W520" s="269"/>
      <c r="X520" s="269"/>
      <c r="Y520" s="269"/>
      <c r="Z520" s="269"/>
      <c r="AA520" s="269"/>
      <c r="AB520" s="269"/>
    </row>
    <row r="521" spans="2:28" x14ac:dyDescent="0.25">
      <c r="B521" s="269"/>
      <c r="C521" s="269"/>
      <c r="D521" s="269"/>
      <c r="E521" s="269"/>
      <c r="F521" s="269"/>
      <c r="G521" s="269"/>
      <c r="H521" s="269"/>
      <c r="I521" s="269"/>
      <c r="J521" s="269"/>
      <c r="K521" s="269"/>
      <c r="L521" s="269"/>
      <c r="M521" s="269"/>
      <c r="N521" s="269"/>
      <c r="O521" s="269"/>
      <c r="P521" s="269"/>
      <c r="Q521" s="269"/>
      <c r="R521" s="269"/>
      <c r="S521" s="269"/>
      <c r="T521" s="269"/>
      <c r="U521" s="269"/>
      <c r="V521" s="269"/>
      <c r="W521" s="269"/>
      <c r="X521" s="269"/>
      <c r="Y521" s="269"/>
      <c r="Z521" s="269"/>
      <c r="AA521" s="269"/>
      <c r="AB521" s="269"/>
    </row>
    <row r="522" spans="2:28" x14ac:dyDescent="0.25">
      <c r="B522" s="269"/>
      <c r="C522" s="269"/>
      <c r="D522" s="269"/>
      <c r="E522" s="269"/>
      <c r="F522" s="269"/>
      <c r="G522" s="269"/>
      <c r="H522" s="269"/>
      <c r="I522" s="269"/>
      <c r="J522" s="269"/>
      <c r="K522" s="269"/>
      <c r="L522" s="269"/>
      <c r="M522" s="269"/>
      <c r="N522" s="269"/>
      <c r="O522" s="269"/>
      <c r="P522" s="269"/>
      <c r="Q522" s="269"/>
      <c r="R522" s="269"/>
      <c r="S522" s="269"/>
      <c r="T522" s="269"/>
      <c r="U522" s="269"/>
      <c r="V522" s="269"/>
      <c r="W522" s="269"/>
      <c r="X522" s="269"/>
      <c r="Y522" s="269"/>
      <c r="Z522" s="269"/>
      <c r="AA522" s="269"/>
      <c r="AB522" s="269"/>
    </row>
    <row r="523" spans="2:28" x14ac:dyDescent="0.25">
      <c r="B523" s="269"/>
      <c r="C523" s="269"/>
      <c r="D523" s="269"/>
      <c r="E523" s="269"/>
      <c r="F523" s="269"/>
      <c r="G523" s="269"/>
      <c r="H523" s="269"/>
      <c r="I523" s="269"/>
      <c r="J523" s="269"/>
      <c r="K523" s="269"/>
      <c r="L523" s="269"/>
      <c r="M523" s="269"/>
      <c r="N523" s="269"/>
      <c r="O523" s="269"/>
      <c r="P523" s="269"/>
      <c r="Q523" s="269"/>
      <c r="R523" s="269"/>
      <c r="S523" s="269"/>
      <c r="T523" s="269"/>
      <c r="U523" s="269"/>
      <c r="V523" s="269"/>
      <c r="W523" s="269"/>
      <c r="X523" s="269"/>
      <c r="Y523" s="269"/>
      <c r="Z523" s="269"/>
      <c r="AA523" s="269"/>
      <c r="AB523" s="269"/>
    </row>
    <row r="524" spans="2:28" x14ac:dyDescent="0.25">
      <c r="B524" s="269"/>
      <c r="C524" s="269"/>
      <c r="D524" s="269"/>
      <c r="E524" s="269"/>
      <c r="F524" s="269"/>
      <c r="G524" s="269"/>
      <c r="H524" s="269"/>
      <c r="I524" s="269"/>
      <c r="J524" s="269"/>
      <c r="K524" s="269"/>
      <c r="L524" s="269"/>
      <c r="M524" s="269"/>
      <c r="N524" s="269"/>
      <c r="O524" s="269"/>
      <c r="P524" s="269"/>
      <c r="Q524" s="269"/>
      <c r="R524" s="269"/>
      <c r="S524" s="269"/>
      <c r="T524" s="269"/>
      <c r="U524" s="269"/>
      <c r="V524" s="269"/>
      <c r="W524" s="269"/>
      <c r="X524" s="269"/>
      <c r="Y524" s="269"/>
      <c r="Z524" s="269"/>
      <c r="AA524" s="269"/>
      <c r="AB524" s="269"/>
    </row>
    <row r="525" spans="2:28" x14ac:dyDescent="0.25">
      <c r="B525" s="269"/>
      <c r="C525" s="269"/>
      <c r="D525" s="269"/>
      <c r="E525" s="269"/>
      <c r="F525" s="269"/>
      <c r="G525" s="269"/>
      <c r="H525" s="269"/>
      <c r="I525" s="269"/>
      <c r="J525" s="269"/>
      <c r="K525" s="269"/>
      <c r="L525" s="269"/>
      <c r="M525" s="269"/>
      <c r="N525" s="269"/>
      <c r="O525" s="269"/>
      <c r="P525" s="269"/>
      <c r="Q525" s="269"/>
      <c r="R525" s="269"/>
      <c r="S525" s="269"/>
      <c r="T525" s="269"/>
      <c r="U525" s="269"/>
      <c r="V525" s="269"/>
      <c r="W525" s="269"/>
      <c r="X525" s="269"/>
      <c r="Y525" s="269"/>
      <c r="Z525" s="269"/>
      <c r="AA525" s="269"/>
      <c r="AB525" s="269"/>
    </row>
    <row r="526" spans="2:28" x14ac:dyDescent="0.25">
      <c r="B526" s="269"/>
      <c r="C526" s="269"/>
      <c r="D526" s="269"/>
      <c r="E526" s="269"/>
      <c r="F526" s="269"/>
      <c r="G526" s="269"/>
      <c r="H526" s="269"/>
      <c r="I526" s="269"/>
      <c r="J526" s="269"/>
      <c r="K526" s="269"/>
      <c r="L526" s="269"/>
      <c r="M526" s="269"/>
      <c r="N526" s="269"/>
      <c r="O526" s="269"/>
      <c r="P526" s="269"/>
      <c r="Q526" s="269"/>
      <c r="R526" s="269"/>
      <c r="S526" s="269"/>
      <c r="T526" s="269"/>
      <c r="U526" s="269"/>
      <c r="V526" s="269"/>
      <c r="W526" s="269"/>
      <c r="X526" s="269"/>
      <c r="Y526" s="269"/>
      <c r="Z526" s="269"/>
      <c r="AA526" s="269"/>
      <c r="AB526" s="269"/>
    </row>
    <row r="527" spans="2:28" x14ac:dyDescent="0.25">
      <c r="B527" s="269"/>
      <c r="C527" s="269"/>
      <c r="D527" s="269"/>
      <c r="E527" s="269"/>
      <c r="F527" s="269"/>
      <c r="G527" s="269"/>
      <c r="H527" s="269"/>
      <c r="I527" s="269"/>
      <c r="J527" s="269"/>
      <c r="K527" s="269"/>
      <c r="L527" s="269"/>
      <c r="M527" s="269"/>
      <c r="N527" s="269"/>
      <c r="O527" s="269"/>
      <c r="P527" s="269"/>
      <c r="Q527" s="269"/>
      <c r="R527" s="269"/>
      <c r="S527" s="269"/>
      <c r="T527" s="269"/>
      <c r="U527" s="269"/>
      <c r="V527" s="269"/>
      <c r="W527" s="269"/>
      <c r="X527" s="269"/>
      <c r="Y527" s="269"/>
      <c r="Z527" s="269"/>
      <c r="AA527" s="269"/>
      <c r="AB527" s="269"/>
    </row>
    <row r="528" spans="2:28" x14ac:dyDescent="0.25">
      <c r="B528" s="269"/>
      <c r="C528" s="269"/>
      <c r="D528" s="269"/>
      <c r="E528" s="269"/>
      <c r="F528" s="269"/>
      <c r="G528" s="269"/>
      <c r="H528" s="269"/>
      <c r="I528" s="269"/>
      <c r="J528" s="269"/>
      <c r="K528" s="269"/>
      <c r="L528" s="269"/>
      <c r="M528" s="269"/>
      <c r="N528" s="269"/>
      <c r="O528" s="269"/>
      <c r="P528" s="269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  <c r="AA528" s="269"/>
      <c r="AB528" s="269"/>
    </row>
    <row r="529" spans="2:28" x14ac:dyDescent="0.25">
      <c r="B529" s="269"/>
      <c r="C529" s="269"/>
      <c r="D529" s="269"/>
      <c r="E529" s="269"/>
      <c r="F529" s="269"/>
      <c r="G529" s="269"/>
      <c r="H529" s="269"/>
      <c r="I529" s="269"/>
      <c r="J529" s="269"/>
      <c r="K529" s="269"/>
      <c r="L529" s="269"/>
      <c r="M529" s="269"/>
      <c r="N529" s="269"/>
      <c r="O529" s="269"/>
      <c r="P529" s="269"/>
      <c r="Q529" s="269"/>
      <c r="R529" s="269"/>
      <c r="S529" s="269"/>
      <c r="T529" s="269"/>
      <c r="U529" s="269"/>
      <c r="V529" s="269"/>
      <c r="W529" s="269"/>
      <c r="X529" s="269"/>
      <c r="Y529" s="269"/>
      <c r="Z529" s="269"/>
      <c r="AA529" s="269"/>
      <c r="AB529" s="269"/>
    </row>
    <row r="530" spans="2:28" x14ac:dyDescent="0.25">
      <c r="B530" s="269"/>
      <c r="C530" s="269"/>
      <c r="D530" s="269"/>
      <c r="E530" s="269"/>
      <c r="F530" s="269"/>
      <c r="G530" s="269"/>
      <c r="H530" s="269"/>
      <c r="I530" s="269"/>
      <c r="J530" s="269"/>
      <c r="K530" s="269"/>
      <c r="L530" s="269"/>
      <c r="M530" s="269"/>
      <c r="N530" s="269"/>
      <c r="O530" s="269"/>
      <c r="P530" s="269"/>
      <c r="Q530" s="269"/>
      <c r="R530" s="269"/>
      <c r="S530" s="269"/>
      <c r="T530" s="269"/>
      <c r="U530" s="269"/>
      <c r="V530" s="269"/>
      <c r="W530" s="269"/>
      <c r="X530" s="269"/>
      <c r="Y530" s="269"/>
      <c r="Z530" s="269"/>
      <c r="AA530" s="269"/>
      <c r="AB530" s="269"/>
    </row>
    <row r="531" spans="2:28" x14ac:dyDescent="0.25">
      <c r="B531" s="269"/>
      <c r="C531" s="269"/>
      <c r="D531" s="269"/>
      <c r="E531" s="269"/>
      <c r="F531" s="269"/>
      <c r="G531" s="269"/>
      <c r="H531" s="269"/>
      <c r="I531" s="269"/>
      <c r="J531" s="269"/>
      <c r="K531" s="269"/>
      <c r="L531" s="269"/>
      <c r="M531" s="269"/>
      <c r="N531" s="269"/>
      <c r="O531" s="269"/>
      <c r="P531" s="269"/>
      <c r="Q531" s="269"/>
      <c r="R531" s="269"/>
      <c r="S531" s="269"/>
      <c r="T531" s="269"/>
      <c r="U531" s="269"/>
      <c r="V531" s="269"/>
      <c r="W531" s="269"/>
      <c r="X531" s="269"/>
      <c r="Y531" s="269"/>
      <c r="Z531" s="269"/>
      <c r="AA531" s="269"/>
      <c r="AB531" s="269"/>
    </row>
    <row r="532" spans="2:28" x14ac:dyDescent="0.25">
      <c r="B532" s="269"/>
      <c r="C532" s="269"/>
      <c r="D532" s="269"/>
      <c r="E532" s="269"/>
      <c r="F532" s="269"/>
      <c r="G532" s="269"/>
      <c r="H532" s="269"/>
      <c r="I532" s="269"/>
      <c r="J532" s="269"/>
      <c r="K532" s="269"/>
      <c r="L532" s="269"/>
      <c r="M532" s="269"/>
      <c r="N532" s="269"/>
      <c r="O532" s="269"/>
      <c r="P532" s="269"/>
      <c r="Q532" s="269"/>
      <c r="R532" s="269"/>
      <c r="S532" s="269"/>
      <c r="T532" s="269"/>
      <c r="U532" s="269"/>
      <c r="V532" s="269"/>
      <c r="W532" s="269"/>
      <c r="X532" s="269"/>
      <c r="Y532" s="269"/>
      <c r="Z532" s="269"/>
      <c r="AA532" s="269"/>
      <c r="AB532" s="269"/>
    </row>
    <row r="533" spans="2:28" x14ac:dyDescent="0.25">
      <c r="B533" s="269"/>
      <c r="C533" s="269"/>
      <c r="D533" s="269"/>
      <c r="E533" s="269"/>
      <c r="F533" s="269"/>
      <c r="G533" s="269"/>
      <c r="H533" s="269"/>
      <c r="I533" s="269"/>
      <c r="J533" s="269"/>
      <c r="K533" s="269"/>
      <c r="L533" s="269"/>
      <c r="M533" s="269"/>
      <c r="N533" s="269"/>
      <c r="O533" s="269"/>
      <c r="P533" s="269"/>
      <c r="Q533" s="269"/>
      <c r="R533" s="269"/>
      <c r="S533" s="269"/>
      <c r="T533" s="269"/>
      <c r="U533" s="269"/>
      <c r="V533" s="269"/>
      <c r="W533" s="269"/>
      <c r="X533" s="269"/>
      <c r="Y533" s="269"/>
      <c r="Z533" s="269"/>
      <c r="AA533" s="269"/>
      <c r="AB533" s="269"/>
    </row>
    <row r="534" spans="2:28" x14ac:dyDescent="0.25">
      <c r="B534" s="269"/>
      <c r="C534" s="269"/>
      <c r="D534" s="269"/>
      <c r="E534" s="269"/>
      <c r="F534" s="269"/>
      <c r="G534" s="269"/>
      <c r="H534" s="269"/>
      <c r="I534" s="269"/>
      <c r="J534" s="269"/>
      <c r="K534" s="269"/>
      <c r="L534" s="269"/>
      <c r="M534" s="269"/>
      <c r="N534" s="269"/>
      <c r="O534" s="269"/>
      <c r="P534" s="269"/>
      <c r="Q534" s="269"/>
      <c r="R534" s="269"/>
      <c r="S534" s="269"/>
      <c r="T534" s="269"/>
      <c r="U534" s="269"/>
      <c r="V534" s="269"/>
      <c r="W534" s="269"/>
      <c r="X534" s="269"/>
      <c r="Y534" s="269"/>
      <c r="Z534" s="269"/>
      <c r="AA534" s="269"/>
      <c r="AB534" s="269"/>
    </row>
    <row r="535" spans="2:28" x14ac:dyDescent="0.25">
      <c r="B535" s="269"/>
      <c r="C535" s="269"/>
      <c r="D535" s="269"/>
      <c r="E535" s="269"/>
      <c r="F535" s="269"/>
      <c r="G535" s="269"/>
      <c r="H535" s="269"/>
      <c r="I535" s="269"/>
      <c r="J535" s="269"/>
      <c r="K535" s="269"/>
      <c r="L535" s="269"/>
      <c r="M535" s="269"/>
      <c r="N535" s="269"/>
      <c r="O535" s="269"/>
      <c r="P535" s="269"/>
      <c r="Q535" s="269"/>
      <c r="R535" s="269"/>
      <c r="S535" s="269"/>
      <c r="T535" s="269"/>
      <c r="U535" s="269"/>
      <c r="V535" s="269"/>
      <c r="W535" s="269"/>
      <c r="X535" s="269"/>
      <c r="Y535" s="269"/>
      <c r="Z535" s="269"/>
      <c r="AA535" s="269"/>
      <c r="AB535" s="269"/>
    </row>
    <row r="536" spans="2:28" x14ac:dyDescent="0.25">
      <c r="B536" s="269"/>
      <c r="C536" s="269"/>
      <c r="D536" s="269"/>
      <c r="E536" s="269"/>
      <c r="F536" s="269"/>
      <c r="G536" s="269"/>
      <c r="H536" s="269"/>
      <c r="I536" s="269"/>
      <c r="J536" s="269"/>
      <c r="K536" s="269"/>
      <c r="L536" s="269"/>
      <c r="M536" s="269"/>
      <c r="N536" s="269"/>
      <c r="O536" s="269"/>
      <c r="P536" s="269"/>
      <c r="Q536" s="269"/>
      <c r="R536" s="269"/>
      <c r="S536" s="269"/>
      <c r="T536" s="269"/>
      <c r="U536" s="269"/>
      <c r="V536" s="269"/>
      <c r="W536" s="269"/>
      <c r="X536" s="269"/>
      <c r="Y536" s="269"/>
      <c r="Z536" s="269"/>
      <c r="AA536" s="269"/>
      <c r="AB536" s="269"/>
    </row>
    <row r="537" spans="2:28" x14ac:dyDescent="0.25">
      <c r="B537" s="269"/>
      <c r="C537" s="269"/>
      <c r="D537" s="269"/>
      <c r="E537" s="269"/>
      <c r="F537" s="269"/>
      <c r="G537" s="269"/>
      <c r="H537" s="269"/>
      <c r="I537" s="269"/>
      <c r="J537" s="269"/>
      <c r="K537" s="269"/>
      <c r="L537" s="269"/>
      <c r="M537" s="269"/>
      <c r="N537" s="269"/>
      <c r="O537" s="269"/>
      <c r="P537" s="269"/>
      <c r="Q537" s="269"/>
      <c r="R537" s="269"/>
      <c r="S537" s="269"/>
      <c r="T537" s="269"/>
      <c r="U537" s="269"/>
      <c r="V537" s="269"/>
      <c r="W537" s="269"/>
      <c r="X537" s="269"/>
      <c r="Y537" s="269"/>
      <c r="Z537" s="269"/>
      <c r="AA537" s="269"/>
      <c r="AB537" s="269"/>
    </row>
    <row r="538" spans="2:28" x14ac:dyDescent="0.25">
      <c r="B538" s="269"/>
      <c r="C538" s="269"/>
      <c r="D538" s="269"/>
      <c r="E538" s="269"/>
      <c r="F538" s="269"/>
      <c r="G538" s="269"/>
      <c r="H538" s="269"/>
      <c r="I538" s="269"/>
      <c r="J538" s="269"/>
      <c r="K538" s="269"/>
      <c r="L538" s="269"/>
      <c r="M538" s="269"/>
      <c r="N538" s="269"/>
      <c r="O538" s="269"/>
      <c r="P538" s="269"/>
      <c r="Q538" s="269"/>
      <c r="R538" s="269"/>
      <c r="S538" s="269"/>
      <c r="T538" s="269"/>
      <c r="U538" s="269"/>
      <c r="V538" s="269"/>
      <c r="W538" s="269"/>
      <c r="X538" s="269"/>
      <c r="Y538" s="269"/>
      <c r="Z538" s="269"/>
      <c r="AA538" s="269"/>
      <c r="AB538" s="269"/>
    </row>
    <row r="539" spans="2:28" x14ac:dyDescent="0.25">
      <c r="B539" s="269"/>
      <c r="C539" s="269"/>
      <c r="D539" s="269"/>
      <c r="E539" s="269"/>
      <c r="F539" s="269"/>
      <c r="G539" s="269"/>
      <c r="H539" s="269"/>
      <c r="I539" s="269"/>
      <c r="J539" s="269"/>
      <c r="K539" s="269"/>
      <c r="L539" s="269"/>
      <c r="M539" s="269"/>
      <c r="N539" s="269"/>
      <c r="O539" s="269"/>
      <c r="P539" s="269"/>
      <c r="Q539" s="269"/>
      <c r="R539" s="269"/>
      <c r="S539" s="269"/>
      <c r="T539" s="269"/>
      <c r="U539" s="269"/>
      <c r="V539" s="269"/>
      <c r="W539" s="269"/>
      <c r="X539" s="269"/>
      <c r="Y539" s="269"/>
      <c r="Z539" s="269"/>
      <c r="AA539" s="269"/>
      <c r="AB539" s="269"/>
    </row>
    <row r="540" spans="2:28" x14ac:dyDescent="0.25">
      <c r="B540" s="269"/>
      <c r="C540" s="269"/>
      <c r="D540" s="269"/>
      <c r="E540" s="269"/>
      <c r="F540" s="269"/>
      <c r="G540" s="269"/>
      <c r="H540" s="269"/>
      <c r="I540" s="269"/>
      <c r="J540" s="269"/>
      <c r="K540" s="269"/>
      <c r="L540" s="269"/>
      <c r="M540" s="269"/>
      <c r="N540" s="269"/>
      <c r="O540" s="269"/>
      <c r="P540" s="269"/>
      <c r="Q540" s="269"/>
      <c r="R540" s="269"/>
      <c r="S540" s="269"/>
      <c r="T540" s="269"/>
      <c r="U540" s="269"/>
      <c r="V540" s="269"/>
      <c r="W540" s="269"/>
      <c r="X540" s="269"/>
      <c r="Y540" s="269"/>
      <c r="Z540" s="269"/>
      <c r="AA540" s="269"/>
      <c r="AB540" s="269"/>
    </row>
    <row r="541" spans="2:28" x14ac:dyDescent="0.25">
      <c r="B541" s="269"/>
      <c r="C541" s="269"/>
      <c r="D541" s="269"/>
      <c r="E541" s="269"/>
      <c r="F541" s="269"/>
      <c r="G541" s="269"/>
      <c r="H541" s="269"/>
      <c r="I541" s="269"/>
      <c r="J541" s="269"/>
      <c r="K541" s="269"/>
      <c r="L541" s="269"/>
      <c r="M541" s="269"/>
      <c r="N541" s="269"/>
      <c r="O541" s="269"/>
      <c r="P541" s="269"/>
      <c r="Q541" s="269"/>
      <c r="R541" s="269"/>
      <c r="S541" s="269"/>
      <c r="T541" s="269"/>
      <c r="U541" s="269"/>
      <c r="V541" s="269"/>
      <c r="W541" s="269"/>
      <c r="X541" s="269"/>
      <c r="Y541" s="269"/>
      <c r="Z541" s="269"/>
      <c r="AA541" s="269"/>
      <c r="AB541" s="269"/>
    </row>
    <row r="542" spans="2:28" x14ac:dyDescent="0.25">
      <c r="B542" s="269"/>
      <c r="C542" s="269"/>
      <c r="D542" s="269"/>
      <c r="E542" s="269"/>
      <c r="F542" s="269"/>
      <c r="G542" s="269"/>
      <c r="H542" s="269"/>
      <c r="I542" s="269"/>
      <c r="J542" s="269"/>
      <c r="K542" s="269"/>
      <c r="L542" s="269"/>
      <c r="M542" s="269"/>
      <c r="N542" s="269"/>
      <c r="O542" s="269"/>
      <c r="P542" s="269"/>
      <c r="Q542" s="269"/>
      <c r="R542" s="269"/>
      <c r="S542" s="269"/>
      <c r="T542" s="269"/>
      <c r="U542" s="269"/>
      <c r="V542" s="269"/>
      <c r="W542" s="269"/>
      <c r="X542" s="269"/>
      <c r="Y542" s="269"/>
      <c r="Z542" s="269"/>
      <c r="AA542" s="269"/>
      <c r="AB542" s="269"/>
    </row>
    <row r="543" spans="2:28" x14ac:dyDescent="0.25">
      <c r="B543" s="269"/>
      <c r="C543" s="269"/>
      <c r="D543" s="269"/>
      <c r="E543" s="269"/>
      <c r="F543" s="269"/>
      <c r="G543" s="269"/>
      <c r="H543" s="269"/>
      <c r="I543" s="269"/>
      <c r="J543" s="269"/>
      <c r="K543" s="269"/>
      <c r="L543" s="269"/>
      <c r="M543" s="269"/>
      <c r="N543" s="269"/>
      <c r="O543" s="269"/>
      <c r="P543" s="269"/>
      <c r="Q543" s="269"/>
      <c r="R543" s="269"/>
      <c r="S543" s="269"/>
      <c r="T543" s="269"/>
      <c r="U543" s="269"/>
      <c r="V543" s="269"/>
      <c r="W543" s="269"/>
      <c r="X543" s="269"/>
      <c r="Y543" s="269"/>
      <c r="Z543" s="269"/>
      <c r="AA543" s="269"/>
      <c r="AB543" s="269"/>
    </row>
    <row r="544" spans="2:28" x14ac:dyDescent="0.25">
      <c r="B544" s="269"/>
      <c r="C544" s="269"/>
      <c r="D544" s="269"/>
      <c r="E544" s="269"/>
      <c r="F544" s="269"/>
      <c r="G544" s="269"/>
      <c r="H544" s="269"/>
      <c r="I544" s="269"/>
      <c r="J544" s="269"/>
      <c r="K544" s="269"/>
      <c r="L544" s="269"/>
      <c r="M544" s="269"/>
      <c r="N544" s="269"/>
      <c r="O544" s="269"/>
      <c r="P544" s="269"/>
      <c r="Q544" s="269"/>
      <c r="R544" s="269"/>
      <c r="S544" s="269"/>
      <c r="T544" s="269"/>
      <c r="U544" s="269"/>
      <c r="V544" s="269"/>
      <c r="W544" s="269"/>
      <c r="X544" s="269"/>
      <c r="Y544" s="269"/>
      <c r="Z544" s="269"/>
      <c r="AA544" s="269"/>
      <c r="AB544" s="269"/>
    </row>
    <row r="545" spans="2:28" x14ac:dyDescent="0.25">
      <c r="B545" s="269"/>
      <c r="C545" s="269"/>
      <c r="D545" s="269"/>
      <c r="E545" s="269"/>
      <c r="F545" s="269"/>
      <c r="G545" s="269"/>
      <c r="H545" s="269"/>
      <c r="I545" s="269"/>
      <c r="J545" s="269"/>
      <c r="K545" s="269"/>
      <c r="L545" s="269"/>
      <c r="M545" s="269"/>
      <c r="N545" s="269"/>
      <c r="O545" s="269"/>
      <c r="P545" s="269"/>
      <c r="Q545" s="269"/>
      <c r="R545" s="269"/>
      <c r="S545" s="269"/>
      <c r="T545" s="269"/>
      <c r="U545" s="269"/>
      <c r="V545" s="269"/>
      <c r="W545" s="269"/>
      <c r="X545" s="269"/>
      <c r="Y545" s="269"/>
      <c r="Z545" s="269"/>
      <c r="AA545" s="269"/>
      <c r="AB545" s="269"/>
    </row>
    <row r="546" spans="2:28" x14ac:dyDescent="0.25">
      <c r="B546" s="269"/>
      <c r="C546" s="269"/>
      <c r="D546" s="269"/>
      <c r="E546" s="269"/>
      <c r="F546" s="269"/>
      <c r="G546" s="269"/>
      <c r="H546" s="269"/>
      <c r="I546" s="269"/>
      <c r="J546" s="269"/>
      <c r="K546" s="269"/>
      <c r="L546" s="269"/>
      <c r="M546" s="269"/>
      <c r="N546" s="269"/>
      <c r="O546" s="269"/>
      <c r="P546" s="269"/>
      <c r="Q546" s="269"/>
      <c r="R546" s="269"/>
      <c r="S546" s="269"/>
      <c r="T546" s="269"/>
      <c r="U546" s="269"/>
      <c r="V546" s="269"/>
      <c r="W546" s="269"/>
      <c r="X546" s="269"/>
      <c r="Y546" s="269"/>
      <c r="Z546" s="269"/>
      <c r="AA546" s="269"/>
      <c r="AB546" s="269"/>
    </row>
    <row r="547" spans="2:28" x14ac:dyDescent="0.25">
      <c r="B547" s="269"/>
      <c r="C547" s="269"/>
      <c r="D547" s="269"/>
      <c r="E547" s="269"/>
      <c r="F547" s="269"/>
      <c r="G547" s="269"/>
      <c r="H547" s="269"/>
      <c r="I547" s="269"/>
      <c r="J547" s="269"/>
      <c r="K547" s="269"/>
      <c r="L547" s="269"/>
      <c r="M547" s="269"/>
      <c r="N547" s="269"/>
      <c r="O547" s="269"/>
      <c r="P547" s="269"/>
      <c r="Q547" s="269"/>
      <c r="R547" s="269"/>
      <c r="S547" s="269"/>
      <c r="T547" s="269"/>
      <c r="U547" s="269"/>
      <c r="V547" s="269"/>
      <c r="W547" s="269"/>
      <c r="X547" s="269"/>
      <c r="Y547" s="269"/>
      <c r="Z547" s="269"/>
      <c r="AA547" s="269"/>
      <c r="AB547" s="269"/>
    </row>
    <row r="548" spans="2:28" x14ac:dyDescent="0.25">
      <c r="B548" s="269"/>
      <c r="C548" s="269"/>
      <c r="D548" s="269"/>
      <c r="E548" s="269"/>
      <c r="F548" s="269"/>
      <c r="G548" s="269"/>
      <c r="H548" s="269"/>
      <c r="I548" s="269"/>
      <c r="J548" s="269"/>
      <c r="K548" s="269"/>
      <c r="L548" s="269"/>
      <c r="M548" s="269"/>
      <c r="N548" s="269"/>
      <c r="O548" s="269"/>
      <c r="P548" s="269"/>
      <c r="Q548" s="269"/>
      <c r="R548" s="269"/>
      <c r="S548" s="269"/>
      <c r="T548" s="269"/>
      <c r="U548" s="269"/>
      <c r="V548" s="269"/>
      <c r="W548" s="269"/>
      <c r="X548" s="269"/>
      <c r="Y548" s="269"/>
      <c r="Z548" s="269"/>
      <c r="AA548" s="269"/>
      <c r="AB548" s="269"/>
    </row>
    <row r="549" spans="2:28" x14ac:dyDescent="0.25">
      <c r="B549" s="269"/>
      <c r="C549" s="269"/>
      <c r="D549" s="269"/>
      <c r="E549" s="269"/>
      <c r="F549" s="269"/>
      <c r="G549" s="269"/>
      <c r="H549" s="269"/>
      <c r="I549" s="269"/>
      <c r="J549" s="269"/>
      <c r="K549" s="269"/>
      <c r="L549" s="269"/>
      <c r="M549" s="269"/>
      <c r="N549" s="269"/>
      <c r="O549" s="269"/>
      <c r="P549" s="269"/>
      <c r="Q549" s="269"/>
      <c r="R549" s="269"/>
      <c r="S549" s="269"/>
      <c r="T549" s="269"/>
      <c r="U549" s="269"/>
      <c r="V549" s="269"/>
      <c r="W549" s="269"/>
      <c r="X549" s="269"/>
      <c r="Y549" s="269"/>
      <c r="Z549" s="269"/>
      <c r="AA549" s="269"/>
      <c r="AB549" s="269"/>
    </row>
    <row r="550" spans="2:28" x14ac:dyDescent="0.25">
      <c r="B550" s="269"/>
      <c r="C550" s="269"/>
      <c r="D550" s="269"/>
      <c r="E550" s="269"/>
      <c r="F550" s="269"/>
      <c r="G550" s="269"/>
      <c r="H550" s="269"/>
      <c r="I550" s="269"/>
      <c r="J550" s="269"/>
      <c r="K550" s="269"/>
      <c r="L550" s="269"/>
      <c r="M550" s="269"/>
      <c r="N550" s="269"/>
      <c r="O550" s="269"/>
      <c r="P550" s="269"/>
      <c r="Q550" s="269"/>
      <c r="R550" s="269"/>
      <c r="S550" s="269"/>
      <c r="T550" s="269"/>
      <c r="U550" s="269"/>
      <c r="V550" s="269"/>
      <c r="W550" s="269"/>
      <c r="X550" s="269"/>
      <c r="Y550" s="269"/>
      <c r="Z550" s="269"/>
      <c r="AA550" s="269"/>
      <c r="AB550" s="269"/>
    </row>
    <row r="551" spans="2:28" x14ac:dyDescent="0.25">
      <c r="B551" s="269"/>
      <c r="C551" s="269"/>
      <c r="D551" s="269"/>
      <c r="E551" s="269"/>
      <c r="F551" s="269"/>
      <c r="G551" s="269"/>
      <c r="H551" s="269"/>
      <c r="I551" s="269"/>
      <c r="J551" s="269"/>
      <c r="K551" s="269"/>
      <c r="L551" s="269"/>
      <c r="M551" s="269"/>
      <c r="N551" s="269"/>
      <c r="O551" s="269"/>
      <c r="P551" s="269"/>
      <c r="Q551" s="269"/>
      <c r="R551" s="269"/>
      <c r="S551" s="269"/>
      <c r="T551" s="269"/>
      <c r="U551" s="269"/>
      <c r="V551" s="269"/>
      <c r="W551" s="269"/>
      <c r="X551" s="269"/>
      <c r="Y551" s="269"/>
      <c r="Z551" s="269"/>
      <c r="AA551" s="269"/>
      <c r="AB551" s="269"/>
    </row>
    <row r="552" spans="2:28" x14ac:dyDescent="0.25">
      <c r="B552" s="269"/>
      <c r="C552" s="269"/>
      <c r="D552" s="269"/>
      <c r="E552" s="269"/>
      <c r="F552" s="269"/>
      <c r="G552" s="269"/>
      <c r="H552" s="269"/>
      <c r="I552" s="269"/>
      <c r="J552" s="269"/>
      <c r="K552" s="269"/>
      <c r="L552" s="269"/>
      <c r="M552" s="269"/>
      <c r="N552" s="269"/>
      <c r="O552" s="269"/>
      <c r="P552" s="269"/>
      <c r="Q552" s="269"/>
      <c r="R552" s="269"/>
      <c r="S552" s="269"/>
      <c r="T552" s="269"/>
      <c r="U552" s="269"/>
      <c r="V552" s="269"/>
      <c r="W552" s="269"/>
      <c r="X552" s="269"/>
      <c r="Y552" s="269"/>
      <c r="Z552" s="269"/>
      <c r="AA552" s="269"/>
      <c r="AB552" s="269"/>
    </row>
    <row r="553" spans="2:28" x14ac:dyDescent="0.25">
      <c r="B553" s="269"/>
      <c r="C553" s="269"/>
      <c r="D553" s="269"/>
      <c r="E553" s="269"/>
      <c r="F553" s="269"/>
      <c r="G553" s="269"/>
      <c r="H553" s="269"/>
      <c r="I553" s="269"/>
      <c r="J553" s="269"/>
      <c r="K553" s="269"/>
      <c r="L553" s="269"/>
      <c r="M553" s="269"/>
      <c r="N553" s="269"/>
      <c r="O553" s="269"/>
      <c r="P553" s="269"/>
      <c r="Q553" s="269"/>
      <c r="R553" s="269"/>
      <c r="S553" s="269"/>
      <c r="T553" s="269"/>
      <c r="U553" s="269"/>
      <c r="V553" s="269"/>
      <c r="W553" s="269"/>
      <c r="X553" s="269"/>
      <c r="Y553" s="269"/>
      <c r="Z553" s="269"/>
      <c r="AA553" s="269"/>
      <c r="AB553" s="269"/>
    </row>
    <row r="554" spans="2:28" x14ac:dyDescent="0.25">
      <c r="B554" s="269"/>
      <c r="C554" s="269"/>
      <c r="D554" s="269"/>
      <c r="E554" s="269"/>
      <c r="F554" s="269"/>
      <c r="G554" s="269"/>
      <c r="H554" s="269"/>
      <c r="I554" s="269"/>
      <c r="J554" s="269"/>
      <c r="K554" s="269"/>
      <c r="L554" s="269"/>
      <c r="M554" s="269"/>
      <c r="N554" s="269"/>
      <c r="O554" s="269"/>
      <c r="P554" s="269"/>
      <c r="Q554" s="269"/>
      <c r="R554" s="269"/>
      <c r="S554" s="269"/>
      <c r="T554" s="269"/>
      <c r="U554" s="269"/>
      <c r="V554" s="269"/>
      <c r="W554" s="269"/>
      <c r="X554" s="269"/>
      <c r="Y554" s="269"/>
      <c r="Z554" s="269"/>
      <c r="AA554" s="269"/>
      <c r="AB554" s="269"/>
    </row>
    <row r="555" spans="2:28" x14ac:dyDescent="0.25">
      <c r="B555" s="269"/>
      <c r="C555" s="269"/>
      <c r="D555" s="269"/>
      <c r="E555" s="269"/>
      <c r="F555" s="269"/>
      <c r="G555" s="269"/>
      <c r="H555" s="269"/>
      <c r="I555" s="269"/>
      <c r="J555" s="269"/>
      <c r="K555" s="269"/>
      <c r="L555" s="269"/>
      <c r="M555" s="269"/>
      <c r="N555" s="269"/>
      <c r="O555" s="269"/>
      <c r="P555" s="269"/>
      <c r="Q555" s="269"/>
      <c r="R555" s="269"/>
      <c r="S555" s="269"/>
      <c r="T555" s="269"/>
      <c r="U555" s="269"/>
      <c r="V555" s="269"/>
      <c r="W555" s="269"/>
      <c r="X555" s="269"/>
      <c r="Y555" s="269"/>
      <c r="Z555" s="269"/>
      <c r="AA555" s="269"/>
      <c r="AB555" s="269"/>
    </row>
    <row r="556" spans="2:28" x14ac:dyDescent="0.25">
      <c r="B556" s="269"/>
      <c r="C556" s="269"/>
      <c r="D556" s="269"/>
      <c r="E556" s="269"/>
      <c r="F556" s="269"/>
      <c r="G556" s="269"/>
      <c r="H556" s="269"/>
      <c r="I556" s="269"/>
      <c r="J556" s="269"/>
      <c r="K556" s="269"/>
      <c r="L556" s="269"/>
      <c r="M556" s="269"/>
      <c r="N556" s="269"/>
      <c r="O556" s="269"/>
      <c r="P556" s="269"/>
      <c r="Q556" s="269"/>
      <c r="R556" s="269"/>
      <c r="S556" s="269"/>
      <c r="T556" s="269"/>
      <c r="U556" s="269"/>
      <c r="V556" s="269"/>
      <c r="W556" s="269"/>
      <c r="X556" s="269"/>
      <c r="Y556" s="269"/>
      <c r="Z556" s="269"/>
      <c r="AA556" s="269"/>
      <c r="AB556" s="269"/>
    </row>
    <row r="557" spans="2:28" x14ac:dyDescent="0.25">
      <c r="B557" s="269"/>
      <c r="C557" s="269"/>
      <c r="D557" s="269"/>
      <c r="E557" s="269"/>
      <c r="F557" s="269"/>
      <c r="G557" s="269"/>
      <c r="H557" s="269"/>
      <c r="I557" s="269"/>
      <c r="J557" s="269"/>
      <c r="K557" s="269"/>
      <c r="L557" s="269"/>
      <c r="M557" s="269"/>
      <c r="N557" s="269"/>
      <c r="O557" s="269"/>
      <c r="P557" s="269"/>
      <c r="Q557" s="269"/>
      <c r="R557" s="269"/>
      <c r="S557" s="269"/>
      <c r="T557" s="269"/>
      <c r="U557" s="269"/>
      <c r="V557" s="269"/>
      <c r="W557" s="269"/>
      <c r="X557" s="269"/>
      <c r="Y557" s="269"/>
      <c r="Z557" s="269"/>
      <c r="AA557" s="269"/>
      <c r="AB557" s="269"/>
    </row>
    <row r="558" spans="2:28" x14ac:dyDescent="0.25">
      <c r="B558" s="269"/>
      <c r="C558" s="269"/>
      <c r="D558" s="269"/>
      <c r="E558" s="269"/>
      <c r="F558" s="269"/>
      <c r="G558" s="269"/>
      <c r="H558" s="269"/>
      <c r="I558" s="269"/>
      <c r="J558" s="269"/>
      <c r="K558" s="269"/>
      <c r="L558" s="269"/>
      <c r="M558" s="269"/>
      <c r="N558" s="269"/>
      <c r="O558" s="269"/>
      <c r="P558" s="269"/>
      <c r="Q558" s="269"/>
      <c r="R558" s="269"/>
      <c r="S558" s="269"/>
      <c r="T558" s="269"/>
      <c r="U558" s="269"/>
      <c r="V558" s="269"/>
      <c r="W558" s="269"/>
      <c r="X558" s="269"/>
      <c r="Y558" s="269"/>
      <c r="Z558" s="269"/>
      <c r="AA558" s="269"/>
      <c r="AB558" s="269"/>
    </row>
    <row r="559" spans="2:28" x14ac:dyDescent="0.25">
      <c r="B559" s="269"/>
      <c r="C559" s="269"/>
      <c r="D559" s="269"/>
      <c r="E559" s="269"/>
      <c r="F559" s="269"/>
      <c r="G559" s="269"/>
      <c r="H559" s="269"/>
      <c r="I559" s="269"/>
      <c r="J559" s="269"/>
      <c r="K559" s="269"/>
      <c r="L559" s="269"/>
      <c r="M559" s="269"/>
      <c r="N559" s="269"/>
      <c r="O559" s="269"/>
      <c r="P559" s="269"/>
      <c r="Q559" s="269"/>
      <c r="R559" s="269"/>
      <c r="S559" s="269"/>
      <c r="T559" s="269"/>
      <c r="U559" s="269"/>
      <c r="V559" s="269"/>
      <c r="W559" s="269"/>
      <c r="X559" s="269"/>
      <c r="Y559" s="269"/>
      <c r="Z559" s="269"/>
      <c r="AA559" s="269"/>
      <c r="AB559" s="269"/>
    </row>
    <row r="560" spans="2:28" x14ac:dyDescent="0.25">
      <c r="B560" s="269"/>
      <c r="C560" s="269"/>
      <c r="D560" s="269"/>
      <c r="E560" s="269"/>
      <c r="F560" s="269"/>
      <c r="G560" s="269"/>
      <c r="H560" s="269"/>
      <c r="I560" s="269"/>
      <c r="J560" s="269"/>
      <c r="K560" s="269"/>
      <c r="L560" s="269"/>
      <c r="M560" s="269"/>
      <c r="N560" s="269"/>
      <c r="O560" s="269"/>
      <c r="P560" s="269"/>
      <c r="Q560" s="269"/>
      <c r="R560" s="269"/>
      <c r="S560" s="269"/>
      <c r="T560" s="269"/>
      <c r="U560" s="269"/>
      <c r="V560" s="269"/>
      <c r="W560" s="269"/>
      <c r="X560" s="269"/>
      <c r="Y560" s="269"/>
      <c r="Z560" s="269"/>
      <c r="AA560" s="269"/>
      <c r="AB560" s="269"/>
    </row>
    <row r="561" spans="2:28" x14ac:dyDescent="0.25">
      <c r="B561" s="269"/>
      <c r="C561" s="269"/>
      <c r="D561" s="269"/>
      <c r="E561" s="269"/>
      <c r="F561" s="269"/>
      <c r="G561" s="269"/>
      <c r="H561" s="269"/>
      <c r="I561" s="269"/>
      <c r="J561" s="269"/>
      <c r="K561" s="269"/>
      <c r="L561" s="269"/>
      <c r="M561" s="269"/>
      <c r="N561" s="269"/>
      <c r="O561" s="269"/>
      <c r="P561" s="269"/>
      <c r="Q561" s="269"/>
      <c r="R561" s="269"/>
      <c r="S561" s="269"/>
      <c r="T561" s="269"/>
      <c r="U561" s="269"/>
      <c r="V561" s="269"/>
      <c r="W561" s="269"/>
      <c r="X561" s="269"/>
      <c r="Y561" s="269"/>
      <c r="Z561" s="269"/>
      <c r="AA561" s="269"/>
      <c r="AB561" s="269"/>
    </row>
    <row r="562" spans="2:28" x14ac:dyDescent="0.25">
      <c r="B562" s="269"/>
      <c r="C562" s="269"/>
      <c r="D562" s="269"/>
      <c r="E562" s="269"/>
      <c r="F562" s="269"/>
      <c r="G562" s="269"/>
      <c r="H562" s="269"/>
      <c r="I562" s="269"/>
      <c r="J562" s="269"/>
      <c r="K562" s="269"/>
      <c r="L562" s="269"/>
      <c r="M562" s="269"/>
      <c r="N562" s="269"/>
      <c r="O562" s="269"/>
      <c r="P562" s="269"/>
      <c r="Q562" s="269"/>
      <c r="R562" s="269"/>
      <c r="S562" s="269"/>
      <c r="T562" s="269"/>
      <c r="U562" s="269"/>
      <c r="V562" s="269"/>
      <c r="W562" s="269"/>
      <c r="X562" s="269"/>
      <c r="Y562" s="269"/>
      <c r="Z562" s="269"/>
      <c r="AA562" s="269"/>
      <c r="AB562" s="269"/>
    </row>
    <row r="563" spans="2:28" x14ac:dyDescent="0.25">
      <c r="B563" s="269"/>
      <c r="C563" s="269"/>
      <c r="D563" s="269"/>
      <c r="E563" s="269"/>
      <c r="F563" s="269"/>
      <c r="G563" s="269"/>
      <c r="H563" s="269"/>
      <c r="I563" s="269"/>
      <c r="J563" s="269"/>
      <c r="K563" s="269"/>
      <c r="L563" s="269"/>
      <c r="M563" s="269"/>
      <c r="N563" s="269"/>
      <c r="O563" s="269"/>
      <c r="P563" s="269"/>
      <c r="Q563" s="269"/>
      <c r="R563" s="269"/>
      <c r="S563" s="269"/>
      <c r="T563" s="269"/>
      <c r="U563" s="269"/>
      <c r="V563" s="269"/>
      <c r="W563" s="269"/>
      <c r="X563" s="269"/>
      <c r="Y563" s="269"/>
      <c r="Z563" s="269"/>
      <c r="AA563" s="269"/>
      <c r="AB563" s="269"/>
    </row>
    <row r="564" spans="2:28" x14ac:dyDescent="0.25">
      <c r="B564" s="269"/>
      <c r="C564" s="269"/>
      <c r="D564" s="269"/>
      <c r="E564" s="269"/>
      <c r="F564" s="269"/>
      <c r="G564" s="269"/>
      <c r="H564" s="269"/>
      <c r="I564" s="269"/>
      <c r="J564" s="269"/>
      <c r="K564" s="269"/>
      <c r="L564" s="269"/>
      <c r="M564" s="269"/>
      <c r="N564" s="269"/>
      <c r="O564" s="269"/>
      <c r="P564" s="269"/>
      <c r="Q564" s="269"/>
      <c r="R564" s="269"/>
      <c r="S564" s="269"/>
      <c r="T564" s="269"/>
      <c r="U564" s="269"/>
      <c r="V564" s="269"/>
      <c r="W564" s="269"/>
      <c r="X564" s="269"/>
      <c r="Y564" s="269"/>
      <c r="Z564" s="269"/>
      <c r="AA564" s="269"/>
      <c r="AB564" s="269"/>
    </row>
    <row r="565" spans="2:28" x14ac:dyDescent="0.25">
      <c r="B565" s="269"/>
      <c r="C565" s="269"/>
      <c r="D565" s="269"/>
      <c r="E565" s="269"/>
      <c r="F565" s="269"/>
      <c r="G565" s="269"/>
      <c r="H565" s="269"/>
      <c r="I565" s="269"/>
      <c r="J565" s="269"/>
      <c r="K565" s="269"/>
      <c r="L565" s="269"/>
      <c r="M565" s="269"/>
      <c r="N565" s="269"/>
      <c r="O565" s="269"/>
      <c r="P565" s="269"/>
      <c r="Q565" s="269"/>
      <c r="R565" s="269"/>
      <c r="S565" s="269"/>
      <c r="T565" s="269"/>
      <c r="U565" s="269"/>
      <c r="V565" s="269"/>
      <c r="W565" s="269"/>
      <c r="X565" s="269"/>
      <c r="Y565" s="269"/>
      <c r="Z565" s="269"/>
      <c r="AA565" s="269"/>
      <c r="AB565" s="269"/>
    </row>
    <row r="566" spans="2:28" x14ac:dyDescent="0.25">
      <c r="B566" s="269"/>
      <c r="C566" s="269"/>
      <c r="D566" s="269"/>
      <c r="E566" s="269"/>
      <c r="F566" s="269"/>
      <c r="G566" s="269"/>
      <c r="H566" s="269"/>
      <c r="I566" s="269"/>
      <c r="J566" s="269"/>
      <c r="K566" s="269"/>
      <c r="L566" s="269"/>
      <c r="M566" s="269"/>
      <c r="N566" s="269"/>
      <c r="O566" s="269"/>
      <c r="P566" s="269"/>
      <c r="Q566" s="269"/>
      <c r="R566" s="269"/>
      <c r="S566" s="269"/>
      <c r="T566" s="269"/>
      <c r="U566" s="269"/>
      <c r="V566" s="269"/>
      <c r="W566" s="269"/>
      <c r="X566" s="269"/>
      <c r="Y566" s="269"/>
      <c r="Z566" s="269"/>
      <c r="AA566" s="269"/>
      <c r="AB566" s="269"/>
    </row>
    <row r="567" spans="2:28" x14ac:dyDescent="0.25">
      <c r="B567" s="269"/>
      <c r="C567" s="269"/>
      <c r="D567" s="269"/>
      <c r="E567" s="269"/>
      <c r="F567" s="269"/>
      <c r="G567" s="269"/>
      <c r="H567" s="269"/>
      <c r="I567" s="269"/>
      <c r="J567" s="269"/>
      <c r="K567" s="269"/>
      <c r="L567" s="269"/>
      <c r="M567" s="269"/>
      <c r="N567" s="269"/>
      <c r="O567" s="269"/>
      <c r="P567" s="269"/>
      <c r="Q567" s="269"/>
      <c r="R567" s="269"/>
      <c r="S567" s="269"/>
      <c r="T567" s="269"/>
      <c r="U567" s="269"/>
      <c r="V567" s="269"/>
      <c r="W567" s="269"/>
      <c r="X567" s="269"/>
      <c r="Y567" s="269"/>
      <c r="Z567" s="269"/>
      <c r="AA567" s="269"/>
      <c r="AB567" s="269"/>
    </row>
    <row r="568" spans="2:28" x14ac:dyDescent="0.25">
      <c r="B568" s="269"/>
      <c r="C568" s="269"/>
      <c r="D568" s="269"/>
      <c r="E568" s="269"/>
      <c r="F568" s="269"/>
      <c r="G568" s="269"/>
      <c r="H568" s="269"/>
      <c r="I568" s="269"/>
      <c r="J568" s="269"/>
      <c r="K568" s="269"/>
      <c r="L568" s="269"/>
      <c r="M568" s="269"/>
      <c r="N568" s="269"/>
      <c r="O568" s="269"/>
      <c r="P568" s="269"/>
      <c r="Q568" s="269"/>
      <c r="R568" s="269"/>
      <c r="S568" s="269"/>
      <c r="T568" s="269"/>
      <c r="U568" s="269"/>
      <c r="V568" s="269"/>
      <c r="W568" s="269"/>
      <c r="X568" s="269"/>
      <c r="Y568" s="269"/>
      <c r="Z568" s="269"/>
      <c r="AA568" s="269"/>
      <c r="AB568" s="269"/>
    </row>
    <row r="569" spans="2:28" x14ac:dyDescent="0.25">
      <c r="B569" s="269"/>
      <c r="C569" s="269"/>
      <c r="D569" s="269"/>
      <c r="E569" s="269"/>
      <c r="F569" s="269"/>
      <c r="G569" s="269"/>
      <c r="H569" s="269"/>
      <c r="I569" s="269"/>
      <c r="J569" s="269"/>
      <c r="K569" s="269"/>
      <c r="L569" s="269"/>
      <c r="M569" s="269"/>
      <c r="N569" s="269"/>
      <c r="O569" s="269"/>
      <c r="P569" s="269"/>
      <c r="Q569" s="269"/>
      <c r="R569" s="269"/>
      <c r="S569" s="269"/>
      <c r="T569" s="269"/>
      <c r="U569" s="269"/>
      <c r="V569" s="269"/>
      <c r="W569" s="269"/>
      <c r="X569" s="269"/>
      <c r="Y569" s="269"/>
      <c r="Z569" s="269"/>
      <c r="AA569" s="269"/>
      <c r="AB569" s="269"/>
    </row>
    <row r="570" spans="2:28" x14ac:dyDescent="0.25">
      <c r="B570" s="269"/>
      <c r="C570" s="269"/>
      <c r="D570" s="269"/>
      <c r="E570" s="269"/>
      <c r="F570" s="269"/>
      <c r="G570" s="269"/>
      <c r="H570" s="269"/>
      <c r="I570" s="269"/>
      <c r="J570" s="269"/>
      <c r="K570" s="269"/>
      <c r="L570" s="269"/>
      <c r="M570" s="269"/>
      <c r="N570" s="269"/>
      <c r="O570" s="269"/>
      <c r="P570" s="269"/>
      <c r="Q570" s="269"/>
      <c r="R570" s="269"/>
      <c r="S570" s="269"/>
      <c r="T570" s="269"/>
      <c r="U570" s="269"/>
      <c r="V570" s="269"/>
      <c r="W570" s="269"/>
      <c r="X570" s="269"/>
      <c r="Y570" s="269"/>
      <c r="Z570" s="269"/>
      <c r="AA570" s="269"/>
      <c r="AB570" s="269"/>
    </row>
    <row r="571" spans="2:28" x14ac:dyDescent="0.25">
      <c r="B571" s="269"/>
      <c r="C571" s="269"/>
      <c r="D571" s="269"/>
      <c r="E571" s="269"/>
      <c r="F571" s="269"/>
      <c r="G571" s="269"/>
      <c r="H571" s="269"/>
      <c r="I571" s="269"/>
      <c r="J571" s="269"/>
      <c r="K571" s="269"/>
      <c r="L571" s="269"/>
      <c r="M571" s="269"/>
      <c r="N571" s="269"/>
      <c r="O571" s="269"/>
      <c r="P571" s="269"/>
      <c r="Q571" s="269"/>
      <c r="R571" s="269"/>
      <c r="S571" s="269"/>
      <c r="T571" s="269"/>
      <c r="U571" s="269"/>
      <c r="V571" s="269"/>
      <c r="W571" s="269"/>
      <c r="X571" s="269"/>
      <c r="Y571" s="269"/>
      <c r="Z571" s="269"/>
      <c r="AA571" s="269"/>
      <c r="AB571" s="269"/>
    </row>
    <row r="572" spans="2:28" x14ac:dyDescent="0.25">
      <c r="B572" s="269"/>
      <c r="C572" s="269"/>
      <c r="D572" s="269"/>
      <c r="E572" s="269"/>
      <c r="F572" s="269"/>
      <c r="G572" s="269"/>
      <c r="H572" s="269"/>
      <c r="I572" s="269"/>
      <c r="J572" s="269"/>
      <c r="K572" s="269"/>
      <c r="L572" s="269"/>
      <c r="M572" s="269"/>
      <c r="N572" s="269"/>
      <c r="O572" s="269"/>
      <c r="P572" s="269"/>
      <c r="Q572" s="269"/>
      <c r="R572" s="269"/>
      <c r="S572" s="269"/>
      <c r="T572" s="269"/>
      <c r="U572" s="269"/>
      <c r="V572" s="269"/>
      <c r="W572" s="269"/>
      <c r="X572" s="269"/>
      <c r="Y572" s="269"/>
      <c r="Z572" s="269"/>
      <c r="AA572" s="269"/>
      <c r="AB572" s="269"/>
    </row>
    <row r="573" spans="2:28" x14ac:dyDescent="0.25">
      <c r="B573" s="269"/>
      <c r="C573" s="269"/>
      <c r="D573" s="269"/>
      <c r="E573" s="269"/>
      <c r="F573" s="269"/>
      <c r="G573" s="269"/>
      <c r="H573" s="269"/>
      <c r="I573" s="269"/>
      <c r="J573" s="269"/>
      <c r="K573" s="269"/>
      <c r="L573" s="269"/>
      <c r="M573" s="269"/>
      <c r="N573" s="269"/>
      <c r="O573" s="269"/>
      <c r="P573" s="269"/>
      <c r="Q573" s="269"/>
      <c r="R573" s="269"/>
      <c r="S573" s="269"/>
      <c r="T573" s="269"/>
      <c r="U573" s="269"/>
      <c r="V573" s="269"/>
      <c r="W573" s="269"/>
      <c r="X573" s="269"/>
      <c r="Y573" s="269"/>
      <c r="Z573" s="269"/>
      <c r="AA573" s="269"/>
      <c r="AB573" s="269"/>
    </row>
    <row r="574" spans="2:28" x14ac:dyDescent="0.25">
      <c r="B574" s="269"/>
      <c r="C574" s="269"/>
      <c r="D574" s="269"/>
      <c r="E574" s="269"/>
      <c r="F574" s="269"/>
      <c r="G574" s="269"/>
      <c r="H574" s="269"/>
      <c r="I574" s="269"/>
      <c r="J574" s="269"/>
      <c r="K574" s="269"/>
      <c r="L574" s="269"/>
      <c r="M574" s="269"/>
      <c r="N574" s="269"/>
      <c r="O574" s="269"/>
      <c r="P574" s="269"/>
      <c r="Q574" s="269"/>
      <c r="R574" s="269"/>
      <c r="S574" s="269"/>
      <c r="T574" s="269"/>
      <c r="U574" s="269"/>
      <c r="V574" s="269"/>
      <c r="W574" s="269"/>
      <c r="X574" s="269"/>
      <c r="Y574" s="269"/>
      <c r="Z574" s="269"/>
      <c r="AA574" s="269"/>
      <c r="AB574" s="269"/>
    </row>
    <row r="575" spans="2:28" x14ac:dyDescent="0.25">
      <c r="B575" s="269"/>
      <c r="C575" s="269"/>
      <c r="D575" s="269"/>
      <c r="E575" s="269"/>
      <c r="F575" s="269"/>
      <c r="G575" s="269"/>
      <c r="H575" s="269"/>
      <c r="I575" s="269"/>
      <c r="J575" s="269"/>
      <c r="K575" s="269"/>
      <c r="L575" s="269"/>
      <c r="M575" s="269"/>
      <c r="N575" s="269"/>
      <c r="O575" s="269"/>
      <c r="P575" s="269"/>
      <c r="Q575" s="269"/>
      <c r="R575" s="269"/>
      <c r="S575" s="269"/>
      <c r="T575" s="269"/>
      <c r="U575" s="269"/>
      <c r="V575" s="269"/>
      <c r="W575" s="269"/>
      <c r="X575" s="269"/>
      <c r="Y575" s="269"/>
      <c r="Z575" s="269"/>
      <c r="AA575" s="269"/>
      <c r="AB575" s="269"/>
    </row>
    <row r="576" spans="2:28" x14ac:dyDescent="0.25">
      <c r="B576" s="269"/>
      <c r="C576" s="269"/>
      <c r="D576" s="269"/>
      <c r="E576" s="269"/>
      <c r="F576" s="269"/>
      <c r="G576" s="269"/>
      <c r="H576" s="269"/>
      <c r="I576" s="269"/>
      <c r="J576" s="269"/>
      <c r="K576" s="269"/>
      <c r="L576" s="269"/>
      <c r="M576" s="269"/>
      <c r="N576" s="269"/>
      <c r="O576" s="269"/>
      <c r="P576" s="269"/>
      <c r="Q576" s="269"/>
      <c r="R576" s="269"/>
      <c r="S576" s="269"/>
      <c r="T576" s="269"/>
      <c r="U576" s="269"/>
      <c r="V576" s="269"/>
      <c r="W576" s="269"/>
      <c r="X576" s="269"/>
      <c r="Y576" s="269"/>
      <c r="Z576" s="269"/>
      <c r="AA576" s="269"/>
      <c r="AB576" s="269"/>
    </row>
    <row r="577" spans="2:28" x14ac:dyDescent="0.25">
      <c r="B577" s="269"/>
      <c r="C577" s="269"/>
      <c r="D577" s="269"/>
      <c r="E577" s="269"/>
      <c r="F577" s="269"/>
      <c r="G577" s="269"/>
      <c r="H577" s="269"/>
      <c r="I577" s="269"/>
      <c r="J577" s="269"/>
      <c r="K577" s="269"/>
      <c r="L577" s="269"/>
      <c r="M577" s="269"/>
      <c r="N577" s="269"/>
      <c r="O577" s="269"/>
      <c r="P577" s="269"/>
      <c r="Q577" s="269"/>
      <c r="R577" s="269"/>
      <c r="S577" s="269"/>
      <c r="T577" s="269"/>
      <c r="U577" s="269"/>
      <c r="V577" s="269"/>
      <c r="W577" s="269"/>
      <c r="X577" s="269"/>
      <c r="Y577" s="269"/>
      <c r="Z577" s="269"/>
      <c r="AA577" s="269"/>
      <c r="AB577" s="269"/>
    </row>
    <row r="578" spans="2:28" x14ac:dyDescent="0.25">
      <c r="B578" s="269"/>
      <c r="C578" s="269"/>
      <c r="D578" s="269"/>
      <c r="E578" s="269"/>
      <c r="F578" s="269"/>
      <c r="G578" s="269"/>
      <c r="H578" s="269"/>
      <c r="I578" s="269"/>
      <c r="J578" s="269"/>
      <c r="K578" s="269"/>
      <c r="L578" s="269"/>
      <c r="M578" s="269"/>
      <c r="N578" s="269"/>
      <c r="O578" s="269"/>
      <c r="P578" s="269"/>
      <c r="Q578" s="269"/>
      <c r="R578" s="269"/>
      <c r="S578" s="269"/>
      <c r="T578" s="269"/>
      <c r="U578" s="269"/>
      <c r="V578" s="269"/>
      <c r="W578" s="269"/>
      <c r="X578" s="269"/>
      <c r="Y578" s="269"/>
      <c r="Z578" s="269"/>
      <c r="AA578" s="269"/>
      <c r="AB578" s="269"/>
    </row>
    <row r="579" spans="2:28" x14ac:dyDescent="0.25">
      <c r="B579" s="269"/>
      <c r="C579" s="269"/>
      <c r="D579" s="269"/>
      <c r="E579" s="269"/>
      <c r="F579" s="269"/>
      <c r="G579" s="269"/>
      <c r="H579" s="269"/>
      <c r="I579" s="269"/>
      <c r="J579" s="269"/>
      <c r="K579" s="269"/>
      <c r="L579" s="269"/>
      <c r="M579" s="269"/>
      <c r="N579" s="269"/>
      <c r="O579" s="269"/>
      <c r="P579" s="269"/>
      <c r="Q579" s="269"/>
      <c r="R579" s="269"/>
      <c r="S579" s="269"/>
      <c r="T579" s="269"/>
      <c r="U579" s="269"/>
      <c r="V579" s="269"/>
      <c r="W579" s="269"/>
      <c r="X579" s="269"/>
      <c r="Y579" s="269"/>
      <c r="Z579" s="269"/>
      <c r="AA579" s="269"/>
      <c r="AB579" s="269"/>
    </row>
    <row r="580" spans="2:28" x14ac:dyDescent="0.25">
      <c r="B580" s="269"/>
      <c r="C580" s="269"/>
      <c r="D580" s="269"/>
      <c r="E580" s="269"/>
      <c r="F580" s="269"/>
      <c r="G580" s="269"/>
      <c r="H580" s="269"/>
      <c r="I580" s="269"/>
      <c r="J580" s="269"/>
      <c r="K580" s="269"/>
      <c r="L580" s="269"/>
      <c r="M580" s="269"/>
      <c r="N580" s="269"/>
      <c r="O580" s="269"/>
      <c r="P580" s="269"/>
      <c r="Q580" s="269"/>
      <c r="R580" s="269"/>
      <c r="S580" s="269"/>
      <c r="T580" s="269"/>
      <c r="U580" s="269"/>
      <c r="V580" s="269"/>
      <c r="W580" s="269"/>
      <c r="X580" s="269"/>
      <c r="Y580" s="269"/>
      <c r="Z580" s="269"/>
      <c r="AA580" s="269"/>
      <c r="AB580" s="269"/>
    </row>
    <row r="581" spans="2:28" x14ac:dyDescent="0.25">
      <c r="B581" s="269"/>
      <c r="C581" s="269"/>
      <c r="D581" s="269"/>
      <c r="E581" s="269"/>
      <c r="F581" s="269"/>
      <c r="G581" s="269"/>
      <c r="H581" s="269"/>
      <c r="I581" s="269"/>
      <c r="J581" s="269"/>
      <c r="K581" s="269"/>
      <c r="L581" s="269"/>
      <c r="M581" s="269"/>
      <c r="N581" s="269"/>
      <c r="O581" s="269"/>
      <c r="P581" s="269"/>
      <c r="Q581" s="269"/>
      <c r="R581" s="269"/>
      <c r="S581" s="269"/>
      <c r="T581" s="269"/>
      <c r="U581" s="269"/>
      <c r="V581" s="269"/>
      <c r="W581" s="269"/>
      <c r="X581" s="269"/>
      <c r="Y581" s="269"/>
      <c r="Z581" s="269"/>
      <c r="AA581" s="269"/>
      <c r="AB581" s="269"/>
    </row>
    <row r="582" spans="2:28" x14ac:dyDescent="0.25">
      <c r="B582" s="269"/>
      <c r="C582" s="269"/>
      <c r="D582" s="269"/>
      <c r="E582" s="269"/>
      <c r="F582" s="269"/>
      <c r="G582" s="269"/>
      <c r="H582" s="269"/>
      <c r="I582" s="269"/>
      <c r="J582" s="269"/>
      <c r="K582" s="269"/>
      <c r="L582" s="269"/>
      <c r="M582" s="269"/>
      <c r="N582" s="269"/>
      <c r="O582" s="269"/>
      <c r="P582" s="269"/>
      <c r="Q582" s="269"/>
      <c r="R582" s="269"/>
      <c r="S582" s="269"/>
      <c r="T582" s="269"/>
      <c r="U582" s="269"/>
      <c r="V582" s="269"/>
      <c r="W582" s="269"/>
      <c r="X582" s="269"/>
      <c r="Y582" s="269"/>
      <c r="Z582" s="269"/>
      <c r="AA582" s="269"/>
      <c r="AB582" s="269"/>
    </row>
    <row r="583" spans="2:28" x14ac:dyDescent="0.25">
      <c r="B583" s="269"/>
      <c r="C583" s="269"/>
      <c r="D583" s="269"/>
      <c r="E583" s="269"/>
      <c r="F583" s="269"/>
      <c r="G583" s="269"/>
      <c r="H583" s="269"/>
      <c r="I583" s="269"/>
      <c r="J583" s="269"/>
      <c r="K583" s="269"/>
      <c r="L583" s="269"/>
      <c r="M583" s="269"/>
      <c r="N583" s="269"/>
      <c r="O583" s="269"/>
      <c r="P583" s="269"/>
      <c r="Q583" s="269"/>
      <c r="R583" s="269"/>
      <c r="S583" s="269"/>
      <c r="T583" s="269"/>
      <c r="U583" s="269"/>
      <c r="V583" s="269"/>
      <c r="W583" s="269"/>
      <c r="X583" s="269"/>
      <c r="Y583" s="269"/>
      <c r="Z583" s="269"/>
      <c r="AA583" s="269"/>
      <c r="AB583" s="269"/>
    </row>
    <row r="584" spans="2:28" x14ac:dyDescent="0.25">
      <c r="B584" s="269"/>
      <c r="C584" s="269"/>
      <c r="D584" s="269"/>
      <c r="E584" s="269"/>
      <c r="F584" s="269"/>
      <c r="G584" s="269"/>
      <c r="H584" s="269"/>
      <c r="I584" s="269"/>
      <c r="J584" s="269"/>
      <c r="K584" s="269"/>
      <c r="L584" s="269"/>
      <c r="M584" s="269"/>
      <c r="N584" s="269"/>
      <c r="O584" s="269"/>
      <c r="P584" s="269"/>
      <c r="Q584" s="269"/>
      <c r="R584" s="269"/>
      <c r="S584" s="269"/>
      <c r="T584" s="269"/>
      <c r="U584" s="269"/>
      <c r="V584" s="269"/>
      <c r="W584" s="269"/>
      <c r="X584" s="269"/>
      <c r="Y584" s="269"/>
      <c r="Z584" s="269"/>
      <c r="AA584" s="269"/>
      <c r="AB584" s="269"/>
    </row>
    <row r="585" spans="2:28" x14ac:dyDescent="0.25">
      <c r="B585" s="269"/>
      <c r="C585" s="269"/>
      <c r="D585" s="269"/>
      <c r="E585" s="269"/>
      <c r="F585" s="269"/>
      <c r="G585" s="269"/>
      <c r="H585" s="269"/>
      <c r="I585" s="269"/>
      <c r="J585" s="269"/>
      <c r="K585" s="269"/>
      <c r="L585" s="269"/>
      <c r="M585" s="269"/>
      <c r="N585" s="269"/>
      <c r="O585" s="269"/>
      <c r="P585" s="269"/>
      <c r="Q585" s="269"/>
      <c r="R585" s="269"/>
      <c r="S585" s="269"/>
      <c r="T585" s="269"/>
      <c r="U585" s="269"/>
      <c r="V585" s="269"/>
      <c r="W585" s="269"/>
      <c r="X585" s="269"/>
      <c r="Y585" s="269"/>
      <c r="Z585" s="269"/>
      <c r="AA585" s="269"/>
      <c r="AB585" s="269"/>
    </row>
    <row r="586" spans="2:28" x14ac:dyDescent="0.25">
      <c r="B586" s="269"/>
      <c r="C586" s="269"/>
      <c r="D586" s="269"/>
      <c r="E586" s="269"/>
      <c r="F586" s="269"/>
      <c r="G586" s="269"/>
      <c r="H586" s="269"/>
      <c r="I586" s="269"/>
      <c r="J586" s="269"/>
      <c r="K586" s="269"/>
      <c r="L586" s="269"/>
      <c r="M586" s="269"/>
      <c r="N586" s="269"/>
      <c r="O586" s="269"/>
      <c r="P586" s="269"/>
      <c r="Q586" s="269"/>
      <c r="R586" s="269"/>
      <c r="S586" s="269"/>
      <c r="T586" s="269"/>
      <c r="U586" s="269"/>
      <c r="V586" s="269"/>
      <c r="W586" s="269"/>
      <c r="X586" s="269"/>
      <c r="Y586" s="269"/>
      <c r="Z586" s="269"/>
      <c r="AA586" s="269"/>
      <c r="AB586" s="269"/>
    </row>
    <row r="587" spans="2:28" x14ac:dyDescent="0.25">
      <c r="B587" s="269"/>
      <c r="C587" s="269"/>
      <c r="D587" s="269"/>
      <c r="E587" s="269"/>
      <c r="F587" s="269"/>
      <c r="G587" s="269"/>
      <c r="H587" s="269"/>
      <c r="I587" s="269"/>
      <c r="J587" s="269"/>
      <c r="K587" s="269"/>
      <c r="L587" s="269"/>
      <c r="M587" s="269"/>
      <c r="N587" s="269"/>
      <c r="O587" s="269"/>
      <c r="P587" s="269"/>
      <c r="Q587" s="269"/>
      <c r="R587" s="269"/>
      <c r="S587" s="269"/>
      <c r="T587" s="269"/>
      <c r="U587" s="269"/>
      <c r="V587" s="269"/>
      <c r="W587" s="269"/>
      <c r="X587" s="269"/>
      <c r="Y587" s="269"/>
      <c r="Z587" s="269"/>
      <c r="AA587" s="269"/>
      <c r="AB587" s="269"/>
    </row>
    <row r="588" spans="2:28" x14ac:dyDescent="0.25">
      <c r="B588" s="269"/>
      <c r="C588" s="269"/>
      <c r="D588" s="269"/>
      <c r="E588" s="269"/>
      <c r="F588" s="269"/>
      <c r="G588" s="269"/>
      <c r="H588" s="269"/>
      <c r="I588" s="269"/>
      <c r="J588" s="269"/>
      <c r="K588" s="269"/>
      <c r="L588" s="269"/>
      <c r="M588" s="269"/>
      <c r="N588" s="269"/>
      <c r="O588" s="269"/>
      <c r="P588" s="269"/>
      <c r="Q588" s="269"/>
      <c r="R588" s="269"/>
      <c r="S588" s="269"/>
      <c r="T588" s="269"/>
      <c r="U588" s="269"/>
      <c r="V588" s="269"/>
      <c r="W588" s="269"/>
      <c r="X588" s="269"/>
      <c r="Y588" s="269"/>
      <c r="Z588" s="269"/>
      <c r="AA588" s="269"/>
      <c r="AB588" s="269"/>
    </row>
    <row r="589" spans="2:28" x14ac:dyDescent="0.25">
      <c r="B589" s="269"/>
      <c r="C589" s="269"/>
      <c r="D589" s="269"/>
      <c r="E589" s="269"/>
      <c r="F589" s="269"/>
      <c r="G589" s="269"/>
      <c r="H589" s="269"/>
      <c r="I589" s="269"/>
      <c r="J589" s="269"/>
      <c r="K589" s="269"/>
      <c r="L589" s="269"/>
      <c r="M589" s="269"/>
      <c r="N589" s="269"/>
      <c r="O589" s="269"/>
      <c r="P589" s="269"/>
      <c r="Q589" s="269"/>
      <c r="R589" s="269"/>
      <c r="S589" s="269"/>
      <c r="T589" s="269"/>
      <c r="U589" s="269"/>
      <c r="V589" s="269"/>
      <c r="W589" s="269"/>
      <c r="X589" s="269"/>
      <c r="Y589" s="269"/>
      <c r="Z589" s="269"/>
      <c r="AA589" s="269"/>
      <c r="AB589" s="269"/>
    </row>
    <row r="590" spans="2:28" x14ac:dyDescent="0.25">
      <c r="B590" s="269"/>
      <c r="C590" s="269"/>
      <c r="D590" s="269"/>
      <c r="E590" s="269"/>
      <c r="F590" s="269"/>
      <c r="G590" s="269"/>
      <c r="H590" s="269"/>
      <c r="I590" s="269"/>
      <c r="J590" s="269"/>
      <c r="K590" s="269"/>
      <c r="L590" s="269"/>
      <c r="M590" s="269"/>
      <c r="N590" s="269"/>
      <c r="O590" s="269"/>
      <c r="P590" s="269"/>
      <c r="Q590" s="269"/>
      <c r="R590" s="269"/>
      <c r="S590" s="269"/>
      <c r="T590" s="269"/>
      <c r="U590" s="269"/>
      <c r="V590" s="269"/>
      <c r="W590" s="269"/>
      <c r="X590" s="269"/>
      <c r="Y590" s="269"/>
      <c r="Z590" s="269"/>
      <c r="AA590" s="269"/>
      <c r="AB590" s="269"/>
    </row>
    <row r="591" spans="2:28" x14ac:dyDescent="0.25">
      <c r="B591" s="269"/>
      <c r="C591" s="269"/>
      <c r="D591" s="269"/>
      <c r="E591" s="269"/>
      <c r="F591" s="269"/>
      <c r="G591" s="269"/>
      <c r="H591" s="269"/>
      <c r="I591" s="269"/>
      <c r="J591" s="269"/>
      <c r="K591" s="269"/>
      <c r="L591" s="269"/>
      <c r="M591" s="269"/>
      <c r="N591" s="269"/>
      <c r="O591" s="269"/>
      <c r="P591" s="269"/>
      <c r="Q591" s="269"/>
      <c r="R591" s="269"/>
      <c r="S591" s="269"/>
      <c r="T591" s="269"/>
      <c r="U591" s="269"/>
      <c r="V591" s="269"/>
      <c r="W591" s="269"/>
      <c r="X591" s="269"/>
      <c r="Y591" s="269"/>
      <c r="Z591" s="269"/>
      <c r="AA591" s="269"/>
      <c r="AB591" s="269"/>
    </row>
    <row r="592" spans="2:28" x14ac:dyDescent="0.25">
      <c r="B592" s="269"/>
      <c r="C592" s="269"/>
      <c r="D592" s="269"/>
      <c r="E592" s="269"/>
      <c r="F592" s="269"/>
      <c r="G592" s="269"/>
      <c r="H592" s="269"/>
      <c r="I592" s="269"/>
      <c r="J592" s="269"/>
      <c r="K592" s="269"/>
      <c r="L592" s="269"/>
      <c r="M592" s="269"/>
      <c r="N592" s="269"/>
      <c r="O592" s="269"/>
      <c r="P592" s="269"/>
      <c r="Q592" s="269"/>
      <c r="R592" s="269"/>
      <c r="S592" s="269"/>
      <c r="T592" s="269"/>
      <c r="U592" s="269"/>
      <c r="V592" s="269"/>
      <c r="W592" s="269"/>
      <c r="X592" s="269"/>
      <c r="Y592" s="269"/>
      <c r="Z592" s="269"/>
      <c r="AA592" s="269"/>
      <c r="AB592" s="269"/>
    </row>
    <row r="593" spans="2:28" x14ac:dyDescent="0.25">
      <c r="B593" s="269"/>
      <c r="C593" s="269"/>
      <c r="D593" s="269"/>
      <c r="E593" s="269"/>
      <c r="F593" s="269"/>
      <c r="G593" s="269"/>
      <c r="H593" s="269"/>
      <c r="I593" s="269"/>
      <c r="J593" s="269"/>
      <c r="K593" s="269"/>
      <c r="L593" s="269"/>
      <c r="M593" s="269"/>
      <c r="N593" s="269"/>
      <c r="O593" s="269"/>
      <c r="P593" s="269"/>
      <c r="Q593" s="269"/>
      <c r="R593" s="269"/>
      <c r="S593" s="269"/>
      <c r="T593" s="269"/>
      <c r="U593" s="269"/>
      <c r="V593" s="269"/>
      <c r="W593" s="269"/>
      <c r="X593" s="269"/>
      <c r="Y593" s="269"/>
      <c r="Z593" s="269"/>
      <c r="AA593" s="269"/>
      <c r="AB593" s="269"/>
    </row>
    <row r="594" spans="2:28" x14ac:dyDescent="0.25">
      <c r="B594" s="269"/>
      <c r="C594" s="269"/>
      <c r="D594" s="269"/>
      <c r="E594" s="269"/>
      <c r="F594" s="269"/>
      <c r="G594" s="269"/>
      <c r="H594" s="269"/>
      <c r="I594" s="269"/>
      <c r="J594" s="269"/>
      <c r="K594" s="269"/>
      <c r="L594" s="269"/>
      <c r="M594" s="269"/>
      <c r="N594" s="269"/>
      <c r="O594" s="269"/>
      <c r="P594" s="269"/>
      <c r="Q594" s="269"/>
      <c r="R594" s="269"/>
      <c r="S594" s="269"/>
      <c r="T594" s="269"/>
      <c r="U594" s="269"/>
      <c r="V594" s="269"/>
      <c r="W594" s="269"/>
      <c r="X594" s="269"/>
      <c r="Y594" s="269"/>
      <c r="Z594" s="269"/>
      <c r="AA594" s="269"/>
      <c r="AB594" s="269"/>
    </row>
    <row r="595" spans="2:28" x14ac:dyDescent="0.25">
      <c r="B595" s="269"/>
      <c r="C595" s="269"/>
      <c r="D595" s="269"/>
      <c r="E595" s="269"/>
      <c r="F595" s="269"/>
      <c r="G595" s="269"/>
      <c r="H595" s="269"/>
      <c r="I595" s="269"/>
      <c r="J595" s="269"/>
      <c r="K595" s="269"/>
      <c r="L595" s="269"/>
      <c r="M595" s="269"/>
      <c r="N595" s="269"/>
      <c r="O595" s="269"/>
      <c r="P595" s="269"/>
      <c r="Q595" s="269"/>
      <c r="R595" s="269"/>
      <c r="S595" s="269"/>
      <c r="T595" s="269"/>
      <c r="U595" s="269"/>
      <c r="V595" s="269"/>
      <c r="W595" s="269"/>
      <c r="X595" s="269"/>
      <c r="Y595" s="269"/>
      <c r="Z595" s="269"/>
      <c r="AA595" s="269"/>
      <c r="AB595" s="269"/>
    </row>
    <row r="596" spans="2:28" x14ac:dyDescent="0.25">
      <c r="B596" s="269"/>
      <c r="C596" s="269"/>
      <c r="D596" s="269"/>
      <c r="E596" s="269"/>
      <c r="F596" s="269"/>
      <c r="G596" s="269"/>
      <c r="H596" s="269"/>
      <c r="I596" s="269"/>
      <c r="J596" s="269"/>
      <c r="K596" s="269"/>
      <c r="L596" s="269"/>
      <c r="M596" s="269"/>
      <c r="N596" s="269"/>
      <c r="O596" s="269"/>
      <c r="P596" s="269"/>
      <c r="Q596" s="269"/>
      <c r="R596" s="269"/>
      <c r="S596" s="269"/>
      <c r="T596" s="269"/>
      <c r="U596" s="269"/>
      <c r="V596" s="269"/>
      <c r="W596" s="269"/>
      <c r="X596" s="269"/>
      <c r="Y596" s="269"/>
      <c r="Z596" s="269"/>
      <c r="AA596" s="269"/>
      <c r="AB596" s="269"/>
    </row>
    <row r="597" spans="2:28" x14ac:dyDescent="0.25">
      <c r="B597" s="269"/>
      <c r="C597" s="269"/>
      <c r="D597" s="269"/>
      <c r="E597" s="269"/>
      <c r="F597" s="269"/>
      <c r="G597" s="269"/>
      <c r="H597" s="269"/>
      <c r="I597" s="269"/>
      <c r="J597" s="269"/>
      <c r="K597" s="269"/>
      <c r="L597" s="269"/>
      <c r="M597" s="269"/>
      <c r="N597" s="269"/>
      <c r="O597" s="269"/>
      <c r="P597" s="269"/>
      <c r="Q597" s="269"/>
      <c r="R597" s="269"/>
      <c r="S597" s="269"/>
      <c r="T597" s="269"/>
      <c r="U597" s="269"/>
      <c r="V597" s="269"/>
      <c r="W597" s="269"/>
      <c r="X597" s="269"/>
      <c r="Y597" s="269"/>
      <c r="Z597" s="269"/>
      <c r="AA597" s="269"/>
      <c r="AB597" s="269"/>
    </row>
    <row r="598" spans="2:28" x14ac:dyDescent="0.25">
      <c r="B598" s="269"/>
      <c r="C598" s="269"/>
      <c r="D598" s="269"/>
      <c r="E598" s="269"/>
      <c r="F598" s="269"/>
      <c r="G598" s="269"/>
      <c r="H598" s="269"/>
      <c r="I598" s="269"/>
      <c r="J598" s="269"/>
      <c r="K598" s="269"/>
      <c r="L598" s="269"/>
      <c r="M598" s="269"/>
      <c r="N598" s="269"/>
      <c r="O598" s="269"/>
      <c r="P598" s="269"/>
      <c r="Q598" s="269"/>
      <c r="R598" s="269"/>
      <c r="S598" s="269"/>
      <c r="T598" s="269"/>
      <c r="U598" s="269"/>
      <c r="V598" s="269"/>
      <c r="W598" s="269"/>
      <c r="X598" s="269"/>
      <c r="Y598" s="269"/>
      <c r="Z598" s="269"/>
      <c r="AA598" s="269"/>
      <c r="AB598" s="269"/>
    </row>
    <row r="599" spans="2:28" x14ac:dyDescent="0.25">
      <c r="B599" s="269"/>
      <c r="C599" s="269"/>
      <c r="D599" s="269"/>
      <c r="E599" s="269"/>
      <c r="F599" s="269"/>
      <c r="G599" s="269"/>
      <c r="H599" s="269"/>
      <c r="I599" s="269"/>
      <c r="J599" s="269"/>
      <c r="K599" s="269"/>
      <c r="L599" s="269"/>
      <c r="M599" s="269"/>
      <c r="N599" s="269"/>
      <c r="O599" s="269"/>
      <c r="P599" s="269"/>
      <c r="Q599" s="269"/>
      <c r="R599" s="269"/>
      <c r="S599" s="269"/>
      <c r="T599" s="269"/>
      <c r="U599" s="269"/>
      <c r="V599" s="269"/>
      <c r="W599" s="269"/>
      <c r="X599" s="269"/>
      <c r="Y599" s="269"/>
      <c r="Z599" s="269"/>
      <c r="AA599" s="269"/>
      <c r="AB599" s="269"/>
    </row>
    <row r="600" spans="2:28" x14ac:dyDescent="0.25">
      <c r="B600" s="269"/>
      <c r="C600" s="269"/>
      <c r="D600" s="269"/>
      <c r="E600" s="269"/>
      <c r="F600" s="269"/>
      <c r="G600" s="269"/>
      <c r="H600" s="269"/>
      <c r="I600" s="269"/>
      <c r="J600" s="269"/>
      <c r="K600" s="269"/>
      <c r="L600" s="269"/>
      <c r="M600" s="269"/>
      <c r="N600" s="269"/>
      <c r="O600" s="269"/>
      <c r="P600" s="269"/>
      <c r="Q600" s="269"/>
      <c r="R600" s="269"/>
      <c r="S600" s="269"/>
      <c r="T600" s="269"/>
      <c r="U600" s="269"/>
      <c r="V600" s="269"/>
      <c r="W600" s="269"/>
      <c r="X600" s="269"/>
      <c r="Y600" s="269"/>
      <c r="Z600" s="269"/>
      <c r="AA600" s="269"/>
      <c r="AB600" s="269"/>
    </row>
    <row r="601" spans="2:28" x14ac:dyDescent="0.25">
      <c r="B601" s="269"/>
      <c r="C601" s="269"/>
      <c r="D601" s="269"/>
      <c r="E601" s="269"/>
      <c r="F601" s="269"/>
      <c r="G601" s="269"/>
      <c r="H601" s="269"/>
      <c r="I601" s="269"/>
      <c r="J601" s="269"/>
      <c r="K601" s="269"/>
      <c r="L601" s="269"/>
      <c r="M601" s="269"/>
      <c r="N601" s="269"/>
      <c r="O601" s="269"/>
      <c r="P601" s="269"/>
      <c r="Q601" s="269"/>
      <c r="R601" s="269"/>
      <c r="S601" s="269"/>
      <c r="T601" s="269"/>
      <c r="U601" s="269"/>
      <c r="V601" s="269"/>
      <c r="W601" s="269"/>
      <c r="X601" s="269"/>
      <c r="Y601" s="269"/>
      <c r="Z601" s="269"/>
      <c r="AA601" s="269"/>
      <c r="AB601" s="269"/>
    </row>
    <row r="602" spans="2:28" x14ac:dyDescent="0.25">
      <c r="B602" s="269"/>
      <c r="C602" s="269"/>
      <c r="D602" s="269"/>
      <c r="E602" s="269"/>
      <c r="F602" s="269"/>
      <c r="G602" s="269"/>
      <c r="H602" s="269"/>
      <c r="I602" s="269"/>
      <c r="J602" s="269"/>
      <c r="K602" s="269"/>
      <c r="L602" s="269"/>
      <c r="M602" s="269"/>
      <c r="N602" s="269"/>
      <c r="O602" s="269"/>
      <c r="P602" s="269"/>
      <c r="Q602" s="269"/>
      <c r="R602" s="269"/>
      <c r="S602" s="269"/>
      <c r="T602" s="269"/>
      <c r="U602" s="269"/>
      <c r="V602" s="269"/>
      <c r="W602" s="269"/>
      <c r="X602" s="269"/>
      <c r="Y602" s="269"/>
      <c r="Z602" s="269"/>
      <c r="AA602" s="269"/>
      <c r="AB602" s="269"/>
    </row>
    <row r="603" spans="2:28" x14ac:dyDescent="0.25">
      <c r="B603" s="269"/>
      <c r="C603" s="269"/>
      <c r="D603" s="269"/>
      <c r="E603" s="269"/>
      <c r="F603" s="269"/>
      <c r="G603" s="269"/>
      <c r="H603" s="269"/>
      <c r="I603" s="269"/>
      <c r="J603" s="269"/>
      <c r="K603" s="269"/>
      <c r="L603" s="269"/>
      <c r="M603" s="269"/>
      <c r="N603" s="269"/>
      <c r="O603" s="269"/>
      <c r="P603" s="269"/>
      <c r="Q603" s="269"/>
      <c r="R603" s="269"/>
      <c r="S603" s="269"/>
      <c r="T603" s="269"/>
      <c r="U603" s="269"/>
      <c r="V603" s="269"/>
      <c r="W603" s="269"/>
      <c r="X603" s="269"/>
      <c r="Y603" s="269"/>
      <c r="Z603" s="269"/>
      <c r="AA603" s="269"/>
      <c r="AB603" s="269"/>
    </row>
    <row r="604" spans="2:28" x14ac:dyDescent="0.25">
      <c r="B604" s="269"/>
      <c r="C604" s="269"/>
      <c r="D604" s="269"/>
      <c r="E604" s="269"/>
      <c r="F604" s="269"/>
      <c r="G604" s="269"/>
      <c r="H604" s="269"/>
      <c r="I604" s="269"/>
      <c r="J604" s="269"/>
      <c r="K604" s="269"/>
      <c r="L604" s="269"/>
      <c r="M604" s="269"/>
      <c r="N604" s="269"/>
      <c r="O604" s="269"/>
      <c r="P604" s="269"/>
      <c r="Q604" s="269"/>
      <c r="R604" s="269"/>
      <c r="S604" s="269"/>
      <c r="T604" s="269"/>
      <c r="U604" s="269"/>
      <c r="V604" s="269"/>
      <c r="W604" s="269"/>
      <c r="X604" s="269"/>
      <c r="Y604" s="269"/>
      <c r="Z604" s="269"/>
      <c r="AA604" s="269"/>
      <c r="AB604" s="269"/>
    </row>
    <row r="605" spans="2:28" x14ac:dyDescent="0.25">
      <c r="B605" s="269"/>
      <c r="C605" s="269"/>
      <c r="D605" s="269"/>
      <c r="E605" s="269"/>
      <c r="F605" s="269"/>
      <c r="G605" s="269"/>
      <c r="H605" s="269"/>
      <c r="I605" s="269"/>
      <c r="J605" s="269"/>
      <c r="K605" s="269"/>
      <c r="L605" s="269"/>
      <c r="M605" s="269"/>
      <c r="N605" s="269"/>
      <c r="O605" s="269"/>
      <c r="P605" s="269"/>
      <c r="Q605" s="269"/>
      <c r="R605" s="269"/>
      <c r="S605" s="269"/>
      <c r="T605" s="269"/>
      <c r="U605" s="269"/>
      <c r="V605" s="269"/>
      <c r="W605" s="269"/>
      <c r="X605" s="269"/>
      <c r="Y605" s="269"/>
      <c r="Z605" s="269"/>
      <c r="AA605" s="269"/>
      <c r="AB605" s="269"/>
    </row>
    <row r="606" spans="2:28" x14ac:dyDescent="0.25">
      <c r="B606" s="269"/>
      <c r="C606" s="269"/>
      <c r="D606" s="269"/>
      <c r="E606" s="269"/>
      <c r="F606" s="269"/>
      <c r="G606" s="269"/>
      <c r="H606" s="269"/>
      <c r="I606" s="269"/>
      <c r="J606" s="269"/>
      <c r="K606" s="269"/>
      <c r="L606" s="269"/>
      <c r="M606" s="269"/>
      <c r="N606" s="269"/>
      <c r="O606" s="269"/>
      <c r="P606" s="269"/>
      <c r="Q606" s="269"/>
      <c r="R606" s="269"/>
      <c r="S606" s="269"/>
      <c r="T606" s="269"/>
      <c r="U606" s="269"/>
      <c r="V606" s="269"/>
      <c r="W606" s="269"/>
      <c r="X606" s="269"/>
      <c r="Y606" s="269"/>
      <c r="Z606" s="269"/>
      <c r="AA606" s="269"/>
      <c r="AB606" s="269"/>
    </row>
    <row r="607" spans="2:28" x14ac:dyDescent="0.25">
      <c r="B607" s="269"/>
      <c r="C607" s="269"/>
      <c r="D607" s="269"/>
      <c r="E607" s="269"/>
      <c r="F607" s="269"/>
      <c r="G607" s="269"/>
      <c r="H607" s="269"/>
      <c r="I607" s="269"/>
      <c r="J607" s="269"/>
      <c r="K607" s="269"/>
      <c r="L607" s="269"/>
      <c r="M607" s="269"/>
      <c r="N607" s="269"/>
      <c r="O607" s="269"/>
      <c r="P607" s="269"/>
      <c r="Q607" s="269"/>
      <c r="R607" s="269"/>
      <c r="S607" s="269"/>
      <c r="T607" s="269"/>
      <c r="U607" s="269"/>
      <c r="V607" s="269"/>
      <c r="W607" s="269"/>
      <c r="X607" s="269"/>
      <c r="Y607" s="269"/>
      <c r="Z607" s="269"/>
      <c r="AA607" s="269"/>
      <c r="AB607" s="269"/>
    </row>
    <row r="608" spans="2:28" x14ac:dyDescent="0.25">
      <c r="B608" s="269"/>
      <c r="C608" s="269"/>
      <c r="D608" s="269"/>
      <c r="E608" s="269"/>
      <c r="F608" s="269"/>
      <c r="G608" s="269"/>
      <c r="H608" s="269"/>
      <c r="I608" s="269"/>
      <c r="J608" s="269"/>
      <c r="K608" s="269"/>
      <c r="L608" s="269"/>
      <c r="M608" s="269"/>
      <c r="N608" s="269"/>
      <c r="O608" s="269"/>
      <c r="P608" s="269"/>
      <c r="Q608" s="269"/>
      <c r="R608" s="269"/>
      <c r="S608" s="269"/>
      <c r="T608" s="269"/>
      <c r="U608" s="269"/>
      <c r="V608" s="269"/>
      <c r="W608" s="269"/>
      <c r="X608" s="269"/>
      <c r="Y608" s="269"/>
      <c r="Z608" s="269"/>
      <c r="AA608" s="269"/>
      <c r="AB608" s="269"/>
    </row>
    <row r="609" spans="2:28" x14ac:dyDescent="0.25">
      <c r="B609" s="269"/>
      <c r="C609" s="269"/>
      <c r="D609" s="269"/>
      <c r="E609" s="269"/>
      <c r="F609" s="269"/>
      <c r="G609" s="269"/>
      <c r="H609" s="269"/>
      <c r="I609" s="269"/>
      <c r="J609" s="269"/>
      <c r="K609" s="269"/>
      <c r="L609" s="269"/>
      <c r="M609" s="269"/>
      <c r="N609" s="269"/>
      <c r="O609" s="269"/>
      <c r="P609" s="269"/>
      <c r="Q609" s="269"/>
      <c r="R609" s="269"/>
      <c r="S609" s="269"/>
      <c r="T609" s="269"/>
      <c r="U609" s="269"/>
      <c r="V609" s="269"/>
      <c r="W609" s="269"/>
      <c r="X609" s="269"/>
      <c r="Y609" s="269"/>
      <c r="Z609" s="269"/>
      <c r="AA609" s="269"/>
      <c r="AB609" s="269"/>
    </row>
    <row r="610" spans="2:28" x14ac:dyDescent="0.25">
      <c r="B610" s="269"/>
      <c r="C610" s="269"/>
      <c r="D610" s="269"/>
      <c r="E610" s="269"/>
      <c r="F610" s="269"/>
      <c r="G610" s="269"/>
      <c r="H610" s="269"/>
      <c r="I610" s="269"/>
      <c r="J610" s="269"/>
      <c r="K610" s="269"/>
      <c r="L610" s="269"/>
      <c r="M610" s="269"/>
      <c r="N610" s="269"/>
      <c r="O610" s="269"/>
      <c r="P610" s="269"/>
      <c r="Q610" s="269"/>
      <c r="R610" s="269"/>
      <c r="S610" s="269"/>
      <c r="T610" s="269"/>
      <c r="U610" s="269"/>
      <c r="V610" s="269"/>
      <c r="W610" s="269"/>
      <c r="X610" s="269"/>
      <c r="Y610" s="269"/>
      <c r="Z610" s="269"/>
      <c r="AA610" s="269"/>
      <c r="AB610" s="269"/>
    </row>
    <row r="611" spans="2:28" x14ac:dyDescent="0.25">
      <c r="B611" s="269"/>
      <c r="C611" s="269"/>
      <c r="D611" s="269"/>
      <c r="E611" s="269"/>
      <c r="F611" s="269"/>
      <c r="G611" s="269"/>
      <c r="H611" s="269"/>
      <c r="I611" s="269"/>
      <c r="J611" s="269"/>
      <c r="K611" s="269"/>
      <c r="L611" s="269"/>
      <c r="M611" s="269"/>
      <c r="N611" s="269"/>
      <c r="O611" s="269"/>
      <c r="P611" s="269"/>
      <c r="Q611" s="269"/>
      <c r="R611" s="269"/>
      <c r="S611" s="269"/>
      <c r="T611" s="269"/>
      <c r="U611" s="269"/>
      <c r="V611" s="269"/>
      <c r="W611" s="269"/>
      <c r="X611" s="269"/>
      <c r="Y611" s="269"/>
      <c r="Z611" s="269"/>
      <c r="AA611" s="269"/>
      <c r="AB611" s="269"/>
    </row>
    <row r="612" spans="2:28" x14ac:dyDescent="0.25">
      <c r="B612" s="269"/>
      <c r="C612" s="269"/>
      <c r="D612" s="269"/>
      <c r="E612" s="269"/>
      <c r="F612" s="269"/>
      <c r="G612" s="269"/>
      <c r="H612" s="269"/>
      <c r="I612" s="269"/>
      <c r="J612" s="269"/>
      <c r="K612" s="269"/>
      <c r="L612" s="269"/>
      <c r="M612" s="269"/>
      <c r="N612" s="269"/>
      <c r="O612" s="269"/>
      <c r="P612" s="269"/>
      <c r="Q612" s="269"/>
      <c r="R612" s="269"/>
      <c r="S612" s="269"/>
      <c r="T612" s="269"/>
      <c r="U612" s="269"/>
      <c r="V612" s="269"/>
      <c r="W612" s="269"/>
      <c r="X612" s="269"/>
      <c r="Y612" s="269"/>
      <c r="Z612" s="269"/>
      <c r="AA612" s="269"/>
      <c r="AB612" s="269"/>
    </row>
    <row r="613" spans="2:28" x14ac:dyDescent="0.25">
      <c r="B613" s="269"/>
      <c r="C613" s="269"/>
      <c r="D613" s="269"/>
      <c r="E613" s="269"/>
      <c r="F613" s="269"/>
      <c r="G613" s="269"/>
      <c r="H613" s="269"/>
      <c r="I613" s="269"/>
      <c r="J613" s="269"/>
      <c r="K613" s="269"/>
      <c r="L613" s="269"/>
      <c r="M613" s="269"/>
      <c r="N613" s="269"/>
      <c r="O613" s="269"/>
      <c r="P613" s="269"/>
      <c r="Q613" s="269"/>
      <c r="R613" s="269"/>
      <c r="S613" s="269"/>
      <c r="T613" s="269"/>
      <c r="U613" s="269"/>
      <c r="V613" s="269"/>
      <c r="W613" s="269"/>
      <c r="X613" s="269"/>
      <c r="Y613" s="269"/>
      <c r="Z613" s="269"/>
      <c r="AA613" s="269"/>
      <c r="AB613" s="269"/>
    </row>
    <row r="614" spans="2:28" x14ac:dyDescent="0.25">
      <c r="B614" s="269"/>
      <c r="C614" s="269"/>
      <c r="D614" s="269"/>
      <c r="E614" s="269"/>
      <c r="F614" s="269"/>
      <c r="G614" s="269"/>
      <c r="H614" s="269"/>
      <c r="I614" s="269"/>
      <c r="J614" s="269"/>
      <c r="K614" s="269"/>
      <c r="L614" s="269"/>
      <c r="M614" s="269"/>
      <c r="N614" s="269"/>
      <c r="O614" s="269"/>
      <c r="P614" s="269"/>
      <c r="Q614" s="269"/>
      <c r="R614" s="269"/>
      <c r="S614" s="269"/>
      <c r="T614" s="269"/>
      <c r="U614" s="269"/>
      <c r="V614" s="269"/>
      <c r="W614" s="269"/>
      <c r="X614" s="269"/>
      <c r="Y614" s="269"/>
      <c r="Z614" s="269"/>
      <c r="AA614" s="269"/>
      <c r="AB614" s="269"/>
    </row>
    <row r="615" spans="2:28" x14ac:dyDescent="0.25">
      <c r="B615" s="269"/>
      <c r="C615" s="269"/>
      <c r="D615" s="269"/>
      <c r="E615" s="269"/>
      <c r="F615" s="269"/>
      <c r="G615" s="269"/>
      <c r="H615" s="269"/>
      <c r="I615" s="269"/>
      <c r="J615" s="269"/>
      <c r="K615" s="269"/>
      <c r="L615" s="269"/>
      <c r="M615" s="269"/>
      <c r="N615" s="269"/>
      <c r="O615" s="269"/>
      <c r="P615" s="269"/>
      <c r="Q615" s="269"/>
      <c r="R615" s="269"/>
      <c r="S615" s="269"/>
      <c r="T615" s="269"/>
      <c r="U615" s="269"/>
      <c r="V615" s="269"/>
      <c r="W615" s="269"/>
      <c r="X615" s="269"/>
      <c r="Y615" s="269"/>
      <c r="Z615" s="269"/>
      <c r="AA615" s="269"/>
      <c r="AB615" s="269"/>
    </row>
    <row r="616" spans="2:28" x14ac:dyDescent="0.25">
      <c r="B616" s="269"/>
      <c r="C616" s="269"/>
      <c r="D616" s="269"/>
      <c r="E616" s="269"/>
      <c r="F616" s="269"/>
      <c r="G616" s="269"/>
      <c r="H616" s="269"/>
      <c r="I616" s="269"/>
      <c r="J616" s="269"/>
      <c r="K616" s="269"/>
      <c r="L616" s="269"/>
      <c r="M616" s="269"/>
      <c r="N616" s="269"/>
      <c r="O616" s="269"/>
      <c r="P616" s="269"/>
      <c r="Q616" s="269"/>
      <c r="R616" s="269"/>
      <c r="S616" s="269"/>
      <c r="T616" s="269"/>
      <c r="U616" s="269"/>
      <c r="V616" s="269"/>
      <c r="W616" s="269"/>
      <c r="X616" s="269"/>
      <c r="Y616" s="269"/>
      <c r="Z616" s="269"/>
      <c r="AA616" s="269"/>
      <c r="AB616" s="269"/>
    </row>
    <row r="617" spans="2:28" x14ac:dyDescent="0.25">
      <c r="B617" s="269"/>
      <c r="C617" s="269"/>
      <c r="D617" s="269"/>
      <c r="E617" s="269"/>
      <c r="F617" s="269"/>
      <c r="G617" s="269"/>
      <c r="H617" s="269"/>
      <c r="I617" s="269"/>
      <c r="J617" s="269"/>
      <c r="K617" s="269"/>
      <c r="L617" s="269"/>
      <c r="M617" s="269"/>
      <c r="N617" s="269"/>
      <c r="O617" s="269"/>
      <c r="P617" s="269"/>
      <c r="Q617" s="269"/>
      <c r="R617" s="269"/>
      <c r="S617" s="269"/>
      <c r="T617" s="269"/>
      <c r="U617" s="269"/>
      <c r="V617" s="269"/>
      <c r="W617" s="269"/>
      <c r="X617" s="269"/>
      <c r="Y617" s="269"/>
      <c r="Z617" s="269"/>
      <c r="AA617" s="269"/>
      <c r="AB617" s="269"/>
    </row>
    <row r="618" spans="2:28" x14ac:dyDescent="0.25">
      <c r="B618" s="269"/>
      <c r="C618" s="269"/>
      <c r="D618" s="269"/>
      <c r="E618" s="269"/>
      <c r="F618" s="269"/>
      <c r="G618" s="269"/>
      <c r="H618" s="269"/>
      <c r="I618" s="269"/>
      <c r="J618" s="269"/>
      <c r="K618" s="269"/>
      <c r="L618" s="269"/>
      <c r="M618" s="269"/>
      <c r="N618" s="269"/>
      <c r="O618" s="269"/>
      <c r="P618" s="269"/>
      <c r="Q618" s="269"/>
      <c r="R618" s="269"/>
      <c r="S618" s="269"/>
      <c r="T618" s="269"/>
      <c r="U618" s="269"/>
      <c r="V618" s="269"/>
      <c r="W618" s="269"/>
      <c r="X618" s="269"/>
      <c r="Y618" s="269"/>
      <c r="Z618" s="269"/>
      <c r="AA618" s="269"/>
      <c r="AB618" s="269"/>
    </row>
    <row r="619" spans="2:28" x14ac:dyDescent="0.25">
      <c r="B619" s="269"/>
      <c r="C619" s="269"/>
      <c r="D619" s="269"/>
      <c r="E619" s="269"/>
      <c r="F619" s="269"/>
      <c r="G619" s="269"/>
      <c r="H619" s="269"/>
      <c r="I619" s="269"/>
      <c r="J619" s="269"/>
      <c r="K619" s="269"/>
      <c r="L619" s="269"/>
      <c r="M619" s="269"/>
      <c r="N619" s="269"/>
      <c r="O619" s="269"/>
      <c r="P619" s="269"/>
      <c r="Q619" s="269"/>
      <c r="R619" s="269"/>
      <c r="S619" s="269"/>
      <c r="T619" s="269"/>
      <c r="U619" s="269"/>
      <c r="V619" s="269"/>
      <c r="W619" s="269"/>
      <c r="X619" s="269"/>
      <c r="Y619" s="269"/>
      <c r="Z619" s="269"/>
      <c r="AA619" s="269"/>
      <c r="AB619" s="269"/>
    </row>
    <row r="620" spans="2:28" x14ac:dyDescent="0.25">
      <c r="B620" s="269"/>
      <c r="C620" s="269"/>
      <c r="D620" s="269"/>
      <c r="E620" s="269"/>
      <c r="F620" s="269"/>
      <c r="G620" s="269"/>
      <c r="H620" s="269"/>
      <c r="I620" s="269"/>
      <c r="J620" s="269"/>
      <c r="K620" s="269"/>
      <c r="L620" s="269"/>
      <c r="M620" s="269"/>
      <c r="N620" s="269"/>
      <c r="O620" s="269"/>
      <c r="P620" s="269"/>
      <c r="Q620" s="269"/>
      <c r="R620" s="269"/>
      <c r="S620" s="269"/>
      <c r="T620" s="269"/>
      <c r="U620" s="269"/>
      <c r="V620" s="269"/>
      <c r="W620" s="269"/>
      <c r="X620" s="269"/>
      <c r="Y620" s="269"/>
      <c r="Z620" s="269"/>
      <c r="AA620" s="269"/>
      <c r="AB620" s="269"/>
    </row>
    <row r="621" spans="2:28" x14ac:dyDescent="0.25">
      <c r="B621" s="269"/>
      <c r="C621" s="269"/>
      <c r="D621" s="269"/>
      <c r="E621" s="269"/>
      <c r="F621" s="269"/>
      <c r="G621" s="269"/>
      <c r="H621" s="269"/>
      <c r="I621" s="269"/>
      <c r="J621" s="269"/>
      <c r="K621" s="269"/>
      <c r="L621" s="269"/>
      <c r="M621" s="269"/>
      <c r="N621" s="269"/>
      <c r="O621" s="269"/>
      <c r="P621" s="269"/>
      <c r="Q621" s="269"/>
      <c r="R621" s="269"/>
      <c r="S621" s="269"/>
      <c r="T621" s="269"/>
      <c r="U621" s="269"/>
      <c r="V621" s="269"/>
      <c r="W621" s="269"/>
      <c r="X621" s="269"/>
      <c r="Y621" s="269"/>
      <c r="Z621" s="269"/>
      <c r="AA621" s="269"/>
      <c r="AB621" s="269"/>
    </row>
    <row r="622" spans="2:28" x14ac:dyDescent="0.25">
      <c r="B622" s="269"/>
      <c r="C622" s="269"/>
      <c r="D622" s="269"/>
      <c r="E622" s="269"/>
      <c r="F622" s="269"/>
      <c r="G622" s="269"/>
      <c r="H622" s="269"/>
      <c r="I622" s="269"/>
      <c r="J622" s="269"/>
      <c r="K622" s="269"/>
      <c r="L622" s="269"/>
      <c r="M622" s="269"/>
      <c r="N622" s="269"/>
      <c r="O622" s="269"/>
      <c r="P622" s="269"/>
      <c r="Q622" s="269"/>
      <c r="R622" s="269"/>
      <c r="S622" s="269"/>
      <c r="T622" s="269"/>
      <c r="U622" s="269"/>
      <c r="V622" s="269"/>
      <c r="W622" s="269"/>
      <c r="X622" s="269"/>
      <c r="Y622" s="269"/>
      <c r="Z622" s="269"/>
      <c r="AA622" s="269"/>
      <c r="AB622" s="269"/>
    </row>
    <row r="623" spans="2:28" x14ac:dyDescent="0.25">
      <c r="B623" s="269"/>
      <c r="C623" s="269"/>
      <c r="D623" s="269"/>
      <c r="E623" s="269"/>
      <c r="F623" s="269"/>
      <c r="G623" s="269"/>
      <c r="H623" s="269"/>
      <c r="I623" s="269"/>
      <c r="J623" s="269"/>
      <c r="K623" s="269"/>
      <c r="L623" s="269"/>
      <c r="M623" s="269"/>
      <c r="N623" s="269"/>
      <c r="O623" s="269"/>
      <c r="P623" s="269"/>
      <c r="Q623" s="269"/>
      <c r="R623" s="269"/>
      <c r="S623" s="269"/>
      <c r="T623" s="269"/>
      <c r="U623" s="269"/>
      <c r="V623" s="269"/>
      <c r="W623" s="269"/>
      <c r="X623" s="269"/>
      <c r="Y623" s="269"/>
      <c r="Z623" s="269"/>
      <c r="AA623" s="269"/>
      <c r="AB623" s="269"/>
    </row>
    <row r="624" spans="2:28" x14ac:dyDescent="0.25">
      <c r="B624" s="269"/>
      <c r="C624" s="269"/>
      <c r="D624" s="269"/>
      <c r="E624" s="269"/>
      <c r="F624" s="269"/>
      <c r="G624" s="269"/>
      <c r="H624" s="269"/>
      <c r="I624" s="269"/>
      <c r="J624" s="269"/>
      <c r="K624" s="269"/>
      <c r="L624" s="269"/>
      <c r="M624" s="269"/>
      <c r="N624" s="269"/>
      <c r="O624" s="269"/>
      <c r="P624" s="269"/>
      <c r="Q624" s="269"/>
      <c r="R624" s="269"/>
      <c r="S624" s="269"/>
      <c r="T624" s="269"/>
      <c r="U624" s="269"/>
      <c r="V624" s="269"/>
      <c r="W624" s="269"/>
      <c r="X624" s="269"/>
      <c r="Y624" s="269"/>
      <c r="Z624" s="269"/>
      <c r="AA624" s="269"/>
      <c r="AB624" s="269"/>
    </row>
    <row r="625" spans="2:28" x14ac:dyDescent="0.25">
      <c r="B625" s="269"/>
      <c r="C625" s="269"/>
      <c r="D625" s="269"/>
      <c r="E625" s="269"/>
      <c r="F625" s="269"/>
      <c r="G625" s="269"/>
      <c r="H625" s="269"/>
      <c r="I625" s="269"/>
      <c r="J625" s="269"/>
      <c r="K625" s="269"/>
      <c r="L625" s="269"/>
      <c r="M625" s="269"/>
      <c r="N625" s="269"/>
      <c r="O625" s="269"/>
      <c r="P625" s="269"/>
      <c r="Q625" s="269"/>
      <c r="R625" s="269"/>
      <c r="S625" s="269"/>
      <c r="T625" s="269"/>
      <c r="U625" s="269"/>
      <c r="V625" s="269"/>
      <c r="W625" s="269"/>
      <c r="X625" s="269"/>
      <c r="Y625" s="269"/>
      <c r="Z625" s="269"/>
      <c r="AA625" s="269"/>
      <c r="AB625" s="269"/>
    </row>
    <row r="626" spans="2:28" x14ac:dyDescent="0.25">
      <c r="B626" s="269"/>
      <c r="C626" s="269"/>
      <c r="D626" s="269"/>
      <c r="E626" s="269"/>
      <c r="F626" s="269"/>
      <c r="G626" s="269"/>
      <c r="H626" s="269"/>
      <c r="I626" s="269"/>
      <c r="J626" s="269"/>
      <c r="K626" s="269"/>
      <c r="L626" s="269"/>
      <c r="M626" s="269"/>
      <c r="N626" s="269"/>
      <c r="O626" s="269"/>
      <c r="P626" s="269"/>
      <c r="Q626" s="269"/>
      <c r="R626" s="269"/>
      <c r="S626" s="269"/>
      <c r="T626" s="269"/>
      <c r="U626" s="269"/>
      <c r="V626" s="269"/>
      <c r="W626" s="269"/>
      <c r="X626" s="269"/>
      <c r="Y626" s="269"/>
      <c r="Z626" s="269"/>
      <c r="AA626" s="269"/>
      <c r="AB626" s="269"/>
    </row>
    <row r="627" spans="2:28" x14ac:dyDescent="0.25">
      <c r="B627" s="269"/>
      <c r="C627" s="269"/>
      <c r="D627" s="269"/>
      <c r="E627" s="269"/>
      <c r="F627" s="269"/>
      <c r="G627" s="269"/>
      <c r="H627" s="269"/>
      <c r="I627" s="269"/>
      <c r="J627" s="269"/>
      <c r="K627" s="269"/>
      <c r="L627" s="269"/>
      <c r="M627" s="269"/>
      <c r="N627" s="269"/>
      <c r="O627" s="269"/>
      <c r="P627" s="269"/>
      <c r="Q627" s="269"/>
      <c r="R627" s="269"/>
      <c r="S627" s="269"/>
      <c r="T627" s="269"/>
      <c r="U627" s="269"/>
      <c r="V627" s="269"/>
      <c r="W627" s="269"/>
      <c r="X627" s="269"/>
      <c r="Y627" s="269"/>
      <c r="Z627" s="269"/>
      <c r="AA627" s="269"/>
      <c r="AB627" s="269"/>
    </row>
    <row r="628" spans="2:28" x14ac:dyDescent="0.25">
      <c r="B628" s="269"/>
      <c r="C628" s="269"/>
      <c r="D628" s="269"/>
      <c r="E628" s="269"/>
      <c r="F628" s="269"/>
      <c r="G628" s="269"/>
      <c r="H628" s="269"/>
      <c r="I628" s="269"/>
      <c r="J628" s="269"/>
      <c r="K628" s="269"/>
      <c r="L628" s="269"/>
      <c r="M628" s="269"/>
      <c r="N628" s="269"/>
      <c r="O628" s="269"/>
      <c r="P628" s="269"/>
      <c r="Q628" s="269"/>
      <c r="R628" s="269"/>
      <c r="S628" s="269"/>
      <c r="T628" s="269"/>
      <c r="U628" s="269"/>
      <c r="V628" s="269"/>
      <c r="W628" s="269"/>
      <c r="X628" s="269"/>
      <c r="Y628" s="269"/>
      <c r="Z628" s="269"/>
      <c r="AA628" s="269"/>
      <c r="AB628" s="269"/>
    </row>
    <row r="629" spans="2:28" x14ac:dyDescent="0.25">
      <c r="B629" s="269"/>
      <c r="C629" s="269"/>
      <c r="D629" s="269"/>
      <c r="E629" s="269"/>
      <c r="F629" s="269"/>
      <c r="G629" s="269"/>
      <c r="H629" s="269"/>
      <c r="I629" s="269"/>
      <c r="J629" s="269"/>
      <c r="K629" s="269"/>
      <c r="L629" s="269"/>
      <c r="M629" s="269"/>
      <c r="N629" s="269"/>
      <c r="O629" s="269"/>
      <c r="P629" s="269"/>
      <c r="Q629" s="269"/>
      <c r="R629" s="269"/>
      <c r="S629" s="269"/>
      <c r="T629" s="269"/>
      <c r="U629" s="269"/>
      <c r="V629" s="269"/>
      <c r="W629" s="269"/>
      <c r="X629" s="269"/>
      <c r="Y629" s="269"/>
      <c r="Z629" s="269"/>
      <c r="AA629" s="269"/>
      <c r="AB629" s="269"/>
    </row>
    <row r="630" spans="2:28" x14ac:dyDescent="0.25">
      <c r="B630" s="269"/>
      <c r="C630" s="269"/>
      <c r="D630" s="269"/>
      <c r="E630" s="269"/>
      <c r="F630" s="269"/>
      <c r="G630" s="269"/>
      <c r="H630" s="269"/>
      <c r="I630" s="269"/>
      <c r="J630" s="269"/>
      <c r="K630" s="269"/>
      <c r="L630" s="269"/>
      <c r="M630" s="269"/>
      <c r="N630" s="269"/>
      <c r="O630" s="269"/>
      <c r="P630" s="269"/>
      <c r="Q630" s="269"/>
      <c r="R630" s="269"/>
      <c r="S630" s="269"/>
      <c r="T630" s="269"/>
      <c r="U630" s="269"/>
      <c r="V630" s="269"/>
      <c r="W630" s="269"/>
      <c r="X630" s="269"/>
      <c r="Y630" s="269"/>
      <c r="Z630" s="269"/>
      <c r="AA630" s="269"/>
      <c r="AB630" s="269"/>
    </row>
    <row r="631" spans="2:28" x14ac:dyDescent="0.25">
      <c r="B631" s="269"/>
      <c r="C631" s="269"/>
      <c r="D631" s="269"/>
      <c r="E631" s="269"/>
      <c r="F631" s="269"/>
      <c r="G631" s="269"/>
      <c r="H631" s="269"/>
      <c r="I631" s="269"/>
      <c r="J631" s="269"/>
      <c r="K631" s="269"/>
      <c r="L631" s="269"/>
      <c r="M631" s="269"/>
      <c r="N631" s="269"/>
      <c r="O631" s="269"/>
      <c r="P631" s="269"/>
      <c r="Q631" s="269"/>
      <c r="R631" s="269"/>
      <c r="S631" s="269"/>
      <c r="T631" s="269"/>
      <c r="U631" s="269"/>
      <c r="V631" s="269"/>
      <c r="W631" s="269"/>
      <c r="X631" s="269"/>
      <c r="Y631" s="269"/>
      <c r="Z631" s="269"/>
      <c r="AA631" s="269"/>
      <c r="AB631" s="269"/>
    </row>
    <row r="632" spans="2:28" x14ac:dyDescent="0.25">
      <c r="B632" s="269"/>
      <c r="C632" s="269"/>
      <c r="D632" s="269"/>
      <c r="E632" s="269"/>
      <c r="F632" s="269"/>
      <c r="G632" s="269"/>
      <c r="H632" s="269"/>
      <c r="I632" s="269"/>
      <c r="J632" s="269"/>
      <c r="K632" s="269"/>
      <c r="L632" s="269"/>
      <c r="M632" s="269"/>
      <c r="N632" s="269"/>
      <c r="O632" s="269"/>
      <c r="P632" s="269"/>
      <c r="Q632" s="269"/>
      <c r="R632" s="269"/>
      <c r="S632" s="269"/>
      <c r="T632" s="269"/>
      <c r="U632" s="269"/>
      <c r="V632" s="269"/>
      <c r="W632" s="269"/>
      <c r="X632" s="269"/>
      <c r="Y632" s="269"/>
      <c r="Z632" s="269"/>
      <c r="AA632" s="269"/>
      <c r="AB632" s="269"/>
    </row>
    <row r="633" spans="2:28" x14ac:dyDescent="0.25">
      <c r="B633" s="269"/>
      <c r="C633" s="269"/>
      <c r="D633" s="269"/>
      <c r="E633" s="269"/>
      <c r="F633" s="269"/>
      <c r="G633" s="269"/>
      <c r="H633" s="269"/>
      <c r="I633" s="269"/>
      <c r="J633" s="269"/>
      <c r="K633" s="269"/>
      <c r="L633" s="269"/>
      <c r="M633" s="269"/>
      <c r="N633" s="269"/>
      <c r="O633" s="269"/>
      <c r="P633" s="269"/>
      <c r="Q633" s="269"/>
      <c r="R633" s="269"/>
      <c r="S633" s="269"/>
      <c r="T633" s="269"/>
      <c r="U633" s="269"/>
      <c r="V633" s="269"/>
      <c r="W633" s="269"/>
      <c r="X633" s="269"/>
      <c r="Y633" s="269"/>
      <c r="Z633" s="269"/>
      <c r="AA633" s="269"/>
      <c r="AB633" s="269"/>
    </row>
    <row r="634" spans="2:28" x14ac:dyDescent="0.25">
      <c r="B634" s="269"/>
      <c r="C634" s="269"/>
      <c r="D634" s="269"/>
      <c r="E634" s="269"/>
      <c r="F634" s="269"/>
      <c r="G634" s="269"/>
      <c r="H634" s="269"/>
      <c r="I634" s="269"/>
      <c r="J634" s="269"/>
      <c r="K634" s="269"/>
      <c r="L634" s="269"/>
      <c r="M634" s="269"/>
      <c r="N634" s="269"/>
      <c r="O634" s="269"/>
      <c r="P634" s="269"/>
      <c r="Q634" s="269"/>
      <c r="R634" s="269"/>
      <c r="S634" s="269"/>
      <c r="T634" s="269"/>
      <c r="U634" s="269"/>
      <c r="V634" s="269"/>
      <c r="W634" s="269"/>
      <c r="X634" s="269"/>
      <c r="Y634" s="269"/>
      <c r="Z634" s="269"/>
      <c r="AA634" s="269"/>
      <c r="AB634" s="269"/>
    </row>
    <row r="635" spans="2:28" x14ac:dyDescent="0.25">
      <c r="B635" s="269"/>
      <c r="C635" s="269"/>
      <c r="D635" s="269"/>
      <c r="E635" s="269"/>
      <c r="F635" s="269"/>
      <c r="G635" s="269"/>
      <c r="H635" s="269"/>
      <c r="I635" s="269"/>
      <c r="J635" s="269"/>
      <c r="K635" s="269"/>
      <c r="L635" s="269"/>
      <c r="M635" s="269"/>
      <c r="N635" s="269"/>
      <c r="O635" s="269"/>
      <c r="P635" s="269"/>
      <c r="Q635" s="269"/>
      <c r="R635" s="269"/>
      <c r="S635" s="269"/>
      <c r="T635" s="269"/>
      <c r="U635" s="269"/>
      <c r="V635" s="269"/>
      <c r="W635" s="269"/>
      <c r="X635" s="269"/>
      <c r="Y635" s="269"/>
      <c r="Z635" s="269"/>
      <c r="AA635" s="269"/>
      <c r="AB635" s="269"/>
    </row>
    <row r="636" spans="2:28" x14ac:dyDescent="0.25">
      <c r="B636" s="269"/>
      <c r="C636" s="269"/>
      <c r="D636" s="269"/>
      <c r="E636" s="269"/>
      <c r="F636" s="269"/>
      <c r="G636" s="269"/>
      <c r="H636" s="269"/>
      <c r="I636" s="269"/>
      <c r="J636" s="269"/>
      <c r="K636" s="269"/>
      <c r="L636" s="269"/>
      <c r="M636" s="269"/>
      <c r="N636" s="269"/>
      <c r="O636" s="269"/>
      <c r="P636" s="269"/>
      <c r="Q636" s="269"/>
      <c r="R636" s="269"/>
      <c r="S636" s="269"/>
      <c r="T636" s="269"/>
      <c r="U636" s="269"/>
      <c r="V636" s="269"/>
      <c r="W636" s="269"/>
      <c r="X636" s="269"/>
      <c r="Y636" s="269"/>
      <c r="Z636" s="269"/>
      <c r="AA636" s="269"/>
      <c r="AB636" s="269"/>
    </row>
    <row r="637" spans="2:28" x14ac:dyDescent="0.25">
      <c r="B637" s="269"/>
      <c r="C637" s="269"/>
      <c r="D637" s="269"/>
      <c r="E637" s="269"/>
      <c r="F637" s="269"/>
      <c r="G637" s="269"/>
      <c r="H637" s="269"/>
      <c r="I637" s="269"/>
      <c r="J637" s="269"/>
      <c r="K637" s="269"/>
      <c r="L637" s="269"/>
      <c r="M637" s="269"/>
      <c r="N637" s="269"/>
      <c r="O637" s="269"/>
      <c r="P637" s="269"/>
      <c r="Q637" s="269"/>
      <c r="R637" s="269"/>
      <c r="S637" s="269"/>
      <c r="T637" s="269"/>
      <c r="U637" s="269"/>
      <c r="V637" s="269"/>
      <c r="W637" s="269"/>
      <c r="X637" s="269"/>
      <c r="Y637" s="269"/>
      <c r="Z637" s="269"/>
      <c r="AA637" s="269"/>
      <c r="AB637" s="269"/>
    </row>
    <row r="638" spans="2:28" x14ac:dyDescent="0.25">
      <c r="B638" s="269"/>
      <c r="C638" s="269"/>
      <c r="D638" s="269"/>
      <c r="E638" s="269"/>
      <c r="F638" s="269"/>
      <c r="G638" s="269"/>
      <c r="H638" s="269"/>
      <c r="I638" s="269"/>
      <c r="J638" s="269"/>
      <c r="K638" s="269"/>
      <c r="L638" s="269"/>
      <c r="M638" s="269"/>
      <c r="N638" s="269"/>
      <c r="O638" s="269"/>
      <c r="P638" s="269"/>
      <c r="Q638" s="269"/>
      <c r="R638" s="269"/>
      <c r="S638" s="269"/>
      <c r="T638" s="269"/>
      <c r="U638" s="269"/>
      <c r="V638" s="269"/>
      <c r="W638" s="269"/>
      <c r="X638" s="269"/>
      <c r="Y638" s="269"/>
      <c r="Z638" s="269"/>
      <c r="AA638" s="269"/>
      <c r="AB638" s="269"/>
    </row>
    <row r="639" spans="2:28" x14ac:dyDescent="0.25">
      <c r="B639" s="269"/>
      <c r="C639" s="269"/>
      <c r="D639" s="269"/>
      <c r="E639" s="269"/>
      <c r="F639" s="269"/>
      <c r="G639" s="269"/>
      <c r="H639" s="269"/>
      <c r="I639" s="269"/>
      <c r="J639" s="269"/>
      <c r="K639" s="269"/>
      <c r="L639" s="269"/>
      <c r="M639" s="269"/>
      <c r="N639" s="269"/>
      <c r="O639" s="269"/>
      <c r="P639" s="269"/>
      <c r="Q639" s="269"/>
      <c r="R639" s="269"/>
      <c r="S639" s="269"/>
      <c r="T639" s="269"/>
      <c r="U639" s="269"/>
      <c r="V639" s="269"/>
      <c r="W639" s="269"/>
      <c r="X639" s="269"/>
      <c r="Y639" s="269"/>
      <c r="Z639" s="269"/>
      <c r="AA639" s="269"/>
      <c r="AB639" s="269"/>
    </row>
    <row r="640" spans="2:28" x14ac:dyDescent="0.25">
      <c r="B640" s="269"/>
      <c r="C640" s="269"/>
      <c r="D640" s="269"/>
      <c r="E640" s="269"/>
      <c r="F640" s="269"/>
      <c r="G640" s="269"/>
      <c r="H640" s="269"/>
      <c r="I640" s="269"/>
      <c r="J640" s="269"/>
      <c r="K640" s="269"/>
      <c r="L640" s="269"/>
      <c r="M640" s="269"/>
      <c r="N640" s="269"/>
      <c r="O640" s="269"/>
      <c r="P640" s="269"/>
      <c r="Q640" s="269"/>
      <c r="R640" s="269"/>
      <c r="S640" s="269"/>
      <c r="T640" s="269"/>
      <c r="U640" s="269"/>
      <c r="V640" s="269"/>
      <c r="W640" s="269"/>
      <c r="X640" s="269"/>
      <c r="Y640" s="269"/>
      <c r="Z640" s="269"/>
      <c r="AA640" s="269"/>
      <c r="AB640" s="269"/>
    </row>
    <row r="641" spans="2:28" x14ac:dyDescent="0.25">
      <c r="B641" s="269"/>
      <c r="C641" s="269"/>
      <c r="D641" s="269"/>
      <c r="E641" s="269"/>
      <c r="F641" s="269"/>
      <c r="G641" s="269"/>
      <c r="H641" s="269"/>
      <c r="I641" s="269"/>
      <c r="J641" s="269"/>
      <c r="K641" s="269"/>
      <c r="L641" s="269"/>
      <c r="M641" s="269"/>
      <c r="N641" s="269"/>
      <c r="O641" s="269"/>
      <c r="P641" s="269"/>
      <c r="Q641" s="269"/>
      <c r="R641" s="269"/>
      <c r="S641" s="269"/>
      <c r="T641" s="269"/>
      <c r="U641" s="269"/>
      <c r="V641" s="269"/>
      <c r="W641" s="269"/>
      <c r="X641" s="269"/>
      <c r="Y641" s="269"/>
      <c r="Z641" s="269"/>
      <c r="AA641" s="269"/>
      <c r="AB641" s="269"/>
    </row>
    <row r="642" spans="2:28" x14ac:dyDescent="0.25">
      <c r="B642" s="269"/>
      <c r="C642" s="269"/>
      <c r="D642" s="269"/>
      <c r="E642" s="269"/>
      <c r="F642" s="269"/>
      <c r="G642" s="269"/>
      <c r="H642" s="269"/>
      <c r="I642" s="269"/>
      <c r="J642" s="269"/>
      <c r="K642" s="269"/>
      <c r="L642" s="269"/>
      <c r="M642" s="269"/>
      <c r="N642" s="269"/>
      <c r="O642" s="269"/>
      <c r="P642" s="269"/>
      <c r="Q642" s="269"/>
      <c r="R642" s="269"/>
      <c r="S642" s="269"/>
      <c r="T642" s="269"/>
      <c r="U642" s="269"/>
      <c r="V642" s="269"/>
      <c r="W642" s="269"/>
      <c r="X642" s="269"/>
      <c r="Y642" s="269"/>
      <c r="Z642" s="269"/>
      <c r="AA642" s="269"/>
      <c r="AB642" s="269"/>
    </row>
  </sheetData>
  <mergeCells count="17">
    <mergeCell ref="E31:F31"/>
    <mergeCell ref="H31:I31"/>
    <mergeCell ref="M31:N31"/>
    <mergeCell ref="C1:P1"/>
    <mergeCell ref="B2:P2"/>
    <mergeCell ref="B4:G4"/>
    <mergeCell ref="H4:P4"/>
    <mergeCell ref="I7:J7"/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</mergeCells>
  <pageMargins left="0.31496062992125984" right="0.31496062992125984" top="0.39370078740157483" bottom="0.39370078740157483" header="0.31496062992125984" footer="0.31496062992125984"/>
  <pageSetup scale="55" orientation="landscape" verticalDpi="0" r:id="rId1"/>
  <headerFooter>
    <oddHeader xml:space="preserve">&amp;C
INSTITUTO FEDERAL
PARANÁ   
MINISTÉRIO DA
EDUCAÇÃO
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42"/>
  <sheetViews>
    <sheetView showGridLines="0" zoomScale="85" zoomScaleNormal="85" zoomScalePageLayoutView="85" workbookViewId="0">
      <selection activeCell="B8" sqref="B8"/>
    </sheetView>
  </sheetViews>
  <sheetFormatPr defaultColWidth="8.85546875" defaultRowHeight="15" x14ac:dyDescent="0.25"/>
  <cols>
    <col min="1" max="1" width="40.42578125" style="419" customWidth="1"/>
    <col min="2" max="15" width="13" style="419" customWidth="1"/>
    <col min="16" max="16" width="17.7109375" style="419" customWidth="1"/>
    <col min="17" max="27" width="10" style="419" customWidth="1"/>
    <col min="28" max="28" width="16.28515625" style="419" customWidth="1"/>
    <col min="29" max="256" width="8.85546875" style="419"/>
    <col min="257" max="257" width="40.42578125" style="419" customWidth="1"/>
    <col min="258" max="271" width="13" style="419" customWidth="1"/>
    <col min="272" max="272" width="17.7109375" style="419" customWidth="1"/>
    <col min="273" max="283" width="10" style="419" customWidth="1"/>
    <col min="284" max="284" width="16.28515625" style="419" customWidth="1"/>
    <col min="285" max="512" width="8.85546875" style="419"/>
    <col min="513" max="513" width="40.42578125" style="419" customWidth="1"/>
    <col min="514" max="527" width="13" style="419" customWidth="1"/>
    <col min="528" max="528" width="17.7109375" style="419" customWidth="1"/>
    <col min="529" max="539" width="10" style="419" customWidth="1"/>
    <col min="540" max="540" width="16.28515625" style="419" customWidth="1"/>
    <col min="541" max="768" width="8.85546875" style="419"/>
    <col min="769" max="769" width="40.42578125" style="419" customWidth="1"/>
    <col min="770" max="783" width="13" style="419" customWidth="1"/>
    <col min="784" max="784" width="17.7109375" style="419" customWidth="1"/>
    <col min="785" max="795" width="10" style="419" customWidth="1"/>
    <col min="796" max="796" width="16.28515625" style="419" customWidth="1"/>
    <col min="797" max="1024" width="8.85546875" style="419"/>
    <col min="1025" max="1025" width="40.42578125" style="419" customWidth="1"/>
    <col min="1026" max="1039" width="13" style="419" customWidth="1"/>
    <col min="1040" max="1040" width="17.7109375" style="419" customWidth="1"/>
    <col min="1041" max="1051" width="10" style="419" customWidth="1"/>
    <col min="1052" max="1052" width="16.28515625" style="419" customWidth="1"/>
    <col min="1053" max="1280" width="8.85546875" style="419"/>
    <col min="1281" max="1281" width="40.42578125" style="419" customWidth="1"/>
    <col min="1282" max="1295" width="13" style="419" customWidth="1"/>
    <col min="1296" max="1296" width="17.7109375" style="419" customWidth="1"/>
    <col min="1297" max="1307" width="10" style="419" customWidth="1"/>
    <col min="1308" max="1308" width="16.28515625" style="419" customWidth="1"/>
    <col min="1309" max="1536" width="8.85546875" style="419"/>
    <col min="1537" max="1537" width="40.42578125" style="419" customWidth="1"/>
    <col min="1538" max="1551" width="13" style="419" customWidth="1"/>
    <col min="1552" max="1552" width="17.7109375" style="419" customWidth="1"/>
    <col min="1553" max="1563" width="10" style="419" customWidth="1"/>
    <col min="1564" max="1564" width="16.28515625" style="419" customWidth="1"/>
    <col min="1565" max="1792" width="8.85546875" style="419"/>
    <col min="1793" max="1793" width="40.42578125" style="419" customWidth="1"/>
    <col min="1794" max="1807" width="13" style="419" customWidth="1"/>
    <col min="1808" max="1808" width="17.7109375" style="419" customWidth="1"/>
    <col min="1809" max="1819" width="10" style="419" customWidth="1"/>
    <col min="1820" max="1820" width="16.28515625" style="419" customWidth="1"/>
    <col min="1821" max="2048" width="8.85546875" style="419"/>
    <col min="2049" max="2049" width="40.42578125" style="419" customWidth="1"/>
    <col min="2050" max="2063" width="13" style="419" customWidth="1"/>
    <col min="2064" max="2064" width="17.7109375" style="419" customWidth="1"/>
    <col min="2065" max="2075" width="10" style="419" customWidth="1"/>
    <col min="2076" max="2076" width="16.28515625" style="419" customWidth="1"/>
    <col min="2077" max="2304" width="8.85546875" style="419"/>
    <col min="2305" max="2305" width="40.42578125" style="419" customWidth="1"/>
    <col min="2306" max="2319" width="13" style="419" customWidth="1"/>
    <col min="2320" max="2320" width="17.7109375" style="419" customWidth="1"/>
    <col min="2321" max="2331" width="10" style="419" customWidth="1"/>
    <col min="2332" max="2332" width="16.28515625" style="419" customWidth="1"/>
    <col min="2333" max="2560" width="8.85546875" style="419"/>
    <col min="2561" max="2561" width="40.42578125" style="419" customWidth="1"/>
    <col min="2562" max="2575" width="13" style="419" customWidth="1"/>
    <col min="2576" max="2576" width="17.7109375" style="419" customWidth="1"/>
    <col min="2577" max="2587" width="10" style="419" customWidth="1"/>
    <col min="2588" max="2588" width="16.28515625" style="419" customWidth="1"/>
    <col min="2589" max="2816" width="8.85546875" style="419"/>
    <col min="2817" max="2817" width="40.42578125" style="419" customWidth="1"/>
    <col min="2818" max="2831" width="13" style="419" customWidth="1"/>
    <col min="2832" max="2832" width="17.7109375" style="419" customWidth="1"/>
    <col min="2833" max="2843" width="10" style="419" customWidth="1"/>
    <col min="2844" max="2844" width="16.28515625" style="419" customWidth="1"/>
    <col min="2845" max="3072" width="8.85546875" style="419"/>
    <col min="3073" max="3073" width="40.42578125" style="419" customWidth="1"/>
    <col min="3074" max="3087" width="13" style="419" customWidth="1"/>
    <col min="3088" max="3088" width="17.7109375" style="419" customWidth="1"/>
    <col min="3089" max="3099" width="10" style="419" customWidth="1"/>
    <col min="3100" max="3100" width="16.28515625" style="419" customWidth="1"/>
    <col min="3101" max="3328" width="8.85546875" style="419"/>
    <col min="3329" max="3329" width="40.42578125" style="419" customWidth="1"/>
    <col min="3330" max="3343" width="13" style="419" customWidth="1"/>
    <col min="3344" max="3344" width="17.7109375" style="419" customWidth="1"/>
    <col min="3345" max="3355" width="10" style="419" customWidth="1"/>
    <col min="3356" max="3356" width="16.28515625" style="419" customWidth="1"/>
    <col min="3357" max="3584" width="8.85546875" style="419"/>
    <col min="3585" max="3585" width="40.42578125" style="419" customWidth="1"/>
    <col min="3586" max="3599" width="13" style="419" customWidth="1"/>
    <col min="3600" max="3600" width="17.7109375" style="419" customWidth="1"/>
    <col min="3601" max="3611" width="10" style="419" customWidth="1"/>
    <col min="3612" max="3612" width="16.28515625" style="419" customWidth="1"/>
    <col min="3613" max="3840" width="8.85546875" style="419"/>
    <col min="3841" max="3841" width="40.42578125" style="419" customWidth="1"/>
    <col min="3842" max="3855" width="13" style="419" customWidth="1"/>
    <col min="3856" max="3856" width="17.7109375" style="419" customWidth="1"/>
    <col min="3857" max="3867" width="10" style="419" customWidth="1"/>
    <col min="3868" max="3868" width="16.28515625" style="419" customWidth="1"/>
    <col min="3869" max="4096" width="8.85546875" style="419"/>
    <col min="4097" max="4097" width="40.42578125" style="419" customWidth="1"/>
    <col min="4098" max="4111" width="13" style="419" customWidth="1"/>
    <col min="4112" max="4112" width="17.7109375" style="419" customWidth="1"/>
    <col min="4113" max="4123" width="10" style="419" customWidth="1"/>
    <col min="4124" max="4124" width="16.28515625" style="419" customWidth="1"/>
    <col min="4125" max="4352" width="8.85546875" style="419"/>
    <col min="4353" max="4353" width="40.42578125" style="419" customWidth="1"/>
    <col min="4354" max="4367" width="13" style="419" customWidth="1"/>
    <col min="4368" max="4368" width="17.7109375" style="419" customWidth="1"/>
    <col min="4369" max="4379" width="10" style="419" customWidth="1"/>
    <col min="4380" max="4380" width="16.28515625" style="419" customWidth="1"/>
    <col min="4381" max="4608" width="8.85546875" style="419"/>
    <col min="4609" max="4609" width="40.42578125" style="419" customWidth="1"/>
    <col min="4610" max="4623" width="13" style="419" customWidth="1"/>
    <col min="4624" max="4624" width="17.7109375" style="419" customWidth="1"/>
    <col min="4625" max="4635" width="10" style="419" customWidth="1"/>
    <col min="4636" max="4636" width="16.28515625" style="419" customWidth="1"/>
    <col min="4637" max="4864" width="8.85546875" style="419"/>
    <col min="4865" max="4865" width="40.42578125" style="419" customWidth="1"/>
    <col min="4866" max="4879" width="13" style="419" customWidth="1"/>
    <col min="4880" max="4880" width="17.7109375" style="419" customWidth="1"/>
    <col min="4881" max="4891" width="10" style="419" customWidth="1"/>
    <col min="4892" max="4892" width="16.28515625" style="419" customWidth="1"/>
    <col min="4893" max="5120" width="8.85546875" style="419"/>
    <col min="5121" max="5121" width="40.42578125" style="419" customWidth="1"/>
    <col min="5122" max="5135" width="13" style="419" customWidth="1"/>
    <col min="5136" max="5136" width="17.7109375" style="419" customWidth="1"/>
    <col min="5137" max="5147" width="10" style="419" customWidth="1"/>
    <col min="5148" max="5148" width="16.28515625" style="419" customWidth="1"/>
    <col min="5149" max="5376" width="8.85546875" style="419"/>
    <col min="5377" max="5377" width="40.42578125" style="419" customWidth="1"/>
    <col min="5378" max="5391" width="13" style="419" customWidth="1"/>
    <col min="5392" max="5392" width="17.7109375" style="419" customWidth="1"/>
    <col min="5393" max="5403" width="10" style="419" customWidth="1"/>
    <col min="5404" max="5404" width="16.28515625" style="419" customWidth="1"/>
    <col min="5405" max="5632" width="8.85546875" style="419"/>
    <col min="5633" max="5633" width="40.42578125" style="419" customWidth="1"/>
    <col min="5634" max="5647" width="13" style="419" customWidth="1"/>
    <col min="5648" max="5648" width="17.7109375" style="419" customWidth="1"/>
    <col min="5649" max="5659" width="10" style="419" customWidth="1"/>
    <col min="5660" max="5660" width="16.28515625" style="419" customWidth="1"/>
    <col min="5661" max="5888" width="8.85546875" style="419"/>
    <col min="5889" max="5889" width="40.42578125" style="419" customWidth="1"/>
    <col min="5890" max="5903" width="13" style="419" customWidth="1"/>
    <col min="5904" max="5904" width="17.7109375" style="419" customWidth="1"/>
    <col min="5905" max="5915" width="10" style="419" customWidth="1"/>
    <col min="5916" max="5916" width="16.28515625" style="419" customWidth="1"/>
    <col min="5917" max="6144" width="8.85546875" style="419"/>
    <col min="6145" max="6145" width="40.42578125" style="419" customWidth="1"/>
    <col min="6146" max="6159" width="13" style="419" customWidth="1"/>
    <col min="6160" max="6160" width="17.7109375" style="419" customWidth="1"/>
    <col min="6161" max="6171" width="10" style="419" customWidth="1"/>
    <col min="6172" max="6172" width="16.28515625" style="419" customWidth="1"/>
    <col min="6173" max="6400" width="8.85546875" style="419"/>
    <col min="6401" max="6401" width="40.42578125" style="419" customWidth="1"/>
    <col min="6402" max="6415" width="13" style="419" customWidth="1"/>
    <col min="6416" max="6416" width="17.7109375" style="419" customWidth="1"/>
    <col min="6417" max="6427" width="10" style="419" customWidth="1"/>
    <col min="6428" max="6428" width="16.28515625" style="419" customWidth="1"/>
    <col min="6429" max="6656" width="8.85546875" style="419"/>
    <col min="6657" max="6657" width="40.42578125" style="419" customWidth="1"/>
    <col min="6658" max="6671" width="13" style="419" customWidth="1"/>
    <col min="6672" max="6672" width="17.7109375" style="419" customWidth="1"/>
    <col min="6673" max="6683" width="10" style="419" customWidth="1"/>
    <col min="6684" max="6684" width="16.28515625" style="419" customWidth="1"/>
    <col min="6685" max="6912" width="8.85546875" style="419"/>
    <col min="6913" max="6913" width="40.42578125" style="419" customWidth="1"/>
    <col min="6914" max="6927" width="13" style="419" customWidth="1"/>
    <col min="6928" max="6928" width="17.7109375" style="419" customWidth="1"/>
    <col min="6929" max="6939" width="10" style="419" customWidth="1"/>
    <col min="6940" max="6940" width="16.28515625" style="419" customWidth="1"/>
    <col min="6941" max="7168" width="8.85546875" style="419"/>
    <col min="7169" max="7169" width="40.42578125" style="419" customWidth="1"/>
    <col min="7170" max="7183" width="13" style="419" customWidth="1"/>
    <col min="7184" max="7184" width="17.7109375" style="419" customWidth="1"/>
    <col min="7185" max="7195" width="10" style="419" customWidth="1"/>
    <col min="7196" max="7196" width="16.28515625" style="419" customWidth="1"/>
    <col min="7197" max="7424" width="8.85546875" style="419"/>
    <col min="7425" max="7425" width="40.42578125" style="419" customWidth="1"/>
    <col min="7426" max="7439" width="13" style="419" customWidth="1"/>
    <col min="7440" max="7440" width="17.7109375" style="419" customWidth="1"/>
    <col min="7441" max="7451" width="10" style="419" customWidth="1"/>
    <col min="7452" max="7452" width="16.28515625" style="419" customWidth="1"/>
    <col min="7453" max="7680" width="8.85546875" style="419"/>
    <col min="7681" max="7681" width="40.42578125" style="419" customWidth="1"/>
    <col min="7682" max="7695" width="13" style="419" customWidth="1"/>
    <col min="7696" max="7696" width="17.7109375" style="419" customWidth="1"/>
    <col min="7697" max="7707" width="10" style="419" customWidth="1"/>
    <col min="7708" max="7708" width="16.28515625" style="419" customWidth="1"/>
    <col min="7709" max="7936" width="8.85546875" style="419"/>
    <col min="7937" max="7937" width="40.42578125" style="419" customWidth="1"/>
    <col min="7938" max="7951" width="13" style="419" customWidth="1"/>
    <col min="7952" max="7952" width="17.7109375" style="419" customWidth="1"/>
    <col min="7953" max="7963" width="10" style="419" customWidth="1"/>
    <col min="7964" max="7964" width="16.28515625" style="419" customWidth="1"/>
    <col min="7965" max="8192" width="8.85546875" style="419"/>
    <col min="8193" max="8193" width="40.42578125" style="419" customWidth="1"/>
    <col min="8194" max="8207" width="13" style="419" customWidth="1"/>
    <col min="8208" max="8208" width="17.7109375" style="419" customWidth="1"/>
    <col min="8209" max="8219" width="10" style="419" customWidth="1"/>
    <col min="8220" max="8220" width="16.28515625" style="419" customWidth="1"/>
    <col min="8221" max="8448" width="8.85546875" style="419"/>
    <col min="8449" max="8449" width="40.42578125" style="419" customWidth="1"/>
    <col min="8450" max="8463" width="13" style="419" customWidth="1"/>
    <col min="8464" max="8464" width="17.7109375" style="419" customWidth="1"/>
    <col min="8465" max="8475" width="10" style="419" customWidth="1"/>
    <col min="8476" max="8476" width="16.28515625" style="419" customWidth="1"/>
    <col min="8477" max="8704" width="8.85546875" style="419"/>
    <col min="8705" max="8705" width="40.42578125" style="419" customWidth="1"/>
    <col min="8706" max="8719" width="13" style="419" customWidth="1"/>
    <col min="8720" max="8720" width="17.7109375" style="419" customWidth="1"/>
    <col min="8721" max="8731" width="10" style="419" customWidth="1"/>
    <col min="8732" max="8732" width="16.28515625" style="419" customWidth="1"/>
    <col min="8733" max="8960" width="8.85546875" style="419"/>
    <col min="8961" max="8961" width="40.42578125" style="419" customWidth="1"/>
    <col min="8962" max="8975" width="13" style="419" customWidth="1"/>
    <col min="8976" max="8976" width="17.7109375" style="419" customWidth="1"/>
    <col min="8977" max="8987" width="10" style="419" customWidth="1"/>
    <col min="8988" max="8988" width="16.28515625" style="419" customWidth="1"/>
    <col min="8989" max="9216" width="8.85546875" style="419"/>
    <col min="9217" max="9217" width="40.42578125" style="419" customWidth="1"/>
    <col min="9218" max="9231" width="13" style="419" customWidth="1"/>
    <col min="9232" max="9232" width="17.7109375" style="419" customWidth="1"/>
    <col min="9233" max="9243" width="10" style="419" customWidth="1"/>
    <col min="9244" max="9244" width="16.28515625" style="419" customWidth="1"/>
    <col min="9245" max="9472" width="8.85546875" style="419"/>
    <col min="9473" max="9473" width="40.42578125" style="419" customWidth="1"/>
    <col min="9474" max="9487" width="13" style="419" customWidth="1"/>
    <col min="9488" max="9488" width="17.7109375" style="419" customWidth="1"/>
    <col min="9489" max="9499" width="10" style="419" customWidth="1"/>
    <col min="9500" max="9500" width="16.28515625" style="419" customWidth="1"/>
    <col min="9501" max="9728" width="8.85546875" style="419"/>
    <col min="9729" max="9729" width="40.42578125" style="419" customWidth="1"/>
    <col min="9730" max="9743" width="13" style="419" customWidth="1"/>
    <col min="9744" max="9744" width="17.7109375" style="419" customWidth="1"/>
    <col min="9745" max="9755" width="10" style="419" customWidth="1"/>
    <col min="9756" max="9756" width="16.28515625" style="419" customWidth="1"/>
    <col min="9757" max="9984" width="8.85546875" style="419"/>
    <col min="9985" max="9985" width="40.42578125" style="419" customWidth="1"/>
    <col min="9986" max="9999" width="13" style="419" customWidth="1"/>
    <col min="10000" max="10000" width="17.7109375" style="419" customWidth="1"/>
    <col min="10001" max="10011" width="10" style="419" customWidth="1"/>
    <col min="10012" max="10012" width="16.28515625" style="419" customWidth="1"/>
    <col min="10013" max="10240" width="8.85546875" style="419"/>
    <col min="10241" max="10241" width="40.42578125" style="419" customWidth="1"/>
    <col min="10242" max="10255" width="13" style="419" customWidth="1"/>
    <col min="10256" max="10256" width="17.7109375" style="419" customWidth="1"/>
    <col min="10257" max="10267" width="10" style="419" customWidth="1"/>
    <col min="10268" max="10268" width="16.28515625" style="419" customWidth="1"/>
    <col min="10269" max="10496" width="8.85546875" style="419"/>
    <col min="10497" max="10497" width="40.42578125" style="419" customWidth="1"/>
    <col min="10498" max="10511" width="13" style="419" customWidth="1"/>
    <col min="10512" max="10512" width="17.7109375" style="419" customWidth="1"/>
    <col min="10513" max="10523" width="10" style="419" customWidth="1"/>
    <col min="10524" max="10524" width="16.28515625" style="419" customWidth="1"/>
    <col min="10525" max="10752" width="8.85546875" style="419"/>
    <col min="10753" max="10753" width="40.42578125" style="419" customWidth="1"/>
    <col min="10754" max="10767" width="13" style="419" customWidth="1"/>
    <col min="10768" max="10768" width="17.7109375" style="419" customWidth="1"/>
    <col min="10769" max="10779" width="10" style="419" customWidth="1"/>
    <col min="10780" max="10780" width="16.28515625" style="419" customWidth="1"/>
    <col min="10781" max="11008" width="8.85546875" style="419"/>
    <col min="11009" max="11009" width="40.42578125" style="419" customWidth="1"/>
    <col min="11010" max="11023" width="13" style="419" customWidth="1"/>
    <col min="11024" max="11024" width="17.7109375" style="419" customWidth="1"/>
    <col min="11025" max="11035" width="10" style="419" customWidth="1"/>
    <col min="11036" max="11036" width="16.28515625" style="419" customWidth="1"/>
    <col min="11037" max="11264" width="8.85546875" style="419"/>
    <col min="11265" max="11265" width="40.42578125" style="419" customWidth="1"/>
    <col min="11266" max="11279" width="13" style="419" customWidth="1"/>
    <col min="11280" max="11280" width="17.7109375" style="419" customWidth="1"/>
    <col min="11281" max="11291" width="10" style="419" customWidth="1"/>
    <col min="11292" max="11292" width="16.28515625" style="419" customWidth="1"/>
    <col min="11293" max="11520" width="8.85546875" style="419"/>
    <col min="11521" max="11521" width="40.42578125" style="419" customWidth="1"/>
    <col min="11522" max="11535" width="13" style="419" customWidth="1"/>
    <col min="11536" max="11536" width="17.7109375" style="419" customWidth="1"/>
    <col min="11537" max="11547" width="10" style="419" customWidth="1"/>
    <col min="11548" max="11548" width="16.28515625" style="419" customWidth="1"/>
    <col min="11549" max="11776" width="8.85546875" style="419"/>
    <col min="11777" max="11777" width="40.42578125" style="419" customWidth="1"/>
    <col min="11778" max="11791" width="13" style="419" customWidth="1"/>
    <col min="11792" max="11792" width="17.7109375" style="419" customWidth="1"/>
    <col min="11793" max="11803" width="10" style="419" customWidth="1"/>
    <col min="11804" max="11804" width="16.28515625" style="419" customWidth="1"/>
    <col min="11805" max="12032" width="8.85546875" style="419"/>
    <col min="12033" max="12033" width="40.42578125" style="419" customWidth="1"/>
    <col min="12034" max="12047" width="13" style="419" customWidth="1"/>
    <col min="12048" max="12048" width="17.7109375" style="419" customWidth="1"/>
    <col min="12049" max="12059" width="10" style="419" customWidth="1"/>
    <col min="12060" max="12060" width="16.28515625" style="419" customWidth="1"/>
    <col min="12061" max="12288" width="8.85546875" style="419"/>
    <col min="12289" max="12289" width="40.42578125" style="419" customWidth="1"/>
    <col min="12290" max="12303" width="13" style="419" customWidth="1"/>
    <col min="12304" max="12304" width="17.7109375" style="419" customWidth="1"/>
    <col min="12305" max="12315" width="10" style="419" customWidth="1"/>
    <col min="12316" max="12316" width="16.28515625" style="419" customWidth="1"/>
    <col min="12317" max="12544" width="8.85546875" style="419"/>
    <col min="12545" max="12545" width="40.42578125" style="419" customWidth="1"/>
    <col min="12546" max="12559" width="13" style="419" customWidth="1"/>
    <col min="12560" max="12560" width="17.7109375" style="419" customWidth="1"/>
    <col min="12561" max="12571" width="10" style="419" customWidth="1"/>
    <col min="12572" max="12572" width="16.28515625" style="419" customWidth="1"/>
    <col min="12573" max="12800" width="8.85546875" style="419"/>
    <col min="12801" max="12801" width="40.42578125" style="419" customWidth="1"/>
    <col min="12802" max="12815" width="13" style="419" customWidth="1"/>
    <col min="12816" max="12816" width="17.7109375" style="419" customWidth="1"/>
    <col min="12817" max="12827" width="10" style="419" customWidth="1"/>
    <col min="12828" max="12828" width="16.28515625" style="419" customWidth="1"/>
    <col min="12829" max="13056" width="8.85546875" style="419"/>
    <col min="13057" max="13057" width="40.42578125" style="419" customWidth="1"/>
    <col min="13058" max="13071" width="13" style="419" customWidth="1"/>
    <col min="13072" max="13072" width="17.7109375" style="419" customWidth="1"/>
    <col min="13073" max="13083" width="10" style="419" customWidth="1"/>
    <col min="13084" max="13084" width="16.28515625" style="419" customWidth="1"/>
    <col min="13085" max="13312" width="8.85546875" style="419"/>
    <col min="13313" max="13313" width="40.42578125" style="419" customWidth="1"/>
    <col min="13314" max="13327" width="13" style="419" customWidth="1"/>
    <col min="13328" max="13328" width="17.7109375" style="419" customWidth="1"/>
    <col min="13329" max="13339" width="10" style="419" customWidth="1"/>
    <col min="13340" max="13340" width="16.28515625" style="419" customWidth="1"/>
    <col min="13341" max="13568" width="8.85546875" style="419"/>
    <col min="13569" max="13569" width="40.42578125" style="419" customWidth="1"/>
    <col min="13570" max="13583" width="13" style="419" customWidth="1"/>
    <col min="13584" max="13584" width="17.7109375" style="419" customWidth="1"/>
    <col min="13585" max="13595" width="10" style="419" customWidth="1"/>
    <col min="13596" max="13596" width="16.28515625" style="419" customWidth="1"/>
    <col min="13597" max="13824" width="8.85546875" style="419"/>
    <col min="13825" max="13825" width="40.42578125" style="419" customWidth="1"/>
    <col min="13826" max="13839" width="13" style="419" customWidth="1"/>
    <col min="13840" max="13840" width="17.7109375" style="419" customWidth="1"/>
    <col min="13841" max="13851" width="10" style="419" customWidth="1"/>
    <col min="13852" max="13852" width="16.28515625" style="419" customWidth="1"/>
    <col min="13853" max="14080" width="8.85546875" style="419"/>
    <col min="14081" max="14081" width="40.42578125" style="419" customWidth="1"/>
    <col min="14082" max="14095" width="13" style="419" customWidth="1"/>
    <col min="14096" max="14096" width="17.7109375" style="419" customWidth="1"/>
    <col min="14097" max="14107" width="10" style="419" customWidth="1"/>
    <col min="14108" max="14108" width="16.28515625" style="419" customWidth="1"/>
    <col min="14109" max="14336" width="8.85546875" style="419"/>
    <col min="14337" max="14337" width="40.42578125" style="419" customWidth="1"/>
    <col min="14338" max="14351" width="13" style="419" customWidth="1"/>
    <col min="14352" max="14352" width="17.7109375" style="419" customWidth="1"/>
    <col min="14353" max="14363" width="10" style="419" customWidth="1"/>
    <col min="14364" max="14364" width="16.28515625" style="419" customWidth="1"/>
    <col min="14365" max="14592" width="8.85546875" style="419"/>
    <col min="14593" max="14593" width="40.42578125" style="419" customWidth="1"/>
    <col min="14594" max="14607" width="13" style="419" customWidth="1"/>
    <col min="14608" max="14608" width="17.7109375" style="419" customWidth="1"/>
    <col min="14609" max="14619" width="10" style="419" customWidth="1"/>
    <col min="14620" max="14620" width="16.28515625" style="419" customWidth="1"/>
    <col min="14621" max="14848" width="8.85546875" style="419"/>
    <col min="14849" max="14849" width="40.42578125" style="419" customWidth="1"/>
    <col min="14850" max="14863" width="13" style="419" customWidth="1"/>
    <col min="14864" max="14864" width="17.7109375" style="419" customWidth="1"/>
    <col min="14865" max="14875" width="10" style="419" customWidth="1"/>
    <col min="14876" max="14876" width="16.28515625" style="419" customWidth="1"/>
    <col min="14877" max="15104" width="8.85546875" style="419"/>
    <col min="15105" max="15105" width="40.42578125" style="419" customWidth="1"/>
    <col min="15106" max="15119" width="13" style="419" customWidth="1"/>
    <col min="15120" max="15120" width="17.7109375" style="419" customWidth="1"/>
    <col min="15121" max="15131" width="10" style="419" customWidth="1"/>
    <col min="15132" max="15132" width="16.28515625" style="419" customWidth="1"/>
    <col min="15133" max="15360" width="8.85546875" style="419"/>
    <col min="15361" max="15361" width="40.42578125" style="419" customWidth="1"/>
    <col min="15362" max="15375" width="13" style="419" customWidth="1"/>
    <col min="15376" max="15376" width="17.7109375" style="419" customWidth="1"/>
    <col min="15377" max="15387" width="10" style="419" customWidth="1"/>
    <col min="15388" max="15388" width="16.28515625" style="419" customWidth="1"/>
    <col min="15389" max="15616" width="8.85546875" style="419"/>
    <col min="15617" max="15617" width="40.42578125" style="419" customWidth="1"/>
    <col min="15618" max="15631" width="13" style="419" customWidth="1"/>
    <col min="15632" max="15632" width="17.7109375" style="419" customWidth="1"/>
    <col min="15633" max="15643" width="10" style="419" customWidth="1"/>
    <col min="15644" max="15644" width="16.28515625" style="419" customWidth="1"/>
    <col min="15645" max="15872" width="8.85546875" style="419"/>
    <col min="15873" max="15873" width="40.42578125" style="419" customWidth="1"/>
    <col min="15874" max="15887" width="13" style="419" customWidth="1"/>
    <col min="15888" max="15888" width="17.7109375" style="419" customWidth="1"/>
    <col min="15889" max="15899" width="10" style="419" customWidth="1"/>
    <col min="15900" max="15900" width="16.28515625" style="419" customWidth="1"/>
    <col min="15901" max="16128" width="8.85546875" style="419"/>
    <col min="16129" max="16129" width="40.42578125" style="419" customWidth="1"/>
    <col min="16130" max="16143" width="13" style="419" customWidth="1"/>
    <col min="16144" max="16144" width="17.7109375" style="419" customWidth="1"/>
    <col min="16145" max="16155" width="10" style="419" customWidth="1"/>
    <col min="16156" max="16156" width="16.28515625" style="419" customWidth="1"/>
    <col min="16157" max="16384" width="8.85546875" style="419"/>
  </cols>
  <sheetData>
    <row r="1" spans="1:28" ht="20.25" customHeight="1" x14ac:dyDescent="0.25">
      <c r="A1" s="418"/>
      <c r="B1" s="418"/>
      <c r="C1" s="734" t="s">
        <v>0</v>
      </c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</row>
    <row r="2" spans="1:28" ht="21" customHeight="1" x14ac:dyDescent="0.25">
      <c r="A2" s="418"/>
      <c r="B2" s="734" t="s">
        <v>1</v>
      </c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8"/>
    </row>
    <row r="3" spans="1:28" ht="9.75" customHeight="1" x14ac:dyDescent="0.25">
      <c r="A3" s="420"/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20"/>
      <c r="AA3" s="420"/>
    </row>
    <row r="4" spans="1:28" ht="19.5" customHeight="1" x14ac:dyDescent="0.25">
      <c r="A4" s="421" t="s">
        <v>2</v>
      </c>
      <c r="B4" s="735" t="s">
        <v>171</v>
      </c>
      <c r="C4" s="735"/>
      <c r="D4" s="735"/>
      <c r="E4" s="735"/>
      <c r="F4" s="735"/>
      <c r="G4" s="735"/>
      <c r="H4" s="736" t="s">
        <v>4</v>
      </c>
      <c r="I4" s="737"/>
      <c r="J4" s="737"/>
      <c r="K4" s="737"/>
      <c r="L4" s="737"/>
      <c r="M4" s="737"/>
      <c r="N4" s="737"/>
      <c r="O4" s="737"/>
      <c r="P4" s="737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</row>
    <row r="5" spans="1:28" ht="9.75" customHeight="1" x14ac:dyDescent="0.25">
      <c r="A5" s="420"/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Z5" s="420"/>
      <c r="AA5" s="420"/>
    </row>
    <row r="6" spans="1:28" x14ac:dyDescent="0.25">
      <c r="A6" s="420"/>
      <c r="B6" s="422" t="s">
        <v>5</v>
      </c>
      <c r="C6" s="422" t="s">
        <v>6</v>
      </c>
      <c r="D6" s="422" t="s">
        <v>7</v>
      </c>
      <c r="E6" s="422" t="s">
        <v>8</v>
      </c>
      <c r="F6" s="422" t="s">
        <v>9</v>
      </c>
      <c r="G6" s="422" t="s">
        <v>10</v>
      </c>
      <c r="H6" s="420"/>
      <c r="I6" s="420"/>
      <c r="J6" s="420"/>
      <c r="K6" s="420"/>
      <c r="L6" s="420"/>
      <c r="M6" s="420"/>
      <c r="N6" s="420"/>
      <c r="O6" s="420"/>
      <c r="P6" s="420"/>
      <c r="Q6" s="420"/>
      <c r="R6" s="420"/>
      <c r="S6" s="420"/>
      <c r="T6" s="420"/>
      <c r="U6" s="420"/>
      <c r="V6" s="420"/>
      <c r="W6" s="420"/>
      <c r="X6" s="420"/>
      <c r="Y6" s="420"/>
      <c r="Z6" s="420"/>
      <c r="AA6" s="420"/>
    </row>
    <row r="7" spans="1:28" ht="31.5" customHeight="1" x14ac:dyDescent="0.25">
      <c r="A7" s="421" t="s">
        <v>11</v>
      </c>
      <c r="B7" s="449">
        <v>745</v>
      </c>
      <c r="C7" s="449">
        <f>[1]Alagoas!C7+'[1]João XXIII'!C7</f>
        <v>66</v>
      </c>
      <c r="D7" s="449">
        <f>[1]Alagoas!D7+'[1]João XXIII'!D7</f>
        <v>40</v>
      </c>
      <c r="E7" s="449">
        <f>[1]Alagoas!E7+'[1]João XXIII'!E7</f>
        <v>16</v>
      </c>
      <c r="F7" s="449">
        <f>[1]Alagoas!F7+'[1]João XXIII'!F7</f>
        <v>1</v>
      </c>
      <c r="G7" s="450">
        <f>SUM(B7:F7)</f>
        <v>868</v>
      </c>
      <c r="H7" s="420"/>
      <c r="I7" s="738" t="s">
        <v>165</v>
      </c>
      <c r="J7" s="739"/>
      <c r="K7" s="451">
        <f>[1]Alagoas!K7+'[1]João XXIII'!K7</f>
        <v>3566.95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</row>
    <row r="9" spans="1:28" s="427" customFormat="1" ht="62.25" customHeight="1" x14ac:dyDescent="0.25">
      <c r="B9" s="428">
        <v>42583</v>
      </c>
      <c r="C9" s="428">
        <v>42614</v>
      </c>
      <c r="D9" s="428">
        <v>42644</v>
      </c>
      <c r="E9" s="428">
        <v>42675</v>
      </c>
      <c r="F9" s="428">
        <v>42705</v>
      </c>
      <c r="G9" s="428">
        <v>42736</v>
      </c>
      <c r="H9" s="428">
        <v>42767</v>
      </c>
      <c r="I9" s="428">
        <v>42795</v>
      </c>
      <c r="J9" s="428">
        <v>42826</v>
      </c>
      <c r="K9" s="428">
        <v>42856</v>
      </c>
      <c r="L9" s="428">
        <v>42887</v>
      </c>
      <c r="M9" s="428">
        <v>42917</v>
      </c>
      <c r="N9" s="429" t="s">
        <v>10</v>
      </c>
      <c r="O9" s="429" t="s">
        <v>13</v>
      </c>
      <c r="P9" s="430" t="s">
        <v>193</v>
      </c>
    </row>
    <row r="10" spans="1:28" ht="15" customHeight="1" x14ac:dyDescent="0.25">
      <c r="A10" s="431" t="s">
        <v>14</v>
      </c>
      <c r="B10" s="431"/>
      <c r="C10" s="431"/>
      <c r="D10" s="431"/>
      <c r="E10" s="431"/>
    </row>
    <row r="11" spans="1:28" ht="28.5" customHeight="1" x14ac:dyDescent="0.25">
      <c r="A11" s="432" t="s">
        <v>15</v>
      </c>
      <c r="B11" s="433">
        <f>[1]Alagoas!B11+'[1]João XXIII'!B11</f>
        <v>9568</v>
      </c>
      <c r="C11" s="433">
        <f>[1]Alagoas!C11+'[1]João XXIII'!C11</f>
        <v>10674</v>
      </c>
      <c r="D11" s="433">
        <f>[1]Alagoas!D11+'[1]João XXIII'!D11</f>
        <v>11759</v>
      </c>
      <c r="E11" s="433">
        <f>[1]Alagoas!E11+'[1]João XXIII'!E11</f>
        <v>15328</v>
      </c>
      <c r="F11" s="433">
        <f>[1]Alagoas!F11+'[1]João XXIII'!F11</f>
        <v>17335</v>
      </c>
      <c r="G11" s="433">
        <f>[1]Alagoas!G11+'[1]João XXIII'!G11</f>
        <v>11624</v>
      </c>
      <c r="H11" s="433">
        <f>[1]Alagoas!H11+'[1]João XXIII'!H11</f>
        <v>9810</v>
      </c>
      <c r="I11" s="433">
        <f>[1]Alagoas!I11+'[1]João XXIII'!I11</f>
        <v>16480</v>
      </c>
      <c r="J11" s="433">
        <f>[1]Alagoas!J11+'[1]João XXIII'!J11</f>
        <v>17640</v>
      </c>
      <c r="K11" s="433">
        <f>[1]Alagoas!K11+'[1]João XXIII'!K11</f>
        <v>11717</v>
      </c>
      <c r="L11" s="433">
        <f>[1]Alagoas!L11+'[1]João XXIII'!L11</f>
        <v>11697</v>
      </c>
      <c r="M11" s="433">
        <f>[1]Alagoas!M11+'[1]João XXIII'!M11</f>
        <v>7763</v>
      </c>
      <c r="N11" s="434">
        <f>SUM(B11:M11)</f>
        <v>151395</v>
      </c>
      <c r="O11" s="434">
        <f>N11/12</f>
        <v>12616.25</v>
      </c>
      <c r="P11" s="434">
        <f>(SUM(B11:M11)/12)/$G$7</f>
        <v>14.534850230414747</v>
      </c>
    </row>
    <row r="12" spans="1:28" ht="28.5" customHeight="1" x14ac:dyDescent="0.25">
      <c r="A12" s="435" t="s">
        <v>166</v>
      </c>
      <c r="B12" s="436">
        <f>B11/$K$7</f>
        <v>2.6824037342827909</v>
      </c>
      <c r="C12" s="436">
        <f t="shared" ref="C12:M12" si="0">C11/$K$7</f>
        <v>2.9924725605909814</v>
      </c>
      <c r="D12" s="436">
        <f t="shared" si="0"/>
        <v>3.296654004121168</v>
      </c>
      <c r="E12" s="436">
        <f t="shared" si="0"/>
        <v>4.2972287248209255</v>
      </c>
      <c r="F12" s="436">
        <f t="shared" si="0"/>
        <v>4.8598943074615573</v>
      </c>
      <c r="G12" s="436">
        <f t="shared" si="0"/>
        <v>3.2588065434054307</v>
      </c>
      <c r="H12" s="436">
        <f t="shared" si="0"/>
        <v>2.7502488120102608</v>
      </c>
      <c r="I12" s="436">
        <f t="shared" si="0"/>
        <v>4.620193722928553</v>
      </c>
      <c r="J12" s="436">
        <f t="shared" si="0"/>
        <v>4.9454015335230386</v>
      </c>
      <c r="K12" s="436">
        <f t="shared" si="0"/>
        <v>3.2848792385651611</v>
      </c>
      <c r="L12" s="436">
        <f t="shared" si="0"/>
        <v>3.2792722073480145</v>
      </c>
      <c r="M12" s="436">
        <f t="shared" si="0"/>
        <v>2.1763691669353369</v>
      </c>
      <c r="N12" s="434">
        <f>SUM(B12:M12)</f>
        <v>42.443824555993224</v>
      </c>
      <c r="O12" s="434">
        <f>N12/12</f>
        <v>3.5369853796661022</v>
      </c>
      <c r="P12" s="434">
        <f t="shared" ref="P12:P29" si="1">(SUM(B12:M12)/12)/$G$7</f>
        <v>4.0748679489240811E-3</v>
      </c>
    </row>
    <row r="13" spans="1:28" ht="45" x14ac:dyDescent="0.25">
      <c r="A13" s="435" t="s">
        <v>17</v>
      </c>
      <c r="B13" s="433">
        <f>[1]Alagoas!B13+'[1]João XXIII'!B13</f>
        <v>7723.35</v>
      </c>
      <c r="C13" s="433">
        <f>[1]Alagoas!C13+'[1]João XXIII'!C13</f>
        <v>9396.0400000000009</v>
      </c>
      <c r="D13" s="433">
        <f>[1]Alagoas!D13+'[1]João XXIII'!D13</f>
        <v>9764.7000000000007</v>
      </c>
      <c r="E13" s="433">
        <f>[1]Alagoas!E13+'[1]João XXIII'!E13</f>
        <v>13562.65</v>
      </c>
      <c r="F13" s="433">
        <f>[1]Alagoas!F13+'[1]João XXIII'!F13</f>
        <v>13492.16</v>
      </c>
      <c r="G13" s="433">
        <f>[1]Alagoas!G13+'[1]João XXIII'!G13</f>
        <v>6887.6900000000005</v>
      </c>
      <c r="H13" s="433">
        <f>[1]Alagoas!H13+'[1]João XXIII'!H13</f>
        <v>9159.630000000001</v>
      </c>
      <c r="I13" s="433">
        <f>[1]Alagoas!I13+'[1]João XXIII'!I13</f>
        <v>14275.57</v>
      </c>
      <c r="J13" s="433">
        <f>[1]Alagoas!J13+'[1]João XXIII'!J13</f>
        <v>12975.88</v>
      </c>
      <c r="K13" s="433">
        <f>[1]Alagoas!K13+'[1]João XXIII'!K13</f>
        <v>9521.92</v>
      </c>
      <c r="L13" s="433">
        <f>[1]Alagoas!L13+'[1]João XXIII'!L13</f>
        <v>9500.39</v>
      </c>
      <c r="M13" s="433">
        <f>[1]Alagoas!M13+'[1]João XXIII'!M13</f>
        <v>7266.9699999999993</v>
      </c>
      <c r="N13" s="434">
        <f>SUM(B13:M13)</f>
        <v>123526.95000000001</v>
      </c>
      <c r="O13" s="434">
        <f>N13/12</f>
        <v>10293.9125</v>
      </c>
      <c r="P13" s="434">
        <f t="shared" si="1"/>
        <v>11.859346198156683</v>
      </c>
    </row>
    <row r="14" spans="1:28" ht="27.75" customHeight="1" x14ac:dyDescent="0.25">
      <c r="A14" s="432" t="s">
        <v>167</v>
      </c>
      <c r="B14" s="436">
        <f t="shared" ref="B14:M14" si="2">B13/$K$7</f>
        <v>2.1652532275473444</v>
      </c>
      <c r="C14" s="436">
        <f t="shared" si="2"/>
        <v>2.6341944798777672</v>
      </c>
      <c r="D14" s="436">
        <f t="shared" si="2"/>
        <v>2.7375488863034247</v>
      </c>
      <c r="E14" s="436">
        <f t="shared" si="2"/>
        <v>3.8023100968614645</v>
      </c>
      <c r="F14" s="436">
        <f t="shared" si="2"/>
        <v>3.7825481153366325</v>
      </c>
      <c r="G14" s="436">
        <f t="shared" si="2"/>
        <v>1.9309746422013208</v>
      </c>
      <c r="H14" s="436">
        <f t="shared" si="2"/>
        <v>2.5679165673754891</v>
      </c>
      <c r="I14" s="436">
        <f t="shared" si="2"/>
        <v>4.0021783316278619</v>
      </c>
      <c r="J14" s="436">
        <f t="shared" si="2"/>
        <v>3.6378082114972177</v>
      </c>
      <c r="K14" s="436">
        <f t="shared" si="2"/>
        <v>2.6694851343584856</v>
      </c>
      <c r="L14" s="436">
        <f t="shared" si="2"/>
        <v>2.6634491652532275</v>
      </c>
      <c r="M14" s="436">
        <f t="shared" si="2"/>
        <v>2.0373063822032829</v>
      </c>
      <c r="N14" s="434">
        <f>SUM(B14:M14)</f>
        <v>34.630973240443517</v>
      </c>
      <c r="O14" s="434">
        <f>N14/12</f>
        <v>2.8859144367036262</v>
      </c>
      <c r="P14" s="434">
        <f t="shared" si="1"/>
        <v>3.324786217400491E-3</v>
      </c>
    </row>
    <row r="15" spans="1:28" ht="10.5" customHeight="1" x14ac:dyDescent="0.25">
      <c r="A15" s="437"/>
      <c r="B15" s="438"/>
      <c r="C15" s="438"/>
      <c r="D15" s="438"/>
      <c r="E15" s="438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434"/>
    </row>
    <row r="16" spans="1:28" ht="15" customHeight="1" x14ac:dyDescent="0.25">
      <c r="A16" s="439" t="s">
        <v>19</v>
      </c>
      <c r="B16" s="440"/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440"/>
      <c r="P16" s="434"/>
    </row>
    <row r="17" spans="1:18" ht="32.25" customHeight="1" x14ac:dyDescent="0.25">
      <c r="A17" s="432" t="s">
        <v>168</v>
      </c>
      <c r="B17" s="433">
        <f>[1]Alagoas!B17+'[1]João XXIII'!B17</f>
        <v>301</v>
      </c>
      <c r="C17" s="433">
        <f>[1]Alagoas!C17+'[1]João XXIII'!C17</f>
        <v>252</v>
      </c>
      <c r="D17" s="433">
        <f>[1]Alagoas!D17+'[1]João XXIII'!D17</f>
        <v>235</v>
      </c>
      <c r="E17" s="433">
        <f>[1]Alagoas!E17+'[1]João XXIII'!E17</f>
        <v>209</v>
      </c>
      <c r="F17" s="433">
        <f>[1]Alagoas!F17+'[1]João XXIII'!F17</f>
        <v>193</v>
      </c>
      <c r="G17" s="433">
        <f>[1]Alagoas!G17+'[1]João XXIII'!G17</f>
        <v>91</v>
      </c>
      <c r="H17" s="433">
        <f>[1]Alagoas!H17+'[1]João XXIII'!H17</f>
        <v>133</v>
      </c>
      <c r="I17" s="433">
        <f>[1]Alagoas!I17+'[1]João XXIII'!I17</f>
        <v>270</v>
      </c>
      <c r="J17" s="433">
        <f>[1]Alagoas!J17+'[1]João XXIII'!J17</f>
        <v>210</v>
      </c>
      <c r="K17" s="433">
        <f>[1]Alagoas!K17+'[1]João XXIII'!K17</f>
        <v>190</v>
      </c>
      <c r="L17" s="433">
        <f>[1]Alagoas!L17+'[1]João XXIII'!L17</f>
        <v>222</v>
      </c>
      <c r="M17" s="433">
        <f>[1]Alagoas!M17+'[1]João XXIII'!M17</f>
        <v>268</v>
      </c>
      <c r="N17" s="434">
        <f>SUM(B17:M17)</f>
        <v>2574</v>
      </c>
      <c r="O17" s="434">
        <f>N17/12</f>
        <v>214.5</v>
      </c>
      <c r="P17" s="434">
        <f t="shared" si="1"/>
        <v>0.24711981566820276</v>
      </c>
    </row>
    <row r="18" spans="1:18" ht="32.25" customHeight="1" x14ac:dyDescent="0.25">
      <c r="A18" s="435" t="s">
        <v>169</v>
      </c>
      <c r="B18" s="436">
        <f t="shared" ref="B18:M18" si="3">B17/$K$7</f>
        <v>8.4385819818051835E-2</v>
      </c>
      <c r="C18" s="436">
        <f t="shared" si="3"/>
        <v>7.0648593336043397E-2</v>
      </c>
      <c r="D18" s="436">
        <f t="shared" si="3"/>
        <v>6.5882616801469049E-2</v>
      </c>
      <c r="E18" s="436">
        <f t="shared" si="3"/>
        <v>5.8593476219178854E-2</v>
      </c>
      <c r="F18" s="436">
        <f t="shared" si="3"/>
        <v>5.4107851245461809E-2</v>
      </c>
      <c r="G18" s="436">
        <f t="shared" si="3"/>
        <v>2.5511992038015675E-2</v>
      </c>
      <c r="H18" s="436">
        <f t="shared" si="3"/>
        <v>3.7286757594022904E-2</v>
      </c>
      <c r="I18" s="436">
        <f t="shared" si="3"/>
        <v>7.5694921431475076E-2</v>
      </c>
      <c r="J18" s="436">
        <f t="shared" si="3"/>
        <v>5.8873827780036171E-2</v>
      </c>
      <c r="K18" s="436">
        <f t="shared" si="3"/>
        <v>5.3266796562889865E-2</v>
      </c>
      <c r="L18" s="436">
        <f t="shared" si="3"/>
        <v>6.2238046510323948E-2</v>
      </c>
      <c r="M18" s="436">
        <f t="shared" si="3"/>
        <v>7.5134218309760442E-2</v>
      </c>
      <c r="N18" s="434">
        <f>SUM(B18:M18)</f>
        <v>0.72162491764672898</v>
      </c>
      <c r="O18" s="434">
        <f>N18/12</f>
        <v>6.0135409803894084E-2</v>
      </c>
      <c r="P18" s="434">
        <f t="shared" si="1"/>
        <v>6.9280426041352629E-5</v>
      </c>
    </row>
    <row r="19" spans="1:18" ht="48.75" customHeight="1" x14ac:dyDescent="0.25">
      <c r="A19" s="432" t="s">
        <v>17</v>
      </c>
      <c r="B19" s="433">
        <f>[1]Alagoas!B19+'[1]João XXIII'!B19</f>
        <v>1151.0899999999999</v>
      </c>
      <c r="C19" s="433">
        <f>[1]Alagoas!C19+'[1]João XXIII'!C19</f>
        <v>3086.77</v>
      </c>
      <c r="D19" s="433">
        <f>[1]Alagoas!D19+'[1]João XXIII'!D19</f>
        <v>2865.46</v>
      </c>
      <c r="E19" s="433">
        <f>[1]Alagoas!E19+'[1]João XXIII'!E19</f>
        <v>2628.71</v>
      </c>
      <c r="F19" s="433">
        <f>[1]Alagoas!F19+'[1]João XXIII'!F19</f>
        <v>2368.79</v>
      </c>
      <c r="G19" s="433">
        <f>[1]Alagoas!G19+'[1]João XXIII'!G19</f>
        <v>1111.75</v>
      </c>
      <c r="H19" s="433">
        <f>[1]Alagoas!H19+'[1]João XXIII'!H19</f>
        <v>1984.4</v>
      </c>
      <c r="I19" s="433">
        <f>[1]Alagoas!I19+'[1]João XXIII'!I19</f>
        <v>3690.46</v>
      </c>
      <c r="J19" s="433">
        <f>[1]Alagoas!J19+'[1]João XXIII'!J19</f>
        <v>3037.32</v>
      </c>
      <c r="K19" s="433">
        <f>[1]Alagoas!K19+'[1]João XXIII'!K19</f>
        <v>2770.49</v>
      </c>
      <c r="L19" s="433">
        <f>[1]Alagoas!L19+'[1]João XXIII'!L19</f>
        <v>5052.18</v>
      </c>
      <c r="M19" s="433">
        <f>[1]Alagoas!M19+'[1]João XXIII'!M19</f>
        <v>3334.6800000000003</v>
      </c>
      <c r="N19" s="434">
        <f>SUM(B19:M19)</f>
        <v>33082.1</v>
      </c>
      <c r="O19" s="434">
        <f>N19/12</f>
        <v>2756.8416666666667</v>
      </c>
      <c r="P19" s="434">
        <f t="shared" si="1"/>
        <v>3.1760848694316435</v>
      </c>
    </row>
    <row r="20" spans="1:18" ht="28.5" customHeight="1" x14ac:dyDescent="0.25">
      <c r="A20" s="432" t="s">
        <v>170</v>
      </c>
      <c r="B20" s="436">
        <f t="shared" ref="B20:M20" si="4">B19/$K$7</f>
        <v>0.32270987818724678</v>
      </c>
      <c r="C20" s="436">
        <f t="shared" si="4"/>
        <v>0.86538078750753444</v>
      </c>
      <c r="D20" s="436">
        <f t="shared" si="4"/>
        <v>0.80333618357420211</v>
      </c>
      <c r="E20" s="436">
        <f t="shared" si="4"/>
        <v>0.7369629515412327</v>
      </c>
      <c r="F20" s="436">
        <f t="shared" si="4"/>
        <v>0.66409397384319935</v>
      </c>
      <c r="G20" s="436">
        <f t="shared" si="4"/>
        <v>0.31168084778312005</v>
      </c>
      <c r="H20" s="436">
        <f t="shared" si="4"/>
        <v>0.55632963736525609</v>
      </c>
      <c r="I20" s="436">
        <f t="shared" si="4"/>
        <v>1.034626221281487</v>
      </c>
      <c r="J20" s="436">
        <f t="shared" si="4"/>
        <v>0.85151740282314026</v>
      </c>
      <c r="K20" s="436">
        <f t="shared" si="4"/>
        <v>0.77671119583958281</v>
      </c>
      <c r="L20" s="436">
        <f t="shared" si="4"/>
        <v>1.4163865487321101</v>
      </c>
      <c r="M20" s="436">
        <f t="shared" si="4"/>
        <v>0.93488274295967155</v>
      </c>
      <c r="N20" s="434">
        <f>SUM(B20:M20)</f>
        <v>9.2746183714377821</v>
      </c>
      <c r="O20" s="434">
        <f>N20/12</f>
        <v>0.77288486428648184</v>
      </c>
      <c r="P20" s="434">
        <f t="shared" si="1"/>
        <v>8.9042035056046299E-4</v>
      </c>
    </row>
    <row r="21" spans="1:18" x14ac:dyDescent="0.25">
      <c r="B21" s="440"/>
      <c r="C21" s="440"/>
      <c r="D21" s="440"/>
      <c r="E21" s="440"/>
      <c r="F21" s="440"/>
      <c r="G21" s="440"/>
      <c r="H21" s="440"/>
      <c r="I21" s="440"/>
      <c r="J21" s="440"/>
      <c r="K21" s="440"/>
      <c r="L21" s="440"/>
      <c r="M21" s="440"/>
      <c r="N21" s="440"/>
      <c r="O21" s="440"/>
      <c r="P21" s="434"/>
    </row>
    <row r="22" spans="1:18" ht="15" customHeight="1" x14ac:dyDescent="0.25">
      <c r="A22" s="439" t="s">
        <v>23</v>
      </c>
      <c r="B22" s="440"/>
      <c r="C22" s="440"/>
      <c r="D22" s="440"/>
      <c r="E22" s="440"/>
      <c r="F22" s="440"/>
      <c r="G22" s="440"/>
      <c r="H22" s="440"/>
      <c r="I22" s="440"/>
      <c r="J22" s="440"/>
      <c r="K22" s="440"/>
      <c r="L22" s="440"/>
      <c r="M22" s="440"/>
      <c r="N22" s="440"/>
      <c r="O22" s="440"/>
      <c r="P22" s="434"/>
    </row>
    <row r="23" spans="1:18" ht="27.75" customHeight="1" x14ac:dyDescent="0.25">
      <c r="A23" s="432" t="s">
        <v>24</v>
      </c>
      <c r="B23" s="433">
        <f>[1]Alagoas!B23+'[1]João XXIII'!B23</f>
        <v>15306</v>
      </c>
      <c r="C23" s="433">
        <f>[1]Alagoas!C23+'[1]João XXIII'!C23</f>
        <v>11987</v>
      </c>
      <c r="D23" s="433">
        <f>[1]Alagoas!D23+'[1]João XXIII'!D23</f>
        <v>6220</v>
      </c>
      <c r="E23" s="433">
        <f>[1]Alagoas!E23+'[1]João XXIII'!E23</f>
        <v>4782</v>
      </c>
      <c r="F23" s="433">
        <f>[1]Alagoas!F23+'[1]João XXIII'!F23</f>
        <v>2368</v>
      </c>
      <c r="G23" s="433">
        <f>[1]Alagoas!G23+'[1]João XXIII'!G23</f>
        <v>5387</v>
      </c>
      <c r="H23" s="433">
        <f>[1]Alagoas!H23+'[1]João XXIII'!H23</f>
        <v>9618</v>
      </c>
      <c r="I23" s="433">
        <f>[1]Alagoas!I23+'[1]João XXIII'!I23</f>
        <v>9977</v>
      </c>
      <c r="J23" s="433">
        <f>[1]Alagoas!J23+'[1]João XXIII'!J23</f>
        <v>14009</v>
      </c>
      <c r="K23" s="433">
        <f>[1]Alagoas!K23+'[1]João XXIII'!K23</f>
        <v>5612</v>
      </c>
      <c r="L23" s="433">
        <f>[1]Alagoas!L23+'[1]João XXIII'!L23</f>
        <v>6324</v>
      </c>
      <c r="M23" s="433">
        <f>[1]Alagoas!M23+'[1]João XXIII'!M23</f>
        <v>5176</v>
      </c>
      <c r="N23" s="434">
        <f>SUM(B23:M23)</f>
        <v>96766</v>
      </c>
      <c r="O23" s="434">
        <f>N23/12</f>
        <v>8063.833333333333</v>
      </c>
      <c r="P23" s="434">
        <f t="shared" si="1"/>
        <v>9.2901305683563749</v>
      </c>
    </row>
    <row r="24" spans="1:18" ht="27.75" customHeight="1" x14ac:dyDescent="0.25">
      <c r="A24" s="432" t="s">
        <v>25</v>
      </c>
      <c r="B24" s="433">
        <f>[1]Alagoas!B24+'[1]João XXIII'!B24</f>
        <v>245.71</v>
      </c>
      <c r="C24" s="433">
        <f>[1]Alagoas!C24+'[1]João XXIII'!C24</f>
        <v>245.71</v>
      </c>
      <c r="D24" s="433">
        <f>[1]Alagoas!D24+'[1]João XXIII'!D24</f>
        <v>245.71</v>
      </c>
      <c r="E24" s="433">
        <f>[1]Alagoas!E24+'[1]João XXIII'!E24</f>
        <v>245.71</v>
      </c>
      <c r="F24" s="433">
        <f>[1]Alagoas!F24+'[1]João XXIII'!F24</f>
        <v>245.71</v>
      </c>
      <c r="G24" s="433">
        <f>[1]Alagoas!G24+'[1]João XXIII'!G24</f>
        <v>245.71</v>
      </c>
      <c r="H24" s="433">
        <f>[1]Alagoas!H24+'[1]João XXIII'!H24</f>
        <v>245.71</v>
      </c>
      <c r="I24" s="433">
        <f>[1]Alagoas!I24+'[1]João XXIII'!I24</f>
        <v>245.71</v>
      </c>
      <c r="J24" s="433">
        <f>[1]Alagoas!J24+'[1]João XXIII'!J24</f>
        <v>245.71</v>
      </c>
      <c r="K24" s="433">
        <f>[1]Alagoas!K24+'[1]João XXIII'!K24</f>
        <v>245.71</v>
      </c>
      <c r="L24" s="433">
        <f>[1]Alagoas!L24+'[1]João XXIII'!L24</f>
        <v>245.71</v>
      </c>
      <c r="M24" s="433">
        <f>[1]Alagoas!M24+'[1]João XXIII'!M24</f>
        <v>245.71</v>
      </c>
      <c r="N24" s="434">
        <f>SUM(B24:M24)</f>
        <v>2948.52</v>
      </c>
      <c r="O24" s="434">
        <f>N24/12</f>
        <v>245.71</v>
      </c>
      <c r="P24" s="434">
        <f t="shared" si="1"/>
        <v>0.28307603686635946</v>
      </c>
    </row>
    <row r="25" spans="1:18" ht="31.5" customHeight="1" x14ac:dyDescent="0.25">
      <c r="A25" s="432" t="s">
        <v>26</v>
      </c>
      <c r="B25" s="433">
        <f>[1]Alagoas!B25+'[1]João XXIII'!B25</f>
        <v>600</v>
      </c>
      <c r="C25" s="433">
        <f>[1]Alagoas!C25+'[1]João XXIII'!C25</f>
        <v>511</v>
      </c>
      <c r="D25" s="433">
        <f>[1]Alagoas!D25+'[1]João XXIII'!D25</f>
        <v>332.13</v>
      </c>
      <c r="E25" s="433">
        <f>[1]Alagoas!E25+'[1]João XXIII'!E25</f>
        <v>375</v>
      </c>
      <c r="F25" s="433">
        <f>[1]Alagoas!F25+'[1]João XXIII'!F25</f>
        <v>213</v>
      </c>
      <c r="G25" s="433">
        <f>[1]Alagoas!G25+'[1]João XXIII'!G25</f>
        <v>303</v>
      </c>
      <c r="H25" s="433">
        <f>[1]Alagoas!H25+'[1]João XXIII'!H25</f>
        <v>400</v>
      </c>
      <c r="I25" s="433">
        <f>[1]Alagoas!I25+'[1]João XXIII'!I25</f>
        <v>424</v>
      </c>
      <c r="J25" s="433">
        <f>[1]Alagoas!J25+'[1]João XXIII'!J25</f>
        <v>565</v>
      </c>
      <c r="K25" s="433">
        <f>[1]Alagoas!K25+'[1]João XXIII'!K25</f>
        <v>321</v>
      </c>
      <c r="L25" s="433">
        <f>[1]Alagoas!L25+'[1]João XXIII'!L25</f>
        <v>340</v>
      </c>
      <c r="M25" s="433">
        <f>[1]Alagoas!M25+'[1]João XXIII'!M25</f>
        <v>308</v>
      </c>
      <c r="N25" s="434">
        <f>SUM(B25:M25)</f>
        <v>4692.13</v>
      </c>
      <c r="O25" s="434">
        <f>N25/12</f>
        <v>391.01083333333332</v>
      </c>
      <c r="P25" s="434">
        <f t="shared" si="1"/>
        <v>0.45047331029185866</v>
      </c>
    </row>
    <row r="26" spans="1:18" ht="27.75" customHeight="1" x14ac:dyDescent="0.25">
      <c r="A26" s="432" t="s">
        <v>27</v>
      </c>
      <c r="B26" s="433">
        <f>[1]Alagoas!B26+'[1]João XXIII'!B26</f>
        <v>0</v>
      </c>
      <c r="C26" s="433">
        <f>[1]Alagoas!C26+'[1]João XXIII'!C26</f>
        <v>0</v>
      </c>
      <c r="D26" s="433">
        <f>[1]Alagoas!D26+'[1]João XXIII'!D26</f>
        <v>0</v>
      </c>
      <c r="E26" s="433">
        <f>[1]Alagoas!E26+'[1]João XXIII'!E26</f>
        <v>0</v>
      </c>
      <c r="F26" s="433">
        <f>[1]Alagoas!F26+'[1]João XXIII'!F26</f>
        <v>0</v>
      </c>
      <c r="G26" s="433">
        <f>[1]Alagoas!G26+'[1]João XXIII'!G26</f>
        <v>0</v>
      </c>
      <c r="H26" s="433">
        <f>[1]Alagoas!H26+'[1]João XXIII'!H26</f>
        <v>0</v>
      </c>
      <c r="I26" s="433">
        <f>[1]Alagoas!I26+'[1]João XXIII'!I26</f>
        <v>0</v>
      </c>
      <c r="J26" s="433">
        <f>[1]Alagoas!J26+'[1]João XXIII'!J26</f>
        <v>0</v>
      </c>
      <c r="K26" s="433">
        <f>[1]Alagoas!K26+'[1]João XXIII'!K26</f>
        <v>0</v>
      </c>
      <c r="L26" s="433">
        <f>[1]Alagoas!L26+'[1]João XXIII'!L26</f>
        <v>0</v>
      </c>
      <c r="M26" s="433">
        <f>[1]Alagoas!M26+'[1]João XXIII'!M26</f>
        <v>0</v>
      </c>
      <c r="N26" s="434">
        <f>SUM(B26:M26)</f>
        <v>0</v>
      </c>
      <c r="O26" s="434">
        <f>N26/12</f>
        <v>0</v>
      </c>
      <c r="P26" s="434">
        <f t="shared" si="1"/>
        <v>0</v>
      </c>
    </row>
    <row r="27" spans="1:18" s="443" customFormat="1" ht="15.75" customHeight="1" x14ac:dyDescent="0.25">
      <c r="A27" s="441"/>
      <c r="B27" s="442"/>
      <c r="C27" s="442"/>
      <c r="D27" s="442"/>
      <c r="E27" s="442"/>
      <c r="F27" s="442"/>
      <c r="G27" s="442"/>
      <c r="H27" s="442"/>
      <c r="I27" s="442"/>
      <c r="J27" s="442"/>
      <c r="K27" s="442"/>
      <c r="L27" s="442"/>
      <c r="M27" s="442"/>
      <c r="N27" s="442"/>
      <c r="O27" s="442"/>
      <c r="P27" s="434"/>
    </row>
    <row r="28" spans="1:18" s="443" customFormat="1" ht="15.75" customHeight="1" x14ac:dyDescent="0.25">
      <c r="A28" s="444" t="s">
        <v>28</v>
      </c>
      <c r="B28" s="442"/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34"/>
    </row>
    <row r="29" spans="1:18" ht="27.75" customHeight="1" x14ac:dyDescent="0.25">
      <c r="A29" s="432" t="s">
        <v>29</v>
      </c>
      <c r="B29" s="433">
        <f>[1]Alagoas!B29+'[1]João XXIII'!B29</f>
        <v>322.74</v>
      </c>
      <c r="C29" s="433">
        <f>[1]Alagoas!C29+'[1]João XXIII'!C29</f>
        <v>222.06</v>
      </c>
      <c r="D29" s="433">
        <f>[1]Alagoas!D29+'[1]João XXIII'!D29</f>
        <v>187.27</v>
      </c>
      <c r="E29" s="433">
        <f>[1]Alagoas!E29+'[1]João XXIII'!E29</f>
        <v>391.63</v>
      </c>
      <c r="F29" s="433">
        <f>[1]Alagoas!F29+'[1]João XXIII'!F29</f>
        <v>218.92</v>
      </c>
      <c r="G29" s="433">
        <f>[1]Alagoas!G29+'[1]João XXIII'!G29</f>
        <v>208.37</v>
      </c>
      <c r="H29" s="433">
        <f>[1]Alagoas!H29+'[1]João XXIII'!H29</f>
        <v>198.89</v>
      </c>
      <c r="I29" s="433">
        <f>[1]Alagoas!I29+'[1]João XXIII'!I29</f>
        <v>264.99</v>
      </c>
      <c r="J29" s="433">
        <f>[1]Alagoas!J29+'[1]João XXIII'!J29</f>
        <v>267.95999999999998</v>
      </c>
      <c r="K29" s="433">
        <f>[1]Alagoas!K29+'[1]João XXIII'!K29</f>
        <v>287.18</v>
      </c>
      <c r="L29" s="433">
        <f>[1]Alagoas!L29+'[1]João XXIII'!L29</f>
        <v>240.83</v>
      </c>
      <c r="M29" s="433">
        <f>[1]Alagoas!M29+'[1]João XXIII'!M29</f>
        <v>233.25</v>
      </c>
      <c r="N29" s="434">
        <f>SUM(B29:M29)</f>
        <v>3044.0899999999992</v>
      </c>
      <c r="O29" s="434">
        <f>N29/12</f>
        <v>253.67416666666659</v>
      </c>
      <c r="P29" s="434">
        <f t="shared" si="1"/>
        <v>0.29225134408602144</v>
      </c>
    </row>
    <row r="30" spans="1:18" x14ac:dyDescent="0.25">
      <c r="B30" s="440"/>
      <c r="C30" s="440"/>
      <c r="D30" s="440"/>
      <c r="E30" s="440"/>
      <c r="F30" s="440"/>
      <c r="G30" s="440"/>
      <c r="H30" s="440"/>
      <c r="I30" s="440"/>
      <c r="J30" s="440"/>
      <c r="K30" s="440"/>
      <c r="L30" s="440"/>
      <c r="M30" s="440"/>
      <c r="N30" s="440"/>
      <c r="O30" s="440"/>
      <c r="P30" s="438"/>
    </row>
    <row r="31" spans="1:18" ht="45" customHeight="1" x14ac:dyDescent="0.25">
      <c r="A31" s="445" t="s">
        <v>30</v>
      </c>
      <c r="B31" s="446" t="s">
        <v>31</v>
      </c>
      <c r="C31" s="446" t="s">
        <v>32</v>
      </c>
      <c r="D31" s="429" t="s">
        <v>33</v>
      </c>
      <c r="E31" s="731" t="s">
        <v>34</v>
      </c>
      <c r="F31" s="731"/>
      <c r="G31" s="440"/>
      <c r="H31" s="732" t="s">
        <v>35</v>
      </c>
      <c r="I31" s="733"/>
      <c r="J31" s="446" t="s">
        <v>31</v>
      </c>
      <c r="K31" s="446" t="s">
        <v>36</v>
      </c>
      <c r="L31" s="429" t="s">
        <v>33</v>
      </c>
      <c r="M31" s="731" t="s">
        <v>34</v>
      </c>
      <c r="N31" s="731"/>
      <c r="O31" s="440"/>
      <c r="P31" s="440"/>
      <c r="Q31" s="440"/>
      <c r="R31" s="438"/>
    </row>
    <row r="32" spans="1:18" ht="36" customHeight="1" x14ac:dyDescent="0.25">
      <c r="A32" s="432" t="s">
        <v>37</v>
      </c>
      <c r="B32" s="433">
        <f>[1]Alagoas!B32+'[1]João XXIII'!B32</f>
        <v>24</v>
      </c>
      <c r="C32" s="436">
        <f>B32*100</f>
        <v>2400</v>
      </c>
      <c r="D32" s="434">
        <f>C32/12</f>
        <v>200</v>
      </c>
      <c r="E32" s="740">
        <f>D32/G7</f>
        <v>0.2304147465437788</v>
      </c>
      <c r="F32" s="740"/>
      <c r="H32" s="743" t="s">
        <v>38</v>
      </c>
      <c r="I32" s="743"/>
      <c r="J32" s="433">
        <f>[1]Alagoas!J32+'[1]João XXIII'!J32</f>
        <v>46</v>
      </c>
      <c r="K32" s="436">
        <f>J32*100</f>
        <v>4600</v>
      </c>
      <c r="L32" s="434">
        <f>K32/12</f>
        <v>383.33333333333331</v>
      </c>
      <c r="M32" s="740">
        <f>L32/G7</f>
        <v>0.44162826420890933</v>
      </c>
      <c r="N32" s="740"/>
    </row>
    <row r="33" spans="1:17" x14ac:dyDescent="0.25">
      <c r="B33" s="440"/>
      <c r="C33" s="440"/>
      <c r="D33" s="440"/>
      <c r="E33" s="440"/>
      <c r="F33" s="440"/>
      <c r="G33" s="440"/>
      <c r="H33" s="440"/>
      <c r="I33" s="440"/>
      <c r="J33" s="440"/>
      <c r="K33" s="440"/>
      <c r="L33" s="440"/>
      <c r="M33" s="440"/>
      <c r="N33" s="440"/>
      <c r="O33" s="440"/>
      <c r="P33" s="438"/>
    </row>
    <row r="34" spans="1:17" ht="45" customHeight="1" x14ac:dyDescent="0.25">
      <c r="A34" s="445" t="s">
        <v>39</v>
      </c>
      <c r="B34" s="446" t="s">
        <v>31</v>
      </c>
      <c r="C34" s="446" t="s">
        <v>40</v>
      </c>
      <c r="D34" s="429" t="s">
        <v>41</v>
      </c>
      <c r="E34" s="731" t="s">
        <v>34</v>
      </c>
      <c r="F34" s="731"/>
      <c r="G34" s="440"/>
      <c r="H34" s="744"/>
      <c r="I34" s="744"/>
      <c r="J34" s="447"/>
      <c r="K34" s="448"/>
      <c r="L34" s="745"/>
      <c r="M34" s="745"/>
      <c r="N34" s="440"/>
      <c r="O34" s="440"/>
      <c r="P34" s="440"/>
      <c r="Q34" s="438"/>
    </row>
    <row r="35" spans="1:17" ht="36" customHeight="1" x14ac:dyDescent="0.25">
      <c r="A35" s="432" t="s">
        <v>42</v>
      </c>
      <c r="B35" s="433">
        <v>440</v>
      </c>
      <c r="C35" s="436">
        <f>B35*500</f>
        <v>220000</v>
      </c>
      <c r="D35" s="434">
        <f>C35/12</f>
        <v>18333.333333333332</v>
      </c>
      <c r="E35" s="740">
        <f>D35/G7</f>
        <v>21.121351766513055</v>
      </c>
      <c r="F35" s="740"/>
      <c r="H35" s="741"/>
      <c r="I35" s="741"/>
      <c r="J35" s="442"/>
      <c r="K35" s="442"/>
      <c r="L35" s="742"/>
      <c r="M35" s="742"/>
    </row>
    <row r="36" spans="1:17" x14ac:dyDescent="0.25">
      <c r="B36" s="440"/>
      <c r="C36" s="440"/>
      <c r="D36" s="440"/>
      <c r="E36" s="440"/>
      <c r="F36" s="440"/>
      <c r="G36" s="440"/>
      <c r="H36" s="440"/>
      <c r="I36" s="440"/>
      <c r="J36" s="440"/>
      <c r="K36" s="440"/>
      <c r="L36" s="440"/>
      <c r="M36" s="440"/>
      <c r="N36" s="440"/>
      <c r="O36" s="440"/>
      <c r="P36" s="438"/>
    </row>
    <row r="37" spans="1:17" x14ac:dyDescent="0.25">
      <c r="B37" s="440"/>
      <c r="C37" s="440"/>
      <c r="D37" s="440"/>
      <c r="E37" s="440"/>
      <c r="F37" s="440"/>
      <c r="G37" s="440"/>
      <c r="H37" s="440"/>
      <c r="I37" s="440"/>
      <c r="J37" s="440"/>
      <c r="K37" s="440"/>
      <c r="L37" s="440"/>
      <c r="M37" s="440"/>
      <c r="N37" s="440"/>
      <c r="O37" s="440"/>
      <c r="P37" s="438"/>
    </row>
    <row r="38" spans="1:17" x14ac:dyDescent="0.25">
      <c r="B38" s="440"/>
      <c r="C38" s="440"/>
      <c r="D38" s="440"/>
      <c r="E38" s="440"/>
      <c r="F38" s="440"/>
      <c r="G38" s="440"/>
      <c r="H38" s="440"/>
      <c r="I38" s="440"/>
      <c r="J38" s="440"/>
      <c r="K38" s="440"/>
      <c r="L38" s="440"/>
      <c r="M38" s="440"/>
      <c r="N38" s="440"/>
      <c r="O38" s="440"/>
      <c r="P38" s="440"/>
    </row>
    <row r="39" spans="1:17" x14ac:dyDescent="0.25"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</row>
    <row r="40" spans="1:17" x14ac:dyDescent="0.25">
      <c r="B40" s="440"/>
      <c r="C40" s="440"/>
      <c r="D40" s="440"/>
      <c r="E40" s="440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</row>
    <row r="41" spans="1:17" x14ac:dyDescent="0.25">
      <c r="B41" s="440"/>
      <c r="C41" s="440"/>
      <c r="D41" s="440"/>
      <c r="E41" s="440"/>
      <c r="F41" s="440"/>
      <c r="G41" s="440"/>
      <c r="H41" s="440"/>
      <c r="I41" s="440"/>
      <c r="J41" s="440"/>
      <c r="K41" s="440"/>
      <c r="L41" s="440"/>
      <c r="M41" s="440"/>
      <c r="N41" s="440"/>
      <c r="O41" s="440"/>
      <c r="P41" s="440"/>
    </row>
    <row r="42" spans="1:17" x14ac:dyDescent="0.25">
      <c r="B42" s="440"/>
      <c r="C42" s="440"/>
      <c r="D42" s="440"/>
      <c r="E42" s="440"/>
      <c r="F42" s="440"/>
      <c r="G42" s="440"/>
      <c r="H42" s="440"/>
      <c r="I42" s="440"/>
      <c r="J42" s="440"/>
      <c r="K42" s="440"/>
      <c r="L42" s="440"/>
      <c r="M42" s="440"/>
      <c r="N42" s="440"/>
      <c r="O42" s="440"/>
      <c r="P42" s="440"/>
    </row>
    <row r="43" spans="1:17" x14ac:dyDescent="0.25">
      <c r="B43" s="440"/>
      <c r="C43" s="440"/>
      <c r="D43" s="440"/>
      <c r="E43" s="440"/>
      <c r="F43" s="440"/>
      <c r="G43" s="440"/>
      <c r="H43" s="440"/>
      <c r="I43" s="440"/>
      <c r="J43" s="440"/>
      <c r="K43" s="440"/>
      <c r="L43" s="440"/>
      <c r="M43" s="440"/>
      <c r="N43" s="440"/>
      <c r="O43" s="440"/>
      <c r="P43" s="440"/>
    </row>
    <row r="44" spans="1:17" x14ac:dyDescent="0.25"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M44" s="440"/>
      <c r="N44" s="440"/>
      <c r="O44" s="440"/>
      <c r="P44" s="440"/>
    </row>
    <row r="45" spans="1:17" x14ac:dyDescent="0.25"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M45" s="440"/>
      <c r="N45" s="440"/>
      <c r="O45" s="440"/>
      <c r="P45" s="440"/>
    </row>
    <row r="46" spans="1:17" x14ac:dyDescent="0.25"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M46" s="440"/>
      <c r="N46" s="440"/>
      <c r="O46" s="440"/>
      <c r="P46" s="440"/>
    </row>
    <row r="47" spans="1:17" x14ac:dyDescent="0.25"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</row>
    <row r="48" spans="1:17" x14ac:dyDescent="0.25">
      <c r="B48" s="440"/>
      <c r="C48" s="440"/>
      <c r="D48" s="440"/>
      <c r="E48" s="440"/>
      <c r="F48" s="440"/>
      <c r="G48" s="440"/>
      <c r="H48" s="440"/>
      <c r="I48" s="440"/>
      <c r="J48" s="440"/>
      <c r="K48" s="440"/>
      <c r="L48" s="440"/>
      <c r="M48" s="440"/>
      <c r="N48" s="440"/>
      <c r="O48" s="440"/>
      <c r="P48" s="440"/>
    </row>
    <row r="49" spans="2:16" x14ac:dyDescent="0.25">
      <c r="B49" s="440"/>
      <c r="C49" s="440"/>
      <c r="D49" s="440"/>
      <c r="E49" s="440"/>
      <c r="F49" s="440"/>
      <c r="G49" s="440"/>
      <c r="H49" s="440"/>
      <c r="I49" s="440"/>
      <c r="J49" s="440"/>
      <c r="K49" s="440"/>
      <c r="L49" s="440"/>
      <c r="M49" s="440"/>
      <c r="N49" s="440"/>
      <c r="O49" s="440"/>
      <c r="P49" s="440"/>
    </row>
    <row r="50" spans="2:16" x14ac:dyDescent="0.25">
      <c r="B50" s="440"/>
      <c r="C50" s="440"/>
      <c r="D50" s="440"/>
      <c r="E50" s="440"/>
      <c r="F50" s="440"/>
      <c r="G50" s="440"/>
      <c r="H50" s="440"/>
      <c r="I50" s="440"/>
      <c r="J50" s="440"/>
      <c r="K50" s="440"/>
      <c r="L50" s="440"/>
      <c r="M50" s="440"/>
      <c r="N50" s="440"/>
      <c r="O50" s="440"/>
      <c r="P50" s="440"/>
    </row>
    <row r="51" spans="2:16" x14ac:dyDescent="0.25">
      <c r="B51" s="440"/>
      <c r="C51" s="440"/>
      <c r="D51" s="440"/>
      <c r="E51" s="440"/>
      <c r="F51" s="440"/>
      <c r="G51" s="440"/>
      <c r="H51" s="440"/>
      <c r="I51" s="440"/>
      <c r="J51" s="440"/>
      <c r="K51" s="440"/>
      <c r="L51" s="440"/>
      <c r="M51" s="440"/>
      <c r="N51" s="440"/>
      <c r="O51" s="440"/>
      <c r="P51" s="440"/>
    </row>
    <row r="52" spans="2:16" x14ac:dyDescent="0.25">
      <c r="B52" s="440"/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</row>
    <row r="53" spans="2:16" x14ac:dyDescent="0.25">
      <c r="B53" s="440"/>
      <c r="C53" s="440"/>
      <c r="D53" s="440"/>
      <c r="E53" s="440"/>
      <c r="F53" s="440"/>
      <c r="G53" s="440"/>
      <c r="H53" s="440"/>
      <c r="I53" s="440"/>
      <c r="J53" s="440"/>
      <c r="K53" s="440"/>
      <c r="L53" s="440"/>
      <c r="M53" s="440"/>
      <c r="N53" s="440"/>
      <c r="O53" s="440"/>
      <c r="P53" s="440"/>
    </row>
    <row r="54" spans="2:16" x14ac:dyDescent="0.25"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</row>
    <row r="55" spans="2:16" x14ac:dyDescent="0.25">
      <c r="B55" s="440"/>
      <c r="C55" s="440"/>
      <c r="D55" s="440"/>
      <c r="E55" s="440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</row>
    <row r="56" spans="2:16" x14ac:dyDescent="0.25">
      <c r="B56" s="440"/>
      <c r="C56" s="440"/>
      <c r="D56" s="440"/>
      <c r="E56" s="440"/>
      <c r="F56" s="440"/>
      <c r="G56" s="440"/>
      <c r="H56" s="440"/>
      <c r="I56" s="440"/>
      <c r="J56" s="440"/>
      <c r="K56" s="440"/>
      <c r="L56" s="440"/>
      <c r="M56" s="440"/>
      <c r="N56" s="440"/>
      <c r="O56" s="440"/>
      <c r="P56" s="440"/>
    </row>
    <row r="57" spans="2:16" x14ac:dyDescent="0.25">
      <c r="B57" s="440"/>
      <c r="C57" s="440"/>
      <c r="D57" s="440"/>
      <c r="E57" s="440"/>
      <c r="F57" s="440"/>
      <c r="G57" s="440"/>
      <c r="H57" s="440"/>
      <c r="I57" s="440"/>
      <c r="J57" s="440"/>
      <c r="K57" s="440"/>
      <c r="L57" s="440"/>
      <c r="M57" s="440"/>
      <c r="N57" s="440"/>
      <c r="O57" s="440"/>
      <c r="P57" s="440"/>
    </row>
    <row r="58" spans="2:16" x14ac:dyDescent="0.25">
      <c r="B58" s="440"/>
      <c r="C58" s="440"/>
      <c r="D58" s="440"/>
      <c r="E58" s="440"/>
      <c r="F58" s="440"/>
      <c r="G58" s="440"/>
      <c r="H58" s="440"/>
      <c r="I58" s="440"/>
      <c r="J58" s="440"/>
      <c r="K58" s="440"/>
      <c r="L58" s="440"/>
      <c r="M58" s="440"/>
      <c r="N58" s="440"/>
      <c r="O58" s="440"/>
      <c r="P58" s="440"/>
    </row>
    <row r="59" spans="2:16" x14ac:dyDescent="0.25">
      <c r="B59" s="440"/>
      <c r="C59" s="440"/>
      <c r="D59" s="440"/>
      <c r="E59" s="440"/>
      <c r="F59" s="440"/>
      <c r="G59" s="440"/>
      <c r="H59" s="440"/>
      <c r="I59" s="440"/>
      <c r="J59" s="440"/>
      <c r="K59" s="440"/>
      <c r="L59" s="440"/>
      <c r="M59" s="440"/>
      <c r="N59" s="440"/>
      <c r="O59" s="440"/>
      <c r="P59" s="440"/>
    </row>
    <row r="60" spans="2:16" x14ac:dyDescent="0.25">
      <c r="B60" s="440"/>
      <c r="C60" s="440"/>
      <c r="D60" s="440"/>
      <c r="E60" s="440"/>
      <c r="F60" s="440"/>
      <c r="G60" s="440"/>
      <c r="H60" s="440"/>
      <c r="I60" s="440"/>
      <c r="J60" s="440"/>
      <c r="K60" s="440"/>
      <c r="L60" s="440"/>
      <c r="M60" s="440"/>
      <c r="N60" s="440"/>
      <c r="O60" s="440"/>
      <c r="P60" s="440"/>
    </row>
    <row r="61" spans="2:16" x14ac:dyDescent="0.25">
      <c r="B61" s="440"/>
      <c r="C61" s="440"/>
      <c r="D61" s="440"/>
      <c r="E61" s="440"/>
      <c r="F61" s="440"/>
      <c r="G61" s="440"/>
      <c r="H61" s="440"/>
      <c r="I61" s="440"/>
      <c r="J61" s="440"/>
      <c r="K61" s="440"/>
      <c r="L61" s="440"/>
      <c r="M61" s="440"/>
      <c r="N61" s="440"/>
      <c r="O61" s="440"/>
      <c r="P61" s="440"/>
    </row>
    <row r="62" spans="2:16" x14ac:dyDescent="0.25">
      <c r="B62" s="440"/>
      <c r="C62" s="440"/>
      <c r="D62" s="440"/>
      <c r="E62" s="440"/>
      <c r="F62" s="440"/>
      <c r="G62" s="440"/>
      <c r="H62" s="440"/>
      <c r="I62" s="440"/>
      <c r="J62" s="440"/>
      <c r="K62" s="440"/>
      <c r="L62" s="440"/>
      <c r="M62" s="440"/>
      <c r="N62" s="440"/>
      <c r="O62" s="440"/>
      <c r="P62" s="440"/>
    </row>
    <row r="63" spans="2:16" x14ac:dyDescent="0.25">
      <c r="B63" s="440"/>
      <c r="C63" s="440"/>
      <c r="D63" s="440"/>
      <c r="E63" s="440"/>
      <c r="F63" s="440"/>
      <c r="G63" s="440"/>
      <c r="H63" s="440"/>
      <c r="I63" s="440"/>
      <c r="J63" s="440"/>
      <c r="K63" s="440"/>
      <c r="L63" s="440"/>
      <c r="M63" s="440"/>
      <c r="N63" s="440"/>
      <c r="O63" s="440"/>
      <c r="P63" s="440"/>
    </row>
    <row r="64" spans="2:16" x14ac:dyDescent="0.25">
      <c r="B64" s="440"/>
      <c r="C64" s="440"/>
      <c r="D64" s="440"/>
      <c r="E64" s="440"/>
      <c r="F64" s="440"/>
      <c r="G64" s="440"/>
      <c r="H64" s="440"/>
      <c r="I64" s="440"/>
      <c r="J64" s="440"/>
      <c r="K64" s="440"/>
      <c r="L64" s="440"/>
      <c r="M64" s="440"/>
      <c r="N64" s="440"/>
      <c r="O64" s="440"/>
      <c r="P64" s="440"/>
    </row>
    <row r="65" spans="2:16" x14ac:dyDescent="0.25">
      <c r="B65" s="440"/>
      <c r="C65" s="440"/>
      <c r="D65" s="440"/>
      <c r="E65" s="440"/>
      <c r="F65" s="440"/>
      <c r="G65" s="440"/>
      <c r="H65" s="440"/>
      <c r="I65" s="440"/>
      <c r="J65" s="440"/>
      <c r="K65" s="440"/>
      <c r="L65" s="440"/>
      <c r="M65" s="440"/>
      <c r="N65" s="440"/>
      <c r="O65" s="440"/>
      <c r="P65" s="440"/>
    </row>
    <row r="66" spans="2:16" x14ac:dyDescent="0.25">
      <c r="B66" s="440"/>
      <c r="C66" s="440"/>
      <c r="D66" s="440"/>
      <c r="E66" s="440"/>
      <c r="F66" s="440"/>
      <c r="G66" s="440"/>
      <c r="H66" s="440"/>
      <c r="I66" s="440"/>
      <c r="J66" s="440"/>
      <c r="K66" s="440"/>
      <c r="L66" s="440"/>
      <c r="M66" s="440"/>
      <c r="N66" s="440"/>
      <c r="O66" s="440"/>
      <c r="P66" s="440"/>
    </row>
    <row r="67" spans="2:16" x14ac:dyDescent="0.25">
      <c r="B67" s="440"/>
      <c r="C67" s="440"/>
      <c r="D67" s="440"/>
      <c r="E67" s="440"/>
      <c r="F67" s="440"/>
      <c r="G67" s="440"/>
      <c r="H67" s="440"/>
      <c r="I67" s="440"/>
      <c r="J67" s="440"/>
      <c r="K67" s="440"/>
      <c r="L67" s="440"/>
      <c r="M67" s="440"/>
      <c r="N67" s="440"/>
      <c r="O67" s="440"/>
      <c r="P67" s="440"/>
    </row>
    <row r="68" spans="2:16" x14ac:dyDescent="0.25">
      <c r="B68" s="440"/>
      <c r="C68" s="440"/>
      <c r="D68" s="440"/>
      <c r="E68" s="440"/>
      <c r="F68" s="440"/>
      <c r="G68" s="440"/>
      <c r="H68" s="440"/>
      <c r="I68" s="440"/>
      <c r="J68" s="440"/>
      <c r="K68" s="440"/>
      <c r="L68" s="440"/>
      <c r="M68" s="440"/>
      <c r="N68" s="440"/>
      <c r="O68" s="440"/>
      <c r="P68" s="440"/>
    </row>
    <row r="69" spans="2:16" x14ac:dyDescent="0.25">
      <c r="B69" s="440"/>
      <c r="C69" s="440"/>
      <c r="D69" s="440"/>
      <c r="E69" s="440"/>
      <c r="F69" s="440"/>
      <c r="G69" s="440"/>
      <c r="H69" s="440"/>
      <c r="I69" s="440"/>
      <c r="J69" s="440"/>
      <c r="K69" s="440"/>
      <c r="L69" s="440"/>
      <c r="M69" s="440"/>
      <c r="N69" s="440"/>
      <c r="O69" s="440"/>
      <c r="P69" s="440"/>
    </row>
    <row r="70" spans="2:16" x14ac:dyDescent="0.25">
      <c r="B70" s="440"/>
      <c r="C70" s="440"/>
      <c r="D70" s="440"/>
      <c r="E70" s="440"/>
      <c r="F70" s="440"/>
      <c r="G70" s="440"/>
      <c r="H70" s="440"/>
      <c r="I70" s="440"/>
      <c r="J70" s="440"/>
      <c r="K70" s="440"/>
      <c r="L70" s="440"/>
      <c r="M70" s="440"/>
      <c r="N70" s="440"/>
      <c r="O70" s="440"/>
      <c r="P70" s="440"/>
    </row>
    <row r="71" spans="2:16" x14ac:dyDescent="0.25">
      <c r="B71" s="440"/>
      <c r="C71" s="440"/>
      <c r="D71" s="440"/>
      <c r="E71" s="440"/>
      <c r="F71" s="440"/>
      <c r="G71" s="440"/>
      <c r="H71" s="440"/>
      <c r="I71" s="440"/>
      <c r="J71" s="440"/>
      <c r="K71" s="440"/>
      <c r="L71" s="440"/>
      <c r="M71" s="440"/>
      <c r="N71" s="440"/>
      <c r="O71" s="440"/>
      <c r="P71" s="440"/>
    </row>
    <row r="72" spans="2:16" x14ac:dyDescent="0.25">
      <c r="B72" s="440"/>
      <c r="C72" s="440"/>
      <c r="D72" s="440"/>
      <c r="E72" s="440"/>
      <c r="F72" s="440"/>
      <c r="G72" s="440"/>
      <c r="H72" s="440"/>
      <c r="I72" s="440"/>
      <c r="J72" s="440"/>
      <c r="K72" s="440"/>
      <c r="L72" s="440"/>
      <c r="M72" s="440"/>
      <c r="N72" s="440"/>
      <c r="O72" s="440"/>
      <c r="P72" s="440"/>
    </row>
    <row r="73" spans="2:16" x14ac:dyDescent="0.25">
      <c r="B73" s="440"/>
      <c r="C73" s="440"/>
      <c r="D73" s="440"/>
      <c r="E73" s="440"/>
      <c r="F73" s="440"/>
      <c r="G73" s="440"/>
      <c r="H73" s="440"/>
      <c r="I73" s="440"/>
      <c r="J73" s="440"/>
      <c r="K73" s="440"/>
      <c r="L73" s="440"/>
      <c r="M73" s="440"/>
      <c r="N73" s="440"/>
      <c r="O73" s="440"/>
      <c r="P73" s="440"/>
    </row>
    <row r="74" spans="2:16" x14ac:dyDescent="0.25">
      <c r="B74" s="440"/>
      <c r="C74" s="440"/>
      <c r="D74" s="440"/>
      <c r="E74" s="440"/>
      <c r="F74" s="440"/>
      <c r="G74" s="440"/>
      <c r="H74" s="440"/>
      <c r="I74" s="440"/>
      <c r="J74" s="440"/>
      <c r="K74" s="440"/>
      <c r="L74" s="440"/>
      <c r="M74" s="440"/>
      <c r="N74" s="440"/>
      <c r="O74" s="440"/>
      <c r="P74" s="440"/>
    </row>
    <row r="75" spans="2:16" x14ac:dyDescent="0.25">
      <c r="B75" s="440"/>
      <c r="C75" s="440"/>
      <c r="D75" s="440"/>
      <c r="E75" s="440"/>
      <c r="F75" s="440"/>
      <c r="G75" s="440"/>
      <c r="H75" s="440"/>
      <c r="I75" s="440"/>
      <c r="J75" s="440"/>
      <c r="K75" s="440"/>
      <c r="L75" s="440"/>
      <c r="M75" s="440"/>
      <c r="N75" s="440"/>
      <c r="O75" s="440"/>
      <c r="P75" s="440"/>
    </row>
    <row r="76" spans="2:16" x14ac:dyDescent="0.25">
      <c r="B76" s="440"/>
      <c r="C76" s="440"/>
      <c r="D76" s="440"/>
      <c r="E76" s="440"/>
      <c r="F76" s="440"/>
      <c r="G76" s="440"/>
      <c r="H76" s="440"/>
      <c r="I76" s="440"/>
      <c r="J76" s="440"/>
      <c r="K76" s="440"/>
      <c r="L76" s="440"/>
      <c r="M76" s="440"/>
      <c r="N76" s="440"/>
      <c r="O76" s="440"/>
      <c r="P76" s="440"/>
    </row>
    <row r="77" spans="2:16" x14ac:dyDescent="0.25">
      <c r="B77" s="440"/>
      <c r="C77" s="440"/>
      <c r="D77" s="440"/>
      <c r="E77" s="440"/>
      <c r="F77" s="440"/>
      <c r="G77" s="440"/>
      <c r="H77" s="440"/>
      <c r="I77" s="440"/>
      <c r="J77" s="440"/>
      <c r="K77" s="440"/>
      <c r="L77" s="440"/>
      <c r="M77" s="440"/>
      <c r="N77" s="440"/>
      <c r="O77" s="440"/>
      <c r="P77" s="440"/>
    </row>
    <row r="78" spans="2:16" x14ac:dyDescent="0.25">
      <c r="B78" s="440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</row>
    <row r="79" spans="2:16" x14ac:dyDescent="0.25">
      <c r="B79" s="440"/>
      <c r="C79" s="440"/>
      <c r="D79" s="440"/>
      <c r="E79" s="440"/>
      <c r="F79" s="440"/>
      <c r="G79" s="440"/>
      <c r="H79" s="440"/>
      <c r="I79" s="440"/>
      <c r="J79" s="440"/>
      <c r="K79" s="440"/>
      <c r="L79" s="440"/>
      <c r="M79" s="440"/>
      <c r="N79" s="440"/>
      <c r="O79" s="440"/>
      <c r="P79" s="440"/>
    </row>
    <row r="80" spans="2:16" x14ac:dyDescent="0.25">
      <c r="B80" s="440"/>
      <c r="C80" s="440"/>
      <c r="D80" s="440"/>
      <c r="E80" s="440"/>
      <c r="F80" s="440"/>
      <c r="G80" s="440"/>
      <c r="H80" s="440"/>
      <c r="I80" s="440"/>
      <c r="J80" s="440"/>
      <c r="K80" s="440"/>
      <c r="L80" s="440"/>
      <c r="M80" s="440"/>
      <c r="N80" s="440"/>
      <c r="O80" s="440"/>
      <c r="P80" s="440"/>
    </row>
    <row r="81" spans="2:16" x14ac:dyDescent="0.25">
      <c r="B81" s="440"/>
      <c r="C81" s="440"/>
      <c r="D81" s="440"/>
      <c r="E81" s="440"/>
      <c r="F81" s="440"/>
      <c r="G81" s="440"/>
      <c r="H81" s="440"/>
      <c r="I81" s="440"/>
      <c r="J81" s="440"/>
      <c r="K81" s="440"/>
      <c r="L81" s="440"/>
      <c r="M81" s="440"/>
      <c r="N81" s="440"/>
      <c r="O81" s="440"/>
      <c r="P81" s="440"/>
    </row>
    <row r="82" spans="2:16" x14ac:dyDescent="0.25">
      <c r="B82" s="440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</row>
    <row r="83" spans="2:16" x14ac:dyDescent="0.25"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</row>
    <row r="84" spans="2:16" x14ac:dyDescent="0.25">
      <c r="B84" s="440"/>
      <c r="C84" s="440"/>
      <c r="D84" s="440"/>
      <c r="E84" s="440"/>
      <c r="F84" s="440"/>
      <c r="G84" s="440"/>
      <c r="H84" s="440"/>
      <c r="I84" s="440"/>
      <c r="J84" s="440"/>
      <c r="K84" s="440"/>
      <c r="L84" s="440"/>
      <c r="M84" s="440"/>
      <c r="N84" s="440"/>
      <c r="O84" s="440"/>
      <c r="P84" s="440"/>
    </row>
    <row r="85" spans="2:16" x14ac:dyDescent="0.25">
      <c r="B85" s="440"/>
      <c r="C85" s="440"/>
      <c r="D85" s="440"/>
      <c r="E85" s="440"/>
      <c r="F85" s="440"/>
      <c r="G85" s="440"/>
      <c r="H85" s="440"/>
      <c r="I85" s="440"/>
      <c r="J85" s="440"/>
      <c r="K85" s="440"/>
      <c r="L85" s="440"/>
      <c r="M85" s="440"/>
      <c r="N85" s="440"/>
      <c r="O85" s="440"/>
      <c r="P85" s="440"/>
    </row>
    <row r="86" spans="2:16" x14ac:dyDescent="0.25">
      <c r="B86" s="440"/>
      <c r="C86" s="440"/>
      <c r="D86" s="440"/>
      <c r="E86" s="440"/>
      <c r="F86" s="440"/>
      <c r="G86" s="440"/>
      <c r="H86" s="440"/>
      <c r="I86" s="440"/>
      <c r="J86" s="440"/>
      <c r="K86" s="440"/>
      <c r="L86" s="440"/>
      <c r="M86" s="440"/>
      <c r="N86" s="440"/>
      <c r="O86" s="440"/>
      <c r="P86" s="440"/>
    </row>
    <row r="87" spans="2:16" x14ac:dyDescent="0.25">
      <c r="B87" s="440"/>
      <c r="C87" s="440"/>
      <c r="D87" s="440"/>
      <c r="E87" s="440"/>
      <c r="F87" s="440"/>
      <c r="G87" s="440"/>
      <c r="H87" s="440"/>
      <c r="I87" s="440"/>
      <c r="J87" s="440"/>
      <c r="K87" s="440"/>
      <c r="L87" s="440"/>
      <c r="M87" s="440"/>
      <c r="N87" s="440"/>
      <c r="O87" s="440"/>
      <c r="P87" s="440"/>
    </row>
    <row r="88" spans="2:16" x14ac:dyDescent="0.25">
      <c r="B88" s="440"/>
      <c r="C88" s="440"/>
      <c r="D88" s="440"/>
      <c r="E88" s="440"/>
      <c r="F88" s="440"/>
      <c r="G88" s="440"/>
      <c r="H88" s="440"/>
      <c r="I88" s="440"/>
      <c r="J88" s="440"/>
      <c r="K88" s="440"/>
      <c r="L88" s="440"/>
      <c r="M88" s="440"/>
      <c r="N88" s="440"/>
      <c r="O88" s="440"/>
      <c r="P88" s="440"/>
    </row>
    <row r="89" spans="2:16" x14ac:dyDescent="0.25">
      <c r="B89" s="440"/>
      <c r="C89" s="440"/>
      <c r="D89" s="440"/>
      <c r="E89" s="440"/>
      <c r="F89" s="440"/>
      <c r="G89" s="440"/>
      <c r="H89" s="440"/>
      <c r="I89" s="440"/>
      <c r="J89" s="440"/>
      <c r="K89" s="440"/>
      <c r="L89" s="440"/>
      <c r="M89" s="440"/>
      <c r="N89" s="440"/>
      <c r="O89" s="440"/>
      <c r="P89" s="440"/>
    </row>
    <row r="90" spans="2:16" x14ac:dyDescent="0.25">
      <c r="B90" s="440"/>
      <c r="C90" s="440"/>
      <c r="D90" s="440"/>
      <c r="E90" s="440"/>
      <c r="F90" s="440"/>
      <c r="G90" s="440"/>
      <c r="H90" s="440"/>
      <c r="I90" s="440"/>
      <c r="J90" s="440"/>
      <c r="K90" s="440"/>
      <c r="L90" s="440"/>
      <c r="M90" s="440"/>
      <c r="N90" s="440"/>
      <c r="O90" s="440"/>
      <c r="P90" s="440"/>
    </row>
    <row r="91" spans="2:16" x14ac:dyDescent="0.25"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</row>
    <row r="92" spans="2:16" x14ac:dyDescent="0.25">
      <c r="B92" s="440"/>
      <c r="C92" s="440"/>
      <c r="D92" s="440"/>
      <c r="E92" s="440"/>
      <c r="F92" s="440"/>
      <c r="G92" s="440"/>
      <c r="H92" s="440"/>
      <c r="I92" s="440"/>
      <c r="J92" s="440"/>
      <c r="K92" s="440"/>
      <c r="L92" s="440"/>
      <c r="M92" s="440"/>
      <c r="N92" s="440"/>
      <c r="O92" s="440"/>
      <c r="P92" s="440"/>
    </row>
    <row r="93" spans="2:16" x14ac:dyDescent="0.25">
      <c r="B93" s="440"/>
      <c r="C93" s="440"/>
      <c r="D93" s="440"/>
      <c r="E93" s="440"/>
      <c r="F93" s="440"/>
      <c r="G93" s="440"/>
      <c r="H93" s="440"/>
      <c r="I93" s="440"/>
      <c r="J93" s="440"/>
      <c r="K93" s="440"/>
      <c r="L93" s="440"/>
      <c r="M93" s="440"/>
      <c r="N93" s="440"/>
      <c r="O93" s="440"/>
      <c r="P93" s="440"/>
    </row>
    <row r="94" spans="2:16" x14ac:dyDescent="0.25">
      <c r="B94" s="440"/>
      <c r="C94" s="440"/>
      <c r="D94" s="440"/>
      <c r="E94" s="440"/>
      <c r="F94" s="440"/>
      <c r="G94" s="440"/>
      <c r="H94" s="440"/>
      <c r="I94" s="440"/>
      <c r="J94" s="440"/>
      <c r="K94" s="440"/>
      <c r="L94" s="440"/>
      <c r="M94" s="440"/>
      <c r="N94" s="440"/>
      <c r="O94" s="440"/>
      <c r="P94" s="440"/>
    </row>
    <row r="95" spans="2:16" x14ac:dyDescent="0.25">
      <c r="B95" s="440"/>
      <c r="C95" s="440"/>
      <c r="D95" s="440"/>
      <c r="E95" s="440"/>
      <c r="F95" s="440"/>
      <c r="G95" s="440"/>
      <c r="H95" s="440"/>
      <c r="I95" s="440"/>
      <c r="J95" s="440"/>
      <c r="K95" s="440"/>
      <c r="L95" s="440"/>
      <c r="M95" s="440"/>
      <c r="N95" s="440"/>
      <c r="O95" s="440"/>
      <c r="P95" s="440"/>
    </row>
    <row r="96" spans="2:16" x14ac:dyDescent="0.25">
      <c r="B96" s="440"/>
      <c r="C96" s="440"/>
      <c r="D96" s="440"/>
      <c r="E96" s="440"/>
      <c r="F96" s="440"/>
      <c r="G96" s="440"/>
      <c r="H96" s="440"/>
      <c r="I96" s="440"/>
      <c r="J96" s="440"/>
      <c r="K96" s="440"/>
      <c r="L96" s="440"/>
      <c r="M96" s="440"/>
      <c r="N96" s="440"/>
      <c r="O96" s="440"/>
      <c r="P96" s="440"/>
    </row>
    <row r="97" spans="2:16" x14ac:dyDescent="0.25">
      <c r="B97" s="440"/>
      <c r="C97" s="440"/>
      <c r="D97" s="440"/>
      <c r="E97" s="440"/>
      <c r="F97" s="440"/>
      <c r="G97" s="440"/>
      <c r="H97" s="440"/>
      <c r="I97" s="440"/>
      <c r="J97" s="440"/>
      <c r="K97" s="440"/>
      <c r="L97" s="440"/>
      <c r="M97" s="440"/>
      <c r="N97" s="440"/>
      <c r="O97" s="440"/>
      <c r="P97" s="440"/>
    </row>
    <row r="98" spans="2:16" x14ac:dyDescent="0.25">
      <c r="B98" s="440"/>
      <c r="C98" s="440"/>
      <c r="D98" s="440"/>
      <c r="E98" s="440"/>
      <c r="F98" s="440"/>
      <c r="G98" s="440"/>
      <c r="H98" s="440"/>
      <c r="I98" s="440"/>
      <c r="J98" s="440"/>
      <c r="K98" s="440"/>
      <c r="L98" s="440"/>
      <c r="M98" s="440"/>
      <c r="N98" s="440"/>
      <c r="O98" s="440"/>
      <c r="P98" s="440"/>
    </row>
    <row r="99" spans="2:16" x14ac:dyDescent="0.25">
      <c r="B99" s="440"/>
      <c r="C99" s="440"/>
      <c r="D99" s="440"/>
      <c r="E99" s="440"/>
      <c r="F99" s="440"/>
      <c r="G99" s="440"/>
      <c r="H99" s="440"/>
      <c r="I99" s="440"/>
      <c r="J99" s="440"/>
      <c r="K99" s="440"/>
      <c r="L99" s="440"/>
      <c r="M99" s="440"/>
      <c r="N99" s="440"/>
      <c r="O99" s="440"/>
      <c r="P99" s="440"/>
    </row>
    <row r="100" spans="2:16" x14ac:dyDescent="0.25">
      <c r="B100" s="440"/>
      <c r="C100" s="440"/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0"/>
      <c r="P100" s="440"/>
    </row>
    <row r="101" spans="2:16" x14ac:dyDescent="0.25">
      <c r="B101" s="440"/>
      <c r="C101" s="440"/>
      <c r="D101" s="440"/>
      <c r="E101" s="440"/>
      <c r="F101" s="440"/>
      <c r="G101" s="440"/>
      <c r="H101" s="440"/>
      <c r="I101" s="440"/>
      <c r="J101" s="440"/>
      <c r="K101" s="440"/>
      <c r="L101" s="440"/>
      <c r="M101" s="440"/>
      <c r="N101" s="440"/>
      <c r="O101" s="440"/>
      <c r="P101" s="440"/>
    </row>
    <row r="102" spans="2:16" x14ac:dyDescent="0.25">
      <c r="B102" s="440"/>
      <c r="C102" s="440"/>
      <c r="D102" s="440"/>
      <c r="E102" s="440"/>
      <c r="F102" s="440"/>
      <c r="G102" s="440"/>
      <c r="H102" s="440"/>
      <c r="I102" s="440"/>
      <c r="J102" s="440"/>
      <c r="K102" s="440"/>
      <c r="L102" s="440"/>
      <c r="M102" s="440"/>
      <c r="N102" s="440"/>
      <c r="O102" s="440"/>
      <c r="P102" s="440"/>
    </row>
    <row r="103" spans="2:16" x14ac:dyDescent="0.25">
      <c r="B103" s="440"/>
      <c r="C103" s="440"/>
      <c r="D103" s="440"/>
      <c r="E103" s="440"/>
      <c r="F103" s="440"/>
      <c r="G103" s="440"/>
      <c r="H103" s="440"/>
      <c r="I103" s="440"/>
      <c r="J103" s="440"/>
      <c r="K103" s="440"/>
      <c r="L103" s="440"/>
      <c r="M103" s="440"/>
      <c r="N103" s="440"/>
      <c r="O103" s="440"/>
      <c r="P103" s="440"/>
    </row>
    <row r="104" spans="2:16" x14ac:dyDescent="0.25"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</row>
    <row r="105" spans="2:16" x14ac:dyDescent="0.25">
      <c r="B105" s="440"/>
      <c r="C105" s="440"/>
      <c r="D105" s="440"/>
      <c r="E105" s="440"/>
      <c r="F105" s="440"/>
      <c r="G105" s="440"/>
      <c r="H105" s="440"/>
      <c r="I105" s="440"/>
      <c r="J105" s="440"/>
      <c r="K105" s="440"/>
      <c r="L105" s="440"/>
      <c r="M105" s="440"/>
      <c r="N105" s="440"/>
      <c r="O105" s="440"/>
      <c r="P105" s="440"/>
    </row>
    <row r="106" spans="2:16" x14ac:dyDescent="0.25">
      <c r="B106" s="440"/>
      <c r="C106" s="440"/>
      <c r="D106" s="440"/>
      <c r="E106" s="440"/>
      <c r="F106" s="440"/>
      <c r="G106" s="440"/>
      <c r="H106" s="440"/>
      <c r="I106" s="440"/>
      <c r="J106" s="440"/>
      <c r="K106" s="440"/>
      <c r="L106" s="440"/>
      <c r="M106" s="440"/>
      <c r="N106" s="440"/>
      <c r="O106" s="440"/>
      <c r="P106" s="440"/>
    </row>
    <row r="107" spans="2:16" x14ac:dyDescent="0.25">
      <c r="B107" s="440"/>
      <c r="C107" s="440"/>
      <c r="D107" s="440"/>
      <c r="E107" s="440"/>
      <c r="F107" s="440"/>
      <c r="G107" s="440"/>
      <c r="H107" s="440"/>
      <c r="I107" s="440"/>
      <c r="J107" s="440"/>
      <c r="K107" s="440"/>
      <c r="L107" s="440"/>
      <c r="M107" s="440"/>
      <c r="N107" s="440"/>
      <c r="O107" s="440"/>
      <c r="P107" s="440"/>
    </row>
    <row r="108" spans="2:16" x14ac:dyDescent="0.25">
      <c r="B108" s="440"/>
      <c r="C108" s="440"/>
      <c r="D108" s="440"/>
      <c r="E108" s="440"/>
      <c r="F108" s="440"/>
      <c r="G108" s="440"/>
      <c r="H108" s="440"/>
      <c r="I108" s="440"/>
      <c r="J108" s="440"/>
      <c r="K108" s="440"/>
      <c r="L108" s="440"/>
      <c r="M108" s="440"/>
      <c r="N108" s="440"/>
      <c r="O108" s="440"/>
      <c r="P108" s="440"/>
    </row>
    <row r="109" spans="2:16" x14ac:dyDescent="0.25">
      <c r="B109" s="440"/>
      <c r="C109" s="440"/>
      <c r="D109" s="440"/>
      <c r="E109" s="440"/>
      <c r="F109" s="440"/>
      <c r="G109" s="440"/>
      <c r="H109" s="440"/>
      <c r="I109" s="440"/>
      <c r="J109" s="440"/>
      <c r="K109" s="440"/>
      <c r="L109" s="440"/>
      <c r="M109" s="440"/>
      <c r="N109" s="440"/>
      <c r="O109" s="440"/>
      <c r="P109" s="440"/>
    </row>
    <row r="110" spans="2:16" x14ac:dyDescent="0.25">
      <c r="B110" s="440"/>
      <c r="C110" s="440"/>
      <c r="D110" s="440"/>
      <c r="E110" s="440"/>
      <c r="F110" s="440"/>
      <c r="G110" s="440"/>
      <c r="H110" s="440"/>
      <c r="I110" s="440"/>
      <c r="J110" s="440"/>
      <c r="K110" s="440"/>
      <c r="L110" s="440"/>
      <c r="M110" s="440"/>
      <c r="N110" s="440"/>
      <c r="O110" s="440"/>
      <c r="P110" s="440"/>
    </row>
    <row r="111" spans="2:16" x14ac:dyDescent="0.25">
      <c r="B111" s="440"/>
      <c r="C111" s="440"/>
      <c r="D111" s="440"/>
      <c r="E111" s="440"/>
      <c r="F111" s="440"/>
      <c r="G111" s="440"/>
      <c r="H111" s="440"/>
      <c r="I111" s="440"/>
      <c r="J111" s="440"/>
      <c r="K111" s="440"/>
      <c r="L111" s="440"/>
      <c r="M111" s="440"/>
      <c r="N111" s="440"/>
      <c r="O111" s="440"/>
      <c r="P111" s="440"/>
    </row>
    <row r="112" spans="2:16" x14ac:dyDescent="0.25">
      <c r="B112" s="440"/>
      <c r="C112" s="440"/>
      <c r="D112" s="440"/>
      <c r="E112" s="440"/>
      <c r="F112" s="440"/>
      <c r="G112" s="440"/>
      <c r="H112" s="440"/>
      <c r="I112" s="440"/>
      <c r="J112" s="440"/>
      <c r="K112" s="440"/>
      <c r="L112" s="440"/>
      <c r="M112" s="440"/>
      <c r="N112" s="440"/>
      <c r="O112" s="440"/>
      <c r="P112" s="440"/>
    </row>
    <row r="113" spans="2:28" x14ac:dyDescent="0.25">
      <c r="B113" s="440"/>
      <c r="C113" s="440"/>
      <c r="D113" s="440"/>
      <c r="E113" s="440"/>
      <c r="F113" s="440"/>
      <c r="G113" s="440"/>
      <c r="H113" s="440"/>
      <c r="I113" s="440"/>
      <c r="J113" s="440"/>
      <c r="K113" s="440"/>
      <c r="L113" s="440"/>
      <c r="M113" s="440"/>
      <c r="N113" s="440"/>
      <c r="O113" s="440"/>
      <c r="P113" s="440"/>
    </row>
    <row r="114" spans="2:28" x14ac:dyDescent="0.25">
      <c r="B114" s="440"/>
      <c r="C114" s="440"/>
      <c r="D114" s="440"/>
      <c r="E114" s="440"/>
      <c r="F114" s="440"/>
      <c r="G114" s="440"/>
      <c r="H114" s="440"/>
      <c r="I114" s="440"/>
      <c r="J114" s="440"/>
      <c r="K114" s="440"/>
      <c r="L114" s="440"/>
      <c r="M114" s="440"/>
      <c r="N114" s="440"/>
      <c r="O114" s="440"/>
      <c r="P114" s="440"/>
    </row>
    <row r="115" spans="2:28" x14ac:dyDescent="0.25">
      <c r="B115" s="440"/>
      <c r="C115" s="440"/>
      <c r="D115" s="440"/>
      <c r="E115" s="440"/>
      <c r="F115" s="440"/>
      <c r="G115" s="440"/>
      <c r="H115" s="440"/>
      <c r="I115" s="440"/>
      <c r="J115" s="440"/>
      <c r="K115" s="440"/>
      <c r="L115" s="440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</row>
    <row r="116" spans="2:28" x14ac:dyDescent="0.25">
      <c r="B116" s="440"/>
      <c r="C116" s="440"/>
      <c r="D116" s="440"/>
      <c r="E116" s="440"/>
      <c r="F116" s="440"/>
      <c r="G116" s="440"/>
      <c r="H116" s="440"/>
      <c r="I116" s="440"/>
      <c r="J116" s="440"/>
      <c r="K116" s="440"/>
      <c r="L116" s="440"/>
      <c r="M116" s="440"/>
      <c r="N116" s="440"/>
      <c r="O116" s="440"/>
      <c r="P116" s="440"/>
      <c r="Q116" s="440"/>
      <c r="R116" s="440"/>
      <c r="S116" s="440"/>
      <c r="T116" s="440"/>
      <c r="U116" s="440"/>
      <c r="V116" s="440"/>
      <c r="W116" s="440"/>
      <c r="X116" s="440"/>
      <c r="Y116" s="440"/>
      <c r="Z116" s="440"/>
      <c r="AA116" s="440"/>
      <c r="AB116" s="440"/>
    </row>
    <row r="117" spans="2:28" x14ac:dyDescent="0.25"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</row>
    <row r="118" spans="2:28" x14ac:dyDescent="0.25">
      <c r="B118" s="440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</row>
    <row r="119" spans="2:28" x14ac:dyDescent="0.25"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</row>
    <row r="120" spans="2:28" x14ac:dyDescent="0.25">
      <c r="B120" s="440"/>
      <c r="C120" s="440"/>
      <c r="D120" s="440"/>
      <c r="E120" s="440"/>
      <c r="F120" s="440"/>
      <c r="G120" s="440"/>
      <c r="H120" s="440"/>
      <c r="I120" s="440"/>
      <c r="J120" s="440"/>
      <c r="K120" s="440"/>
      <c r="L120" s="440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</row>
    <row r="121" spans="2:28" x14ac:dyDescent="0.25">
      <c r="B121" s="440"/>
      <c r="C121" s="440"/>
      <c r="D121" s="440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</row>
    <row r="122" spans="2:28" x14ac:dyDescent="0.25">
      <c r="B122" s="440"/>
      <c r="C122" s="440"/>
      <c r="D122" s="440"/>
      <c r="E122" s="440"/>
      <c r="F122" s="440"/>
      <c r="G122" s="440"/>
      <c r="H122" s="440"/>
      <c r="I122" s="440"/>
      <c r="J122" s="440"/>
      <c r="K122" s="440"/>
      <c r="L122" s="440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</row>
    <row r="123" spans="2:28" x14ac:dyDescent="0.25">
      <c r="B123" s="440"/>
      <c r="C123" s="440"/>
      <c r="D123" s="440"/>
      <c r="E123" s="440"/>
      <c r="F123" s="440"/>
      <c r="G123" s="440"/>
      <c r="H123" s="440"/>
      <c r="I123" s="440"/>
      <c r="J123" s="440"/>
      <c r="K123" s="440"/>
      <c r="L123" s="440"/>
      <c r="M123" s="440"/>
      <c r="N123" s="440"/>
      <c r="O123" s="440"/>
      <c r="P123" s="440"/>
      <c r="Q123" s="440"/>
      <c r="R123" s="440"/>
      <c r="S123" s="440"/>
      <c r="T123" s="440"/>
      <c r="U123" s="440"/>
      <c r="V123" s="440"/>
      <c r="W123" s="440"/>
      <c r="X123" s="440"/>
      <c r="Y123" s="440"/>
      <c r="Z123" s="440"/>
      <c r="AA123" s="440"/>
      <c r="AB123" s="440"/>
    </row>
    <row r="124" spans="2:28" x14ac:dyDescent="0.25">
      <c r="B124" s="440"/>
      <c r="C124" s="440"/>
      <c r="D124" s="440"/>
      <c r="E124" s="440"/>
      <c r="F124" s="440"/>
      <c r="G124" s="440"/>
      <c r="H124" s="440"/>
      <c r="I124" s="440"/>
      <c r="J124" s="440"/>
      <c r="K124" s="440"/>
      <c r="L124" s="440"/>
      <c r="M124" s="440"/>
      <c r="N124" s="440"/>
      <c r="O124" s="440"/>
      <c r="P124" s="440"/>
      <c r="Q124" s="440"/>
      <c r="R124" s="440"/>
      <c r="S124" s="440"/>
      <c r="T124" s="440"/>
      <c r="U124" s="440"/>
      <c r="V124" s="440"/>
      <c r="W124" s="440"/>
      <c r="X124" s="440"/>
      <c r="Y124" s="440"/>
      <c r="Z124" s="440"/>
      <c r="AA124" s="440"/>
      <c r="AB124" s="440"/>
    </row>
    <row r="125" spans="2:28" x14ac:dyDescent="0.25">
      <c r="B125" s="440"/>
      <c r="C125" s="440"/>
      <c r="D125" s="440"/>
      <c r="E125" s="440"/>
      <c r="F125" s="440"/>
      <c r="G125" s="440"/>
      <c r="H125" s="440"/>
      <c r="I125" s="440"/>
      <c r="J125" s="440"/>
      <c r="K125" s="440"/>
      <c r="L125" s="440"/>
      <c r="M125" s="440"/>
      <c r="N125" s="440"/>
      <c r="O125" s="440"/>
      <c r="P125" s="440"/>
      <c r="Q125" s="440"/>
      <c r="R125" s="440"/>
      <c r="S125" s="440"/>
      <c r="T125" s="440"/>
      <c r="U125" s="440"/>
      <c r="V125" s="440"/>
      <c r="W125" s="440"/>
      <c r="X125" s="440"/>
      <c r="Y125" s="440"/>
      <c r="Z125" s="440"/>
      <c r="AA125" s="440"/>
      <c r="AB125" s="440"/>
    </row>
    <row r="126" spans="2:28" x14ac:dyDescent="0.25">
      <c r="B126" s="440"/>
      <c r="C126" s="440"/>
      <c r="D126" s="440"/>
      <c r="E126" s="440"/>
      <c r="F126" s="440"/>
      <c r="G126" s="440"/>
      <c r="H126" s="440"/>
      <c r="I126" s="440"/>
      <c r="J126" s="440"/>
      <c r="K126" s="440"/>
      <c r="L126" s="440"/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</row>
    <row r="127" spans="2:28" x14ac:dyDescent="0.25">
      <c r="B127" s="440"/>
      <c r="C127" s="440"/>
      <c r="D127" s="440"/>
      <c r="E127" s="440"/>
      <c r="F127" s="440"/>
      <c r="G127" s="440"/>
      <c r="H127" s="440"/>
      <c r="I127" s="440"/>
      <c r="J127" s="440"/>
      <c r="K127" s="440"/>
      <c r="L127" s="440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</row>
    <row r="128" spans="2:28" x14ac:dyDescent="0.25">
      <c r="B128" s="440"/>
      <c r="C128" s="440"/>
      <c r="D128" s="440"/>
      <c r="E128" s="440"/>
      <c r="F128" s="440"/>
      <c r="G128" s="440"/>
      <c r="H128" s="440"/>
      <c r="I128" s="440"/>
      <c r="J128" s="440"/>
      <c r="K128" s="440"/>
      <c r="L128" s="440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</row>
    <row r="129" spans="2:28" x14ac:dyDescent="0.25">
      <c r="B129" s="440"/>
      <c r="C129" s="440"/>
      <c r="D129" s="440"/>
      <c r="E129" s="440"/>
      <c r="F129" s="440"/>
      <c r="G129" s="440"/>
      <c r="H129" s="440"/>
      <c r="I129" s="440"/>
      <c r="J129" s="440"/>
      <c r="K129" s="440"/>
      <c r="L129" s="440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</row>
    <row r="130" spans="2:28" x14ac:dyDescent="0.25">
      <c r="B130" s="440"/>
      <c r="C130" s="440"/>
      <c r="D130" s="440"/>
      <c r="E130" s="440"/>
      <c r="F130" s="440"/>
      <c r="G130" s="440"/>
      <c r="H130" s="440"/>
      <c r="I130" s="440"/>
      <c r="J130" s="440"/>
      <c r="K130" s="440"/>
      <c r="L130" s="440"/>
      <c r="M130" s="440"/>
      <c r="N130" s="440"/>
      <c r="O130" s="440"/>
      <c r="P130" s="440"/>
      <c r="Q130" s="440"/>
      <c r="R130" s="440"/>
      <c r="S130" s="440"/>
      <c r="T130" s="440"/>
      <c r="U130" s="440"/>
      <c r="V130" s="440"/>
      <c r="W130" s="440"/>
      <c r="X130" s="440"/>
      <c r="Y130" s="440"/>
      <c r="Z130" s="440"/>
      <c r="AA130" s="440"/>
      <c r="AB130" s="440"/>
    </row>
    <row r="131" spans="2:28" x14ac:dyDescent="0.25">
      <c r="B131" s="440"/>
      <c r="C131" s="440"/>
      <c r="D131" s="440"/>
      <c r="E131" s="440"/>
      <c r="F131" s="440"/>
      <c r="G131" s="440"/>
      <c r="H131" s="440"/>
      <c r="I131" s="440"/>
      <c r="J131" s="440"/>
      <c r="K131" s="440"/>
      <c r="L131" s="440"/>
      <c r="M131" s="440"/>
      <c r="N131" s="440"/>
      <c r="O131" s="440"/>
      <c r="P131" s="440"/>
      <c r="Q131" s="440"/>
      <c r="R131" s="440"/>
      <c r="S131" s="440"/>
      <c r="T131" s="440"/>
      <c r="U131" s="440"/>
      <c r="V131" s="440"/>
      <c r="W131" s="440"/>
      <c r="X131" s="440"/>
      <c r="Y131" s="440"/>
      <c r="Z131" s="440"/>
      <c r="AA131" s="440"/>
      <c r="AB131" s="440"/>
    </row>
    <row r="132" spans="2:28" x14ac:dyDescent="0.25">
      <c r="B132" s="440"/>
      <c r="C132" s="440"/>
      <c r="D132" s="440"/>
      <c r="E132" s="440"/>
      <c r="F132" s="440"/>
      <c r="G132" s="440"/>
      <c r="H132" s="440"/>
      <c r="I132" s="440"/>
      <c r="J132" s="440"/>
      <c r="K132" s="440"/>
      <c r="L132" s="440"/>
      <c r="M132" s="440"/>
      <c r="N132" s="440"/>
      <c r="O132" s="440"/>
      <c r="P132" s="440"/>
      <c r="Q132" s="440"/>
      <c r="R132" s="440"/>
      <c r="S132" s="440"/>
      <c r="T132" s="440"/>
      <c r="U132" s="440"/>
      <c r="V132" s="440"/>
      <c r="W132" s="440"/>
      <c r="X132" s="440"/>
      <c r="Y132" s="440"/>
      <c r="Z132" s="440"/>
      <c r="AA132" s="440"/>
      <c r="AB132" s="440"/>
    </row>
    <row r="133" spans="2:28" x14ac:dyDescent="0.25">
      <c r="B133" s="440"/>
      <c r="C133" s="440"/>
      <c r="D133" s="440"/>
      <c r="E133" s="440"/>
      <c r="F133" s="440"/>
      <c r="G133" s="440"/>
      <c r="H133" s="440"/>
      <c r="I133" s="440"/>
      <c r="J133" s="440"/>
      <c r="K133" s="440"/>
      <c r="L133" s="440"/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</row>
    <row r="134" spans="2:28" x14ac:dyDescent="0.25">
      <c r="B134" s="440"/>
      <c r="C134" s="440"/>
      <c r="D134" s="440"/>
      <c r="E134" s="440"/>
      <c r="F134" s="440"/>
      <c r="G134" s="440"/>
      <c r="H134" s="440"/>
      <c r="I134" s="440"/>
      <c r="J134" s="440"/>
      <c r="K134" s="440"/>
      <c r="L134" s="440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</row>
    <row r="135" spans="2:28" x14ac:dyDescent="0.25">
      <c r="B135" s="440"/>
      <c r="C135" s="440"/>
      <c r="D135" s="440"/>
      <c r="E135" s="440"/>
      <c r="F135" s="440"/>
      <c r="G135" s="440"/>
      <c r="H135" s="440"/>
      <c r="I135" s="440"/>
      <c r="J135" s="440"/>
      <c r="K135" s="440"/>
      <c r="L135" s="440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</row>
    <row r="136" spans="2:28" x14ac:dyDescent="0.25">
      <c r="B136" s="440"/>
      <c r="C136" s="440"/>
      <c r="D136" s="440"/>
      <c r="E136" s="440"/>
      <c r="F136" s="440"/>
      <c r="G136" s="440"/>
      <c r="H136" s="440"/>
      <c r="I136" s="440"/>
      <c r="J136" s="440"/>
      <c r="K136" s="440"/>
      <c r="L136" s="440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</row>
    <row r="137" spans="2:28" x14ac:dyDescent="0.25">
      <c r="B137" s="440"/>
      <c r="C137" s="440"/>
      <c r="D137" s="440"/>
      <c r="E137" s="440"/>
      <c r="F137" s="440"/>
      <c r="G137" s="440"/>
      <c r="H137" s="440"/>
      <c r="I137" s="440"/>
      <c r="J137" s="440"/>
      <c r="K137" s="440"/>
      <c r="L137" s="440"/>
      <c r="M137" s="440"/>
      <c r="N137" s="440"/>
      <c r="O137" s="440"/>
      <c r="P137" s="440"/>
      <c r="Q137" s="440"/>
      <c r="R137" s="440"/>
      <c r="S137" s="440"/>
      <c r="T137" s="440"/>
      <c r="U137" s="440"/>
      <c r="V137" s="440"/>
      <c r="W137" s="440"/>
      <c r="X137" s="440"/>
      <c r="Y137" s="440"/>
      <c r="Z137" s="440"/>
      <c r="AA137" s="440"/>
      <c r="AB137" s="440"/>
    </row>
    <row r="138" spans="2:28" x14ac:dyDescent="0.25">
      <c r="B138" s="440"/>
      <c r="C138" s="440"/>
      <c r="D138" s="440"/>
      <c r="E138" s="440"/>
      <c r="F138" s="440"/>
      <c r="G138" s="440"/>
      <c r="H138" s="440"/>
      <c r="I138" s="440"/>
      <c r="J138" s="440"/>
      <c r="K138" s="440"/>
      <c r="L138" s="440"/>
      <c r="M138" s="440"/>
      <c r="N138" s="440"/>
      <c r="O138" s="440"/>
      <c r="P138" s="440"/>
      <c r="Q138" s="440"/>
      <c r="R138" s="440"/>
      <c r="S138" s="440"/>
      <c r="T138" s="440"/>
      <c r="U138" s="440"/>
      <c r="V138" s="440"/>
      <c r="W138" s="440"/>
      <c r="X138" s="440"/>
      <c r="Y138" s="440"/>
      <c r="Z138" s="440"/>
      <c r="AA138" s="440"/>
      <c r="AB138" s="440"/>
    </row>
    <row r="139" spans="2:28" x14ac:dyDescent="0.25">
      <c r="B139" s="440"/>
      <c r="C139" s="440"/>
      <c r="D139" s="440"/>
      <c r="E139" s="440"/>
      <c r="F139" s="440"/>
      <c r="G139" s="440"/>
      <c r="H139" s="440"/>
      <c r="I139" s="440"/>
      <c r="J139" s="440"/>
      <c r="K139" s="440"/>
      <c r="L139" s="440"/>
      <c r="M139" s="440"/>
      <c r="N139" s="440"/>
      <c r="O139" s="440"/>
      <c r="P139" s="440"/>
      <c r="Q139" s="440"/>
      <c r="R139" s="440"/>
      <c r="S139" s="440"/>
      <c r="T139" s="440"/>
      <c r="U139" s="440"/>
      <c r="V139" s="440"/>
      <c r="W139" s="440"/>
      <c r="X139" s="440"/>
      <c r="Y139" s="440"/>
      <c r="Z139" s="440"/>
      <c r="AA139" s="440"/>
      <c r="AB139" s="440"/>
    </row>
    <row r="140" spans="2:28" x14ac:dyDescent="0.25">
      <c r="B140" s="440"/>
      <c r="C140" s="440"/>
      <c r="D140" s="440"/>
      <c r="E140" s="440"/>
      <c r="F140" s="440"/>
      <c r="G140" s="440"/>
      <c r="H140" s="440"/>
      <c r="I140" s="440"/>
      <c r="J140" s="440"/>
      <c r="K140" s="440"/>
      <c r="L140" s="440"/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</row>
    <row r="141" spans="2:28" x14ac:dyDescent="0.25">
      <c r="B141" s="440"/>
      <c r="C141" s="440"/>
      <c r="D141" s="440"/>
      <c r="E141" s="440"/>
      <c r="F141" s="440"/>
      <c r="G141" s="440"/>
      <c r="H141" s="440"/>
      <c r="I141" s="440"/>
      <c r="J141" s="440"/>
      <c r="K141" s="440"/>
      <c r="L141" s="440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</row>
    <row r="142" spans="2:28" x14ac:dyDescent="0.25">
      <c r="B142" s="440"/>
      <c r="C142" s="440"/>
      <c r="D142" s="440"/>
      <c r="E142" s="440"/>
      <c r="F142" s="440"/>
      <c r="G142" s="440"/>
      <c r="H142" s="440"/>
      <c r="I142" s="440"/>
      <c r="J142" s="440"/>
      <c r="K142" s="440"/>
      <c r="L142" s="440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</row>
    <row r="143" spans="2:28" x14ac:dyDescent="0.25">
      <c r="B143" s="440"/>
      <c r="C143" s="440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</row>
    <row r="144" spans="2:28" x14ac:dyDescent="0.25">
      <c r="B144" s="440"/>
      <c r="C144" s="440"/>
      <c r="D144" s="440"/>
      <c r="E144" s="440"/>
      <c r="F144" s="440"/>
      <c r="G144" s="440"/>
      <c r="H144" s="440"/>
      <c r="I144" s="440"/>
      <c r="J144" s="440"/>
      <c r="K144" s="440"/>
      <c r="L144" s="440"/>
      <c r="M144" s="440"/>
      <c r="N144" s="440"/>
      <c r="O144" s="440"/>
      <c r="P144" s="440"/>
      <c r="Q144" s="440"/>
      <c r="R144" s="440"/>
      <c r="S144" s="440"/>
      <c r="T144" s="440"/>
      <c r="U144" s="440"/>
      <c r="V144" s="440"/>
      <c r="W144" s="440"/>
      <c r="X144" s="440"/>
      <c r="Y144" s="440"/>
      <c r="Z144" s="440"/>
      <c r="AA144" s="440"/>
      <c r="AB144" s="440"/>
    </row>
    <row r="145" spans="2:28" x14ac:dyDescent="0.25">
      <c r="B145" s="440"/>
      <c r="C145" s="440"/>
      <c r="D145" s="440"/>
      <c r="E145" s="440"/>
      <c r="F145" s="440"/>
      <c r="G145" s="440"/>
      <c r="H145" s="440"/>
      <c r="I145" s="440"/>
      <c r="J145" s="440"/>
      <c r="K145" s="440"/>
      <c r="L145" s="440"/>
      <c r="M145" s="440"/>
      <c r="N145" s="440"/>
      <c r="O145" s="440"/>
      <c r="P145" s="440"/>
      <c r="Q145" s="440"/>
      <c r="R145" s="440"/>
      <c r="S145" s="440"/>
      <c r="T145" s="440"/>
      <c r="U145" s="440"/>
      <c r="V145" s="440"/>
      <c r="W145" s="440"/>
      <c r="X145" s="440"/>
      <c r="Y145" s="440"/>
      <c r="Z145" s="440"/>
      <c r="AA145" s="440"/>
      <c r="AB145" s="440"/>
    </row>
    <row r="146" spans="2:28" x14ac:dyDescent="0.25">
      <c r="B146" s="440"/>
      <c r="C146" s="440"/>
      <c r="D146" s="440"/>
      <c r="E146" s="440"/>
      <c r="F146" s="440"/>
      <c r="G146" s="440"/>
      <c r="H146" s="440"/>
      <c r="I146" s="440"/>
      <c r="J146" s="440"/>
      <c r="K146" s="440"/>
      <c r="L146" s="440"/>
      <c r="M146" s="440"/>
      <c r="N146" s="440"/>
      <c r="O146" s="440"/>
      <c r="P146" s="440"/>
      <c r="Q146" s="440"/>
      <c r="R146" s="440"/>
      <c r="S146" s="440"/>
      <c r="T146" s="440"/>
      <c r="U146" s="440"/>
      <c r="V146" s="440"/>
      <c r="W146" s="440"/>
      <c r="X146" s="440"/>
      <c r="Y146" s="440"/>
      <c r="Z146" s="440"/>
      <c r="AA146" s="440"/>
      <c r="AB146" s="440"/>
    </row>
    <row r="147" spans="2:28" x14ac:dyDescent="0.25">
      <c r="B147" s="440"/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</row>
    <row r="148" spans="2:28" x14ac:dyDescent="0.25">
      <c r="B148" s="440"/>
      <c r="C148" s="440"/>
      <c r="D148" s="440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</row>
    <row r="149" spans="2:28" x14ac:dyDescent="0.25">
      <c r="B149" s="440"/>
      <c r="C149" s="440"/>
      <c r="D149" s="440"/>
      <c r="E149" s="440"/>
      <c r="F149" s="440"/>
      <c r="G149" s="440"/>
      <c r="H149" s="440"/>
      <c r="I149" s="440"/>
      <c r="J149" s="440"/>
      <c r="K149" s="440"/>
      <c r="L149" s="440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</row>
    <row r="150" spans="2:28" x14ac:dyDescent="0.25">
      <c r="B150" s="440"/>
      <c r="C150" s="440"/>
      <c r="D150" s="440"/>
      <c r="E150" s="440"/>
      <c r="F150" s="440"/>
      <c r="G150" s="440"/>
      <c r="H150" s="440"/>
      <c r="I150" s="440"/>
      <c r="J150" s="440"/>
      <c r="K150" s="440"/>
      <c r="L150" s="440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</row>
    <row r="151" spans="2:28" x14ac:dyDescent="0.25">
      <c r="B151" s="440"/>
      <c r="C151" s="440"/>
      <c r="D151" s="440"/>
      <c r="E151" s="440"/>
      <c r="F151" s="440"/>
      <c r="G151" s="440"/>
      <c r="H151" s="440"/>
      <c r="I151" s="440"/>
      <c r="J151" s="440"/>
      <c r="K151" s="440"/>
      <c r="L151" s="440"/>
      <c r="M151" s="440"/>
      <c r="N151" s="440"/>
      <c r="O151" s="440"/>
      <c r="P151" s="440"/>
      <c r="Q151" s="440"/>
      <c r="R151" s="440"/>
      <c r="S151" s="440"/>
      <c r="T151" s="440"/>
      <c r="U151" s="440"/>
      <c r="V151" s="440"/>
      <c r="W151" s="440"/>
      <c r="X151" s="440"/>
      <c r="Y151" s="440"/>
      <c r="Z151" s="440"/>
      <c r="AA151" s="440"/>
      <c r="AB151" s="440"/>
    </row>
    <row r="152" spans="2:28" x14ac:dyDescent="0.25">
      <c r="B152" s="440"/>
      <c r="C152" s="440"/>
      <c r="D152" s="440"/>
      <c r="E152" s="440"/>
      <c r="F152" s="440"/>
      <c r="G152" s="440"/>
      <c r="H152" s="440"/>
      <c r="I152" s="440"/>
      <c r="J152" s="440"/>
      <c r="K152" s="440"/>
      <c r="L152" s="440"/>
      <c r="M152" s="440"/>
      <c r="N152" s="440"/>
      <c r="O152" s="440"/>
      <c r="P152" s="440"/>
      <c r="Q152" s="440"/>
      <c r="R152" s="440"/>
      <c r="S152" s="440"/>
      <c r="T152" s="440"/>
      <c r="U152" s="440"/>
      <c r="V152" s="440"/>
      <c r="W152" s="440"/>
      <c r="X152" s="440"/>
      <c r="Y152" s="440"/>
      <c r="Z152" s="440"/>
      <c r="AA152" s="440"/>
      <c r="AB152" s="440"/>
    </row>
    <row r="153" spans="2:28" x14ac:dyDescent="0.25">
      <c r="B153" s="440"/>
      <c r="C153" s="440"/>
      <c r="D153" s="440"/>
      <c r="E153" s="440"/>
      <c r="F153" s="440"/>
      <c r="G153" s="440"/>
      <c r="H153" s="440"/>
      <c r="I153" s="440"/>
      <c r="J153" s="440"/>
      <c r="K153" s="440"/>
      <c r="L153" s="440"/>
      <c r="M153" s="440"/>
      <c r="N153" s="440"/>
      <c r="O153" s="440"/>
      <c r="P153" s="440"/>
      <c r="Q153" s="440"/>
      <c r="R153" s="440"/>
      <c r="S153" s="440"/>
      <c r="T153" s="440"/>
      <c r="U153" s="440"/>
      <c r="V153" s="440"/>
      <c r="W153" s="440"/>
      <c r="X153" s="440"/>
      <c r="Y153" s="440"/>
      <c r="Z153" s="440"/>
      <c r="AA153" s="440"/>
      <c r="AB153" s="440"/>
    </row>
    <row r="154" spans="2:28" x14ac:dyDescent="0.25">
      <c r="B154" s="440"/>
      <c r="C154" s="440"/>
      <c r="D154" s="440"/>
      <c r="E154" s="440"/>
      <c r="F154" s="440"/>
      <c r="G154" s="440"/>
      <c r="H154" s="440"/>
      <c r="I154" s="440"/>
      <c r="J154" s="440"/>
      <c r="K154" s="440"/>
      <c r="L154" s="440"/>
      <c r="M154" s="440"/>
      <c r="N154" s="440"/>
      <c r="O154" s="440"/>
      <c r="P154" s="440"/>
      <c r="Q154" s="440"/>
      <c r="R154" s="440"/>
      <c r="S154" s="440"/>
      <c r="T154" s="440"/>
      <c r="U154" s="440"/>
      <c r="V154" s="440"/>
      <c r="W154" s="440"/>
      <c r="X154" s="440"/>
      <c r="Y154" s="440"/>
      <c r="Z154" s="440"/>
      <c r="AA154" s="440"/>
      <c r="AB154" s="440"/>
    </row>
    <row r="155" spans="2:28" x14ac:dyDescent="0.25"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0"/>
      <c r="Z155" s="440"/>
      <c r="AA155" s="440"/>
      <c r="AB155" s="440"/>
    </row>
    <row r="156" spans="2:28" x14ac:dyDescent="0.25">
      <c r="B156" s="440"/>
      <c r="C156" s="440"/>
      <c r="D156" s="440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</row>
    <row r="157" spans="2:28" x14ac:dyDescent="0.25">
      <c r="B157" s="440"/>
      <c r="C157" s="440"/>
      <c r="D157" s="440"/>
      <c r="E157" s="440"/>
      <c r="F157" s="440"/>
      <c r="G157" s="440"/>
      <c r="H157" s="440"/>
      <c r="I157" s="440"/>
      <c r="J157" s="440"/>
      <c r="K157" s="440"/>
      <c r="L157" s="440"/>
      <c r="M157" s="440"/>
      <c r="N157" s="440"/>
      <c r="O157" s="440"/>
      <c r="P157" s="440"/>
      <c r="Q157" s="440"/>
      <c r="R157" s="440"/>
      <c r="S157" s="440"/>
      <c r="T157" s="440"/>
      <c r="U157" s="440"/>
      <c r="V157" s="440"/>
      <c r="W157" s="440"/>
      <c r="X157" s="440"/>
      <c r="Y157" s="440"/>
      <c r="Z157" s="440"/>
      <c r="AA157" s="440"/>
      <c r="AB157" s="440"/>
    </row>
    <row r="158" spans="2:28" x14ac:dyDescent="0.25">
      <c r="B158" s="440"/>
      <c r="C158" s="440"/>
      <c r="D158" s="440"/>
      <c r="E158" s="440"/>
      <c r="F158" s="440"/>
      <c r="G158" s="440"/>
      <c r="H158" s="440"/>
      <c r="I158" s="440"/>
      <c r="J158" s="440"/>
      <c r="K158" s="440"/>
      <c r="L158" s="440"/>
      <c r="M158" s="440"/>
      <c r="N158" s="440"/>
      <c r="O158" s="440"/>
      <c r="P158" s="440"/>
      <c r="Q158" s="440"/>
      <c r="R158" s="440"/>
      <c r="S158" s="440"/>
      <c r="T158" s="440"/>
      <c r="U158" s="440"/>
      <c r="V158" s="440"/>
      <c r="W158" s="440"/>
      <c r="X158" s="440"/>
      <c r="Y158" s="440"/>
      <c r="Z158" s="440"/>
      <c r="AA158" s="440"/>
      <c r="AB158" s="440"/>
    </row>
    <row r="159" spans="2:28" x14ac:dyDescent="0.25">
      <c r="B159" s="440"/>
      <c r="C159" s="440"/>
      <c r="D159" s="440"/>
      <c r="E159" s="440"/>
      <c r="F159" s="440"/>
      <c r="G159" s="440"/>
      <c r="H159" s="440"/>
      <c r="I159" s="440"/>
      <c r="J159" s="440"/>
      <c r="K159" s="440"/>
      <c r="L159" s="440"/>
      <c r="M159" s="440"/>
      <c r="N159" s="440"/>
      <c r="O159" s="440"/>
      <c r="P159" s="440"/>
      <c r="Q159" s="440"/>
      <c r="R159" s="440"/>
      <c r="S159" s="440"/>
      <c r="T159" s="440"/>
      <c r="U159" s="440"/>
      <c r="V159" s="440"/>
      <c r="W159" s="440"/>
      <c r="X159" s="440"/>
      <c r="Y159" s="440"/>
      <c r="Z159" s="440"/>
      <c r="AA159" s="440"/>
      <c r="AB159" s="440"/>
    </row>
    <row r="160" spans="2:28" x14ac:dyDescent="0.25">
      <c r="B160" s="440"/>
      <c r="C160" s="440"/>
      <c r="D160" s="440"/>
      <c r="E160" s="440"/>
      <c r="F160" s="440"/>
      <c r="G160" s="440"/>
      <c r="H160" s="440"/>
      <c r="I160" s="440"/>
      <c r="J160" s="440"/>
      <c r="K160" s="440"/>
      <c r="L160" s="440"/>
      <c r="M160" s="440"/>
      <c r="N160" s="440"/>
      <c r="O160" s="440"/>
      <c r="P160" s="440"/>
      <c r="Q160" s="440"/>
      <c r="R160" s="440"/>
      <c r="S160" s="440"/>
      <c r="T160" s="440"/>
      <c r="U160" s="440"/>
      <c r="V160" s="440"/>
      <c r="W160" s="440"/>
      <c r="X160" s="440"/>
      <c r="Y160" s="440"/>
      <c r="Z160" s="440"/>
      <c r="AA160" s="440"/>
      <c r="AB160" s="440"/>
    </row>
    <row r="161" spans="2:28" x14ac:dyDescent="0.25">
      <c r="B161" s="440"/>
      <c r="C161" s="440"/>
      <c r="D161" s="440"/>
      <c r="E161" s="440"/>
      <c r="F161" s="440"/>
      <c r="G161" s="440"/>
      <c r="H161" s="440"/>
      <c r="I161" s="440"/>
      <c r="J161" s="440"/>
      <c r="K161" s="440"/>
      <c r="L161" s="440"/>
      <c r="M161" s="440"/>
      <c r="N161" s="440"/>
      <c r="O161" s="440"/>
      <c r="P161" s="440"/>
      <c r="Q161" s="440"/>
      <c r="R161" s="440"/>
      <c r="S161" s="440"/>
      <c r="T161" s="440"/>
      <c r="U161" s="440"/>
      <c r="V161" s="440"/>
      <c r="W161" s="440"/>
      <c r="X161" s="440"/>
      <c r="Y161" s="440"/>
      <c r="Z161" s="440"/>
      <c r="AA161" s="440"/>
      <c r="AB161" s="440"/>
    </row>
    <row r="162" spans="2:28" x14ac:dyDescent="0.25">
      <c r="B162" s="440"/>
      <c r="C162" s="440"/>
      <c r="D162" s="440"/>
      <c r="E162" s="440"/>
      <c r="F162" s="440"/>
      <c r="G162" s="440"/>
      <c r="H162" s="440"/>
      <c r="I162" s="440"/>
      <c r="J162" s="440"/>
      <c r="K162" s="440"/>
      <c r="L162" s="440"/>
      <c r="M162" s="440"/>
      <c r="N162" s="440"/>
      <c r="O162" s="440"/>
      <c r="P162" s="440"/>
      <c r="Q162" s="440"/>
      <c r="R162" s="440"/>
      <c r="S162" s="440"/>
      <c r="T162" s="440"/>
      <c r="U162" s="440"/>
      <c r="V162" s="440"/>
      <c r="W162" s="440"/>
      <c r="X162" s="440"/>
      <c r="Y162" s="440"/>
      <c r="Z162" s="440"/>
      <c r="AA162" s="440"/>
      <c r="AB162" s="440"/>
    </row>
    <row r="163" spans="2:28" x14ac:dyDescent="0.25">
      <c r="B163" s="440"/>
      <c r="C163" s="440"/>
      <c r="D163" s="440"/>
      <c r="E163" s="440"/>
      <c r="F163" s="440"/>
      <c r="G163" s="440"/>
      <c r="H163" s="440"/>
      <c r="I163" s="440"/>
      <c r="J163" s="440"/>
      <c r="K163" s="440"/>
      <c r="L163" s="440"/>
      <c r="M163" s="440"/>
      <c r="N163" s="440"/>
      <c r="O163" s="440"/>
      <c r="P163" s="440"/>
      <c r="Q163" s="440"/>
      <c r="R163" s="440"/>
      <c r="S163" s="440"/>
      <c r="T163" s="440"/>
      <c r="U163" s="440"/>
      <c r="V163" s="440"/>
      <c r="W163" s="440"/>
      <c r="X163" s="440"/>
      <c r="Y163" s="440"/>
      <c r="Z163" s="440"/>
      <c r="AA163" s="440"/>
      <c r="AB163" s="440"/>
    </row>
    <row r="164" spans="2:28" x14ac:dyDescent="0.25">
      <c r="B164" s="440"/>
      <c r="C164" s="440"/>
      <c r="D164" s="440"/>
      <c r="E164" s="440"/>
      <c r="F164" s="440"/>
      <c r="G164" s="440"/>
      <c r="H164" s="440"/>
      <c r="I164" s="440"/>
      <c r="J164" s="440"/>
      <c r="K164" s="440"/>
      <c r="L164" s="440"/>
      <c r="M164" s="440"/>
      <c r="N164" s="440"/>
      <c r="O164" s="440"/>
      <c r="P164" s="440"/>
      <c r="Q164" s="440"/>
      <c r="R164" s="440"/>
      <c r="S164" s="440"/>
      <c r="T164" s="440"/>
      <c r="U164" s="440"/>
      <c r="V164" s="440"/>
      <c r="W164" s="440"/>
      <c r="X164" s="440"/>
      <c r="Y164" s="440"/>
      <c r="Z164" s="440"/>
      <c r="AA164" s="440"/>
      <c r="AB164" s="440"/>
    </row>
    <row r="165" spans="2:28" x14ac:dyDescent="0.25">
      <c r="B165" s="440"/>
      <c r="C165" s="440"/>
      <c r="D165" s="440"/>
      <c r="E165" s="440"/>
      <c r="F165" s="440"/>
      <c r="G165" s="440"/>
      <c r="H165" s="440"/>
      <c r="I165" s="440"/>
      <c r="J165" s="440"/>
      <c r="K165" s="440"/>
      <c r="L165" s="440"/>
      <c r="M165" s="440"/>
      <c r="N165" s="440"/>
      <c r="O165" s="440"/>
      <c r="P165" s="440"/>
      <c r="Q165" s="440"/>
      <c r="R165" s="440"/>
      <c r="S165" s="440"/>
      <c r="T165" s="440"/>
      <c r="U165" s="440"/>
      <c r="V165" s="440"/>
      <c r="W165" s="440"/>
      <c r="X165" s="440"/>
      <c r="Y165" s="440"/>
      <c r="Z165" s="440"/>
      <c r="AA165" s="440"/>
      <c r="AB165" s="440"/>
    </row>
    <row r="166" spans="2:28" x14ac:dyDescent="0.25">
      <c r="B166" s="440"/>
      <c r="C166" s="440"/>
      <c r="D166" s="440"/>
      <c r="E166" s="440"/>
      <c r="F166" s="440"/>
      <c r="G166" s="440"/>
      <c r="H166" s="440"/>
      <c r="I166" s="440"/>
      <c r="J166" s="440"/>
      <c r="K166" s="440"/>
      <c r="L166" s="440"/>
      <c r="M166" s="440"/>
      <c r="N166" s="440"/>
      <c r="O166" s="440"/>
      <c r="P166" s="440"/>
      <c r="Q166" s="440"/>
      <c r="R166" s="440"/>
      <c r="S166" s="440"/>
      <c r="T166" s="440"/>
      <c r="U166" s="440"/>
      <c r="V166" s="440"/>
      <c r="W166" s="440"/>
      <c r="X166" s="440"/>
      <c r="Y166" s="440"/>
      <c r="Z166" s="440"/>
      <c r="AA166" s="440"/>
      <c r="AB166" s="440"/>
    </row>
    <row r="167" spans="2:28" x14ac:dyDescent="0.25">
      <c r="B167" s="440"/>
      <c r="C167" s="440"/>
      <c r="D167" s="440"/>
      <c r="E167" s="440"/>
      <c r="F167" s="440"/>
      <c r="G167" s="440"/>
      <c r="H167" s="440"/>
      <c r="I167" s="440"/>
      <c r="J167" s="440"/>
      <c r="K167" s="440"/>
      <c r="L167" s="440"/>
      <c r="M167" s="440"/>
      <c r="N167" s="440"/>
      <c r="O167" s="440"/>
      <c r="P167" s="440"/>
      <c r="Q167" s="440"/>
      <c r="R167" s="440"/>
      <c r="S167" s="440"/>
      <c r="T167" s="440"/>
      <c r="U167" s="440"/>
      <c r="V167" s="440"/>
      <c r="W167" s="440"/>
      <c r="X167" s="440"/>
      <c r="Y167" s="440"/>
      <c r="Z167" s="440"/>
      <c r="AA167" s="440"/>
      <c r="AB167" s="440"/>
    </row>
    <row r="168" spans="2:28" x14ac:dyDescent="0.25">
      <c r="B168" s="440"/>
      <c r="C168" s="440"/>
      <c r="D168" s="440"/>
      <c r="E168" s="440"/>
      <c r="F168" s="440"/>
      <c r="G168" s="440"/>
      <c r="H168" s="440"/>
      <c r="I168" s="440"/>
      <c r="J168" s="440"/>
      <c r="K168" s="440"/>
      <c r="L168" s="440"/>
      <c r="M168" s="440"/>
      <c r="N168" s="440"/>
      <c r="O168" s="440"/>
      <c r="P168" s="440"/>
      <c r="Q168" s="440"/>
      <c r="R168" s="440"/>
      <c r="S168" s="440"/>
      <c r="T168" s="440"/>
      <c r="U168" s="440"/>
      <c r="V168" s="440"/>
      <c r="W168" s="440"/>
      <c r="X168" s="440"/>
      <c r="Y168" s="440"/>
      <c r="Z168" s="440"/>
      <c r="AA168" s="440"/>
      <c r="AB168" s="440"/>
    </row>
    <row r="169" spans="2:28" x14ac:dyDescent="0.25">
      <c r="B169" s="440"/>
      <c r="C169" s="440"/>
      <c r="D169" s="440"/>
      <c r="E169" s="440"/>
      <c r="F169" s="440"/>
      <c r="G169" s="440"/>
      <c r="H169" s="440"/>
      <c r="I169" s="440"/>
      <c r="J169" s="440"/>
      <c r="K169" s="440"/>
      <c r="L169" s="440"/>
      <c r="M169" s="440"/>
      <c r="N169" s="440"/>
      <c r="O169" s="440"/>
      <c r="P169" s="440"/>
      <c r="Q169" s="440"/>
      <c r="R169" s="440"/>
      <c r="S169" s="440"/>
      <c r="T169" s="440"/>
      <c r="U169" s="440"/>
      <c r="V169" s="440"/>
      <c r="W169" s="440"/>
      <c r="X169" s="440"/>
      <c r="Y169" s="440"/>
      <c r="Z169" s="440"/>
      <c r="AA169" s="440"/>
      <c r="AB169" s="440"/>
    </row>
    <row r="170" spans="2:28" x14ac:dyDescent="0.25">
      <c r="B170" s="440"/>
      <c r="C170" s="440"/>
      <c r="D170" s="440"/>
      <c r="E170" s="440"/>
      <c r="F170" s="440"/>
      <c r="G170" s="440"/>
      <c r="H170" s="440"/>
      <c r="I170" s="440"/>
      <c r="J170" s="440"/>
      <c r="K170" s="440"/>
      <c r="L170" s="440"/>
      <c r="M170" s="440"/>
      <c r="N170" s="440"/>
      <c r="O170" s="440"/>
      <c r="P170" s="440"/>
      <c r="Q170" s="440"/>
      <c r="R170" s="440"/>
      <c r="S170" s="440"/>
      <c r="T170" s="440"/>
      <c r="U170" s="440"/>
      <c r="V170" s="440"/>
      <c r="W170" s="440"/>
      <c r="X170" s="440"/>
      <c r="Y170" s="440"/>
      <c r="Z170" s="440"/>
      <c r="AA170" s="440"/>
      <c r="AB170" s="440"/>
    </row>
    <row r="171" spans="2:28" x14ac:dyDescent="0.25">
      <c r="B171" s="440"/>
      <c r="C171" s="440"/>
      <c r="D171" s="440"/>
      <c r="E171" s="440"/>
      <c r="F171" s="440"/>
      <c r="G171" s="440"/>
      <c r="H171" s="440"/>
      <c r="I171" s="440"/>
      <c r="J171" s="440"/>
      <c r="K171" s="440"/>
      <c r="L171" s="440"/>
      <c r="M171" s="440"/>
      <c r="N171" s="440"/>
      <c r="O171" s="440"/>
      <c r="P171" s="440"/>
      <c r="Q171" s="440"/>
      <c r="R171" s="440"/>
      <c r="S171" s="440"/>
      <c r="T171" s="440"/>
      <c r="U171" s="440"/>
      <c r="V171" s="440"/>
      <c r="W171" s="440"/>
      <c r="X171" s="440"/>
      <c r="Y171" s="440"/>
      <c r="Z171" s="440"/>
      <c r="AA171" s="440"/>
      <c r="AB171" s="440"/>
    </row>
    <row r="172" spans="2:28" x14ac:dyDescent="0.25">
      <c r="B172" s="440"/>
      <c r="C172" s="440"/>
      <c r="D172" s="440"/>
      <c r="E172" s="440"/>
      <c r="F172" s="440"/>
      <c r="G172" s="440"/>
      <c r="H172" s="440"/>
      <c r="I172" s="440"/>
      <c r="J172" s="440"/>
      <c r="K172" s="440"/>
      <c r="L172" s="440"/>
      <c r="M172" s="440"/>
      <c r="N172" s="440"/>
      <c r="O172" s="440"/>
      <c r="P172" s="440"/>
      <c r="Q172" s="440"/>
      <c r="R172" s="440"/>
      <c r="S172" s="440"/>
      <c r="T172" s="440"/>
      <c r="U172" s="440"/>
      <c r="V172" s="440"/>
      <c r="W172" s="440"/>
      <c r="X172" s="440"/>
      <c r="Y172" s="440"/>
      <c r="Z172" s="440"/>
      <c r="AA172" s="440"/>
      <c r="AB172" s="440"/>
    </row>
    <row r="173" spans="2:28" x14ac:dyDescent="0.25">
      <c r="B173" s="440"/>
      <c r="C173" s="440"/>
      <c r="D173" s="440"/>
      <c r="E173" s="440"/>
      <c r="F173" s="440"/>
      <c r="G173" s="440"/>
      <c r="H173" s="440"/>
      <c r="I173" s="440"/>
      <c r="J173" s="440"/>
      <c r="K173" s="440"/>
      <c r="L173" s="440"/>
      <c r="M173" s="440"/>
      <c r="N173" s="440"/>
      <c r="O173" s="440"/>
      <c r="P173" s="440"/>
      <c r="Q173" s="440"/>
      <c r="R173" s="440"/>
      <c r="S173" s="440"/>
      <c r="T173" s="440"/>
      <c r="U173" s="440"/>
      <c r="V173" s="440"/>
      <c r="W173" s="440"/>
      <c r="X173" s="440"/>
      <c r="Y173" s="440"/>
      <c r="Z173" s="440"/>
      <c r="AA173" s="440"/>
      <c r="AB173" s="440"/>
    </row>
    <row r="174" spans="2:28" x14ac:dyDescent="0.25">
      <c r="B174" s="440"/>
      <c r="C174" s="440"/>
      <c r="D174" s="440"/>
      <c r="E174" s="440"/>
      <c r="F174" s="440"/>
      <c r="G174" s="440"/>
      <c r="H174" s="440"/>
      <c r="I174" s="440"/>
      <c r="J174" s="440"/>
      <c r="K174" s="440"/>
      <c r="L174" s="440"/>
      <c r="M174" s="440"/>
      <c r="N174" s="440"/>
      <c r="O174" s="440"/>
      <c r="P174" s="440"/>
      <c r="Q174" s="440"/>
      <c r="R174" s="440"/>
      <c r="S174" s="440"/>
      <c r="T174" s="440"/>
      <c r="U174" s="440"/>
      <c r="V174" s="440"/>
      <c r="W174" s="440"/>
      <c r="X174" s="440"/>
      <c r="Y174" s="440"/>
      <c r="Z174" s="440"/>
      <c r="AA174" s="440"/>
      <c r="AB174" s="440"/>
    </row>
    <row r="175" spans="2:28" x14ac:dyDescent="0.25">
      <c r="B175" s="440"/>
      <c r="C175" s="440"/>
      <c r="D175" s="440"/>
      <c r="E175" s="440"/>
      <c r="F175" s="440"/>
      <c r="G175" s="440"/>
      <c r="H175" s="440"/>
      <c r="I175" s="440"/>
      <c r="J175" s="440"/>
      <c r="K175" s="440"/>
      <c r="L175" s="440"/>
      <c r="M175" s="440"/>
      <c r="N175" s="440"/>
      <c r="O175" s="440"/>
      <c r="P175" s="440"/>
      <c r="Q175" s="440"/>
      <c r="R175" s="440"/>
      <c r="S175" s="440"/>
      <c r="T175" s="440"/>
      <c r="U175" s="440"/>
      <c r="V175" s="440"/>
      <c r="W175" s="440"/>
      <c r="X175" s="440"/>
      <c r="Y175" s="440"/>
      <c r="Z175" s="440"/>
      <c r="AA175" s="440"/>
      <c r="AB175" s="440"/>
    </row>
    <row r="176" spans="2:28" x14ac:dyDescent="0.25">
      <c r="B176" s="440"/>
      <c r="C176" s="440"/>
      <c r="D176" s="440"/>
      <c r="E176" s="440"/>
      <c r="F176" s="440"/>
      <c r="G176" s="440"/>
      <c r="H176" s="440"/>
      <c r="I176" s="440"/>
      <c r="J176" s="440"/>
      <c r="K176" s="440"/>
      <c r="L176" s="440"/>
      <c r="M176" s="440"/>
      <c r="N176" s="440"/>
      <c r="O176" s="440"/>
      <c r="P176" s="440"/>
      <c r="Q176" s="440"/>
      <c r="R176" s="440"/>
      <c r="S176" s="440"/>
      <c r="T176" s="440"/>
      <c r="U176" s="440"/>
      <c r="V176" s="440"/>
      <c r="W176" s="440"/>
      <c r="X176" s="440"/>
      <c r="Y176" s="440"/>
      <c r="Z176" s="440"/>
      <c r="AA176" s="440"/>
      <c r="AB176" s="440"/>
    </row>
    <row r="177" spans="2:28" x14ac:dyDescent="0.25">
      <c r="B177" s="440"/>
      <c r="C177" s="440"/>
      <c r="D177" s="440"/>
      <c r="E177" s="440"/>
      <c r="F177" s="440"/>
      <c r="G177" s="440"/>
      <c r="H177" s="440"/>
      <c r="I177" s="440"/>
      <c r="J177" s="440"/>
      <c r="K177" s="440"/>
      <c r="L177" s="440"/>
      <c r="M177" s="440"/>
      <c r="N177" s="440"/>
      <c r="O177" s="440"/>
      <c r="P177" s="440"/>
      <c r="Q177" s="440"/>
      <c r="R177" s="440"/>
      <c r="S177" s="440"/>
      <c r="T177" s="440"/>
      <c r="U177" s="440"/>
      <c r="V177" s="440"/>
      <c r="W177" s="440"/>
      <c r="X177" s="440"/>
      <c r="Y177" s="440"/>
      <c r="Z177" s="440"/>
      <c r="AA177" s="440"/>
      <c r="AB177" s="440"/>
    </row>
    <row r="178" spans="2:28" x14ac:dyDescent="0.25">
      <c r="B178" s="440"/>
      <c r="C178" s="440"/>
      <c r="D178" s="440"/>
      <c r="E178" s="440"/>
      <c r="F178" s="440"/>
      <c r="G178" s="440"/>
      <c r="H178" s="440"/>
      <c r="I178" s="440"/>
      <c r="J178" s="440"/>
      <c r="K178" s="440"/>
      <c r="L178" s="440"/>
      <c r="M178" s="440"/>
      <c r="N178" s="440"/>
      <c r="O178" s="440"/>
      <c r="P178" s="440"/>
      <c r="Q178" s="440"/>
      <c r="R178" s="440"/>
      <c r="S178" s="440"/>
      <c r="T178" s="440"/>
      <c r="U178" s="440"/>
      <c r="V178" s="440"/>
      <c r="W178" s="440"/>
      <c r="X178" s="440"/>
      <c r="Y178" s="440"/>
      <c r="Z178" s="440"/>
      <c r="AA178" s="440"/>
      <c r="AB178" s="440"/>
    </row>
    <row r="179" spans="2:28" x14ac:dyDescent="0.25">
      <c r="B179" s="440"/>
      <c r="C179" s="440"/>
      <c r="D179" s="440"/>
      <c r="E179" s="440"/>
      <c r="F179" s="440"/>
      <c r="G179" s="440"/>
      <c r="H179" s="440"/>
      <c r="I179" s="440"/>
      <c r="J179" s="440"/>
      <c r="K179" s="440"/>
      <c r="L179" s="440"/>
      <c r="M179" s="440"/>
      <c r="N179" s="440"/>
      <c r="O179" s="440"/>
      <c r="P179" s="440"/>
      <c r="Q179" s="440"/>
      <c r="R179" s="440"/>
      <c r="S179" s="440"/>
      <c r="T179" s="440"/>
      <c r="U179" s="440"/>
      <c r="V179" s="440"/>
      <c r="W179" s="440"/>
      <c r="X179" s="440"/>
      <c r="Y179" s="440"/>
      <c r="Z179" s="440"/>
      <c r="AA179" s="440"/>
      <c r="AB179" s="440"/>
    </row>
    <row r="180" spans="2:28" x14ac:dyDescent="0.25">
      <c r="B180" s="440"/>
      <c r="C180" s="440"/>
      <c r="D180" s="440"/>
      <c r="E180" s="440"/>
      <c r="F180" s="440"/>
      <c r="G180" s="440"/>
      <c r="H180" s="440"/>
      <c r="I180" s="440"/>
      <c r="J180" s="440"/>
      <c r="K180" s="440"/>
      <c r="L180" s="440"/>
      <c r="M180" s="440"/>
      <c r="N180" s="440"/>
      <c r="O180" s="440"/>
      <c r="P180" s="440"/>
      <c r="Q180" s="440"/>
      <c r="R180" s="440"/>
      <c r="S180" s="440"/>
      <c r="T180" s="440"/>
      <c r="U180" s="440"/>
      <c r="V180" s="440"/>
      <c r="W180" s="440"/>
      <c r="X180" s="440"/>
      <c r="Y180" s="440"/>
      <c r="Z180" s="440"/>
      <c r="AA180" s="440"/>
      <c r="AB180" s="440"/>
    </row>
    <row r="181" spans="2:28" x14ac:dyDescent="0.25">
      <c r="B181" s="440"/>
      <c r="C181" s="440"/>
      <c r="D181" s="440"/>
      <c r="E181" s="440"/>
      <c r="F181" s="440"/>
      <c r="G181" s="440"/>
      <c r="H181" s="440"/>
      <c r="I181" s="440"/>
      <c r="J181" s="440"/>
      <c r="K181" s="440"/>
      <c r="L181" s="440"/>
      <c r="M181" s="440"/>
      <c r="N181" s="440"/>
      <c r="O181" s="440"/>
      <c r="P181" s="440"/>
      <c r="Q181" s="440"/>
      <c r="R181" s="440"/>
      <c r="S181" s="440"/>
      <c r="T181" s="440"/>
      <c r="U181" s="440"/>
      <c r="V181" s="440"/>
      <c r="W181" s="440"/>
      <c r="X181" s="440"/>
      <c r="Y181" s="440"/>
      <c r="Z181" s="440"/>
      <c r="AA181" s="440"/>
      <c r="AB181" s="440"/>
    </row>
    <row r="182" spans="2:28" x14ac:dyDescent="0.25">
      <c r="B182" s="440"/>
      <c r="C182" s="440"/>
      <c r="D182" s="440"/>
      <c r="E182" s="440"/>
      <c r="F182" s="440"/>
      <c r="G182" s="440"/>
      <c r="H182" s="440"/>
      <c r="I182" s="440"/>
      <c r="J182" s="440"/>
      <c r="K182" s="440"/>
      <c r="L182" s="440"/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</row>
    <row r="183" spans="2:28" x14ac:dyDescent="0.25">
      <c r="B183" s="440"/>
      <c r="C183" s="440"/>
      <c r="D183" s="440"/>
      <c r="E183" s="440"/>
      <c r="F183" s="440"/>
      <c r="G183" s="440"/>
      <c r="H183" s="440"/>
      <c r="I183" s="440"/>
      <c r="J183" s="440"/>
      <c r="K183" s="440"/>
      <c r="L183" s="440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</row>
    <row r="184" spans="2:28" x14ac:dyDescent="0.25">
      <c r="B184" s="440"/>
      <c r="C184" s="440"/>
      <c r="D184" s="440"/>
      <c r="E184" s="440"/>
      <c r="F184" s="440"/>
      <c r="G184" s="440"/>
      <c r="H184" s="440"/>
      <c r="I184" s="440"/>
      <c r="J184" s="440"/>
      <c r="K184" s="440"/>
      <c r="L184" s="440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</row>
    <row r="185" spans="2:28" x14ac:dyDescent="0.25">
      <c r="B185" s="440"/>
      <c r="C185" s="440"/>
      <c r="D185" s="440"/>
      <c r="E185" s="440"/>
      <c r="F185" s="440"/>
      <c r="G185" s="440"/>
      <c r="H185" s="440"/>
      <c r="I185" s="440"/>
      <c r="J185" s="440"/>
      <c r="K185" s="440"/>
      <c r="L185" s="440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</row>
    <row r="186" spans="2:28" x14ac:dyDescent="0.25">
      <c r="B186" s="440"/>
      <c r="C186" s="440"/>
      <c r="D186" s="440"/>
      <c r="E186" s="440"/>
      <c r="F186" s="440"/>
      <c r="G186" s="440"/>
      <c r="H186" s="440"/>
      <c r="I186" s="440"/>
      <c r="J186" s="440"/>
      <c r="K186" s="440"/>
      <c r="L186" s="440"/>
      <c r="M186" s="440"/>
      <c r="N186" s="440"/>
      <c r="O186" s="440"/>
      <c r="P186" s="440"/>
      <c r="Q186" s="440"/>
      <c r="R186" s="440"/>
      <c r="S186" s="440"/>
      <c r="T186" s="440"/>
      <c r="U186" s="440"/>
      <c r="V186" s="440"/>
      <c r="W186" s="440"/>
      <c r="X186" s="440"/>
      <c r="Y186" s="440"/>
      <c r="Z186" s="440"/>
      <c r="AA186" s="440"/>
      <c r="AB186" s="440"/>
    </row>
    <row r="187" spans="2:28" x14ac:dyDescent="0.25">
      <c r="B187" s="440"/>
      <c r="C187" s="440"/>
      <c r="D187" s="440"/>
      <c r="E187" s="440"/>
      <c r="F187" s="440"/>
      <c r="G187" s="440"/>
      <c r="H187" s="440"/>
      <c r="I187" s="440"/>
      <c r="J187" s="440"/>
      <c r="K187" s="440"/>
      <c r="L187" s="440"/>
      <c r="M187" s="440"/>
      <c r="N187" s="440"/>
      <c r="O187" s="440"/>
      <c r="P187" s="440"/>
      <c r="Q187" s="440"/>
      <c r="R187" s="440"/>
      <c r="S187" s="440"/>
      <c r="T187" s="440"/>
      <c r="U187" s="440"/>
      <c r="V187" s="440"/>
      <c r="W187" s="440"/>
      <c r="X187" s="440"/>
      <c r="Y187" s="440"/>
      <c r="Z187" s="440"/>
      <c r="AA187" s="440"/>
      <c r="AB187" s="440"/>
    </row>
    <row r="188" spans="2:28" x14ac:dyDescent="0.25">
      <c r="B188" s="440"/>
      <c r="C188" s="440"/>
      <c r="D188" s="440"/>
      <c r="E188" s="440"/>
      <c r="F188" s="440"/>
      <c r="G188" s="440"/>
      <c r="H188" s="440"/>
      <c r="I188" s="440"/>
      <c r="J188" s="440"/>
      <c r="K188" s="440"/>
      <c r="L188" s="440"/>
      <c r="M188" s="440"/>
      <c r="N188" s="440"/>
      <c r="O188" s="440"/>
      <c r="P188" s="440"/>
      <c r="Q188" s="440"/>
      <c r="R188" s="440"/>
      <c r="S188" s="440"/>
      <c r="T188" s="440"/>
      <c r="U188" s="440"/>
      <c r="V188" s="440"/>
      <c r="W188" s="440"/>
      <c r="X188" s="440"/>
      <c r="Y188" s="440"/>
      <c r="Z188" s="440"/>
      <c r="AA188" s="440"/>
      <c r="AB188" s="440"/>
    </row>
    <row r="189" spans="2:28" x14ac:dyDescent="0.25">
      <c r="B189" s="440"/>
      <c r="C189" s="440"/>
      <c r="D189" s="440"/>
      <c r="E189" s="440"/>
      <c r="F189" s="440"/>
      <c r="G189" s="440"/>
      <c r="H189" s="440"/>
      <c r="I189" s="440"/>
      <c r="J189" s="440"/>
      <c r="K189" s="440"/>
      <c r="L189" s="440"/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</row>
    <row r="190" spans="2:28" x14ac:dyDescent="0.25">
      <c r="B190" s="440"/>
      <c r="C190" s="440"/>
      <c r="D190" s="440"/>
      <c r="E190" s="440"/>
      <c r="F190" s="440"/>
      <c r="G190" s="440"/>
      <c r="H190" s="440"/>
      <c r="I190" s="440"/>
      <c r="J190" s="440"/>
      <c r="K190" s="440"/>
      <c r="L190" s="440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</row>
    <row r="191" spans="2:28" x14ac:dyDescent="0.25"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</row>
    <row r="192" spans="2:28" x14ac:dyDescent="0.25">
      <c r="B192" s="440"/>
      <c r="C192" s="440"/>
      <c r="D192" s="440"/>
      <c r="E192" s="440"/>
      <c r="F192" s="440"/>
      <c r="G192" s="440"/>
      <c r="H192" s="440"/>
      <c r="I192" s="440"/>
      <c r="J192" s="440"/>
      <c r="K192" s="440"/>
      <c r="L192" s="440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</row>
    <row r="193" spans="2:28" x14ac:dyDescent="0.25">
      <c r="B193" s="440"/>
      <c r="C193" s="440"/>
      <c r="D193" s="440"/>
      <c r="E193" s="440"/>
      <c r="F193" s="440"/>
      <c r="G193" s="440"/>
      <c r="H193" s="440"/>
      <c r="I193" s="440"/>
      <c r="J193" s="440"/>
      <c r="K193" s="440"/>
      <c r="L193" s="440"/>
      <c r="M193" s="440"/>
      <c r="N193" s="440"/>
      <c r="O193" s="440"/>
      <c r="P193" s="440"/>
      <c r="Q193" s="440"/>
      <c r="R193" s="440"/>
      <c r="S193" s="440"/>
      <c r="T193" s="440"/>
      <c r="U193" s="440"/>
      <c r="V193" s="440"/>
      <c r="W193" s="440"/>
      <c r="X193" s="440"/>
      <c r="Y193" s="440"/>
      <c r="Z193" s="440"/>
      <c r="AA193" s="440"/>
      <c r="AB193" s="440"/>
    </row>
    <row r="194" spans="2:28" x14ac:dyDescent="0.25">
      <c r="B194" s="440"/>
      <c r="C194" s="440"/>
      <c r="D194" s="440"/>
      <c r="E194" s="440"/>
      <c r="F194" s="440"/>
      <c r="G194" s="440"/>
      <c r="H194" s="440"/>
      <c r="I194" s="440"/>
      <c r="J194" s="440"/>
      <c r="K194" s="440"/>
      <c r="L194" s="440"/>
      <c r="M194" s="440"/>
      <c r="N194" s="440"/>
      <c r="O194" s="440"/>
      <c r="P194" s="440"/>
      <c r="Q194" s="440"/>
      <c r="R194" s="440"/>
      <c r="S194" s="440"/>
      <c r="T194" s="440"/>
      <c r="U194" s="440"/>
      <c r="V194" s="440"/>
      <c r="W194" s="440"/>
      <c r="X194" s="440"/>
      <c r="Y194" s="440"/>
      <c r="Z194" s="440"/>
      <c r="AA194" s="440"/>
      <c r="AB194" s="440"/>
    </row>
    <row r="195" spans="2:28" x14ac:dyDescent="0.25">
      <c r="B195" s="440"/>
      <c r="C195" s="440"/>
      <c r="D195" s="440"/>
      <c r="E195" s="440"/>
      <c r="F195" s="440"/>
      <c r="G195" s="440"/>
      <c r="H195" s="440"/>
      <c r="I195" s="440"/>
      <c r="J195" s="440"/>
      <c r="K195" s="440"/>
      <c r="L195" s="440"/>
      <c r="M195" s="440"/>
      <c r="N195" s="440"/>
      <c r="O195" s="440"/>
      <c r="P195" s="440"/>
      <c r="Q195" s="440"/>
      <c r="R195" s="440"/>
      <c r="S195" s="440"/>
      <c r="T195" s="440"/>
      <c r="U195" s="440"/>
      <c r="V195" s="440"/>
      <c r="W195" s="440"/>
      <c r="X195" s="440"/>
      <c r="Y195" s="440"/>
      <c r="Z195" s="440"/>
      <c r="AA195" s="440"/>
      <c r="AB195" s="440"/>
    </row>
    <row r="196" spans="2:28" x14ac:dyDescent="0.25">
      <c r="B196" s="440"/>
      <c r="C196" s="440"/>
      <c r="D196" s="440"/>
      <c r="E196" s="440"/>
      <c r="F196" s="440"/>
      <c r="G196" s="440"/>
      <c r="H196" s="440"/>
      <c r="I196" s="440"/>
      <c r="J196" s="440"/>
      <c r="K196" s="440"/>
      <c r="L196" s="440"/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</row>
    <row r="197" spans="2:28" x14ac:dyDescent="0.25">
      <c r="B197" s="440"/>
      <c r="C197" s="440"/>
      <c r="D197" s="440"/>
      <c r="E197" s="440"/>
      <c r="F197" s="440"/>
      <c r="G197" s="440"/>
      <c r="H197" s="440"/>
      <c r="I197" s="440"/>
      <c r="J197" s="440"/>
      <c r="K197" s="440"/>
      <c r="L197" s="440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</row>
    <row r="198" spans="2:28" x14ac:dyDescent="0.25">
      <c r="B198" s="440"/>
      <c r="C198" s="440"/>
      <c r="D198" s="440"/>
      <c r="E198" s="440"/>
      <c r="F198" s="440"/>
      <c r="G198" s="440"/>
      <c r="H198" s="440"/>
      <c r="I198" s="440"/>
      <c r="J198" s="440"/>
      <c r="K198" s="440"/>
      <c r="L198" s="440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</row>
    <row r="199" spans="2:28" x14ac:dyDescent="0.25">
      <c r="B199" s="440"/>
      <c r="C199" s="440"/>
      <c r="D199" s="440"/>
      <c r="E199" s="440"/>
      <c r="F199" s="440"/>
      <c r="G199" s="440"/>
      <c r="H199" s="440"/>
      <c r="I199" s="440"/>
      <c r="J199" s="440"/>
      <c r="K199" s="440"/>
      <c r="L199" s="440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</row>
    <row r="200" spans="2:28" x14ac:dyDescent="0.25">
      <c r="B200" s="440"/>
      <c r="C200" s="440"/>
      <c r="D200" s="440"/>
      <c r="E200" s="440"/>
      <c r="F200" s="440"/>
      <c r="G200" s="440"/>
      <c r="H200" s="440"/>
      <c r="I200" s="440"/>
      <c r="J200" s="440"/>
      <c r="K200" s="440"/>
      <c r="L200" s="440"/>
      <c r="M200" s="440"/>
      <c r="N200" s="440"/>
      <c r="O200" s="440"/>
      <c r="P200" s="440"/>
      <c r="Q200" s="440"/>
      <c r="R200" s="440"/>
      <c r="S200" s="440"/>
      <c r="T200" s="440"/>
      <c r="U200" s="440"/>
      <c r="V200" s="440"/>
      <c r="W200" s="440"/>
      <c r="X200" s="440"/>
      <c r="Y200" s="440"/>
      <c r="Z200" s="440"/>
      <c r="AA200" s="440"/>
      <c r="AB200" s="440"/>
    </row>
    <row r="201" spans="2:28" x14ac:dyDescent="0.25">
      <c r="B201" s="440"/>
      <c r="C201" s="440"/>
      <c r="D201" s="440"/>
      <c r="E201" s="440"/>
      <c r="F201" s="440"/>
      <c r="G201" s="440"/>
      <c r="H201" s="440"/>
      <c r="I201" s="440"/>
      <c r="J201" s="440"/>
      <c r="K201" s="440"/>
      <c r="L201" s="440"/>
      <c r="M201" s="440"/>
      <c r="N201" s="440"/>
      <c r="O201" s="440"/>
      <c r="P201" s="440"/>
      <c r="Q201" s="440"/>
      <c r="R201" s="440"/>
      <c r="S201" s="440"/>
      <c r="T201" s="440"/>
      <c r="U201" s="440"/>
      <c r="V201" s="440"/>
      <c r="W201" s="440"/>
      <c r="X201" s="440"/>
      <c r="Y201" s="440"/>
      <c r="Z201" s="440"/>
      <c r="AA201" s="440"/>
      <c r="AB201" s="440"/>
    </row>
    <row r="202" spans="2:28" x14ac:dyDescent="0.25">
      <c r="B202" s="440"/>
      <c r="C202" s="440"/>
      <c r="D202" s="440"/>
      <c r="E202" s="440"/>
      <c r="F202" s="440"/>
      <c r="G202" s="440"/>
      <c r="H202" s="440"/>
      <c r="I202" s="440"/>
      <c r="J202" s="440"/>
      <c r="K202" s="440"/>
      <c r="L202" s="440"/>
      <c r="M202" s="440"/>
      <c r="N202" s="440"/>
      <c r="O202" s="440"/>
      <c r="P202" s="440"/>
      <c r="Q202" s="440"/>
      <c r="R202" s="440"/>
      <c r="S202" s="440"/>
      <c r="T202" s="440"/>
      <c r="U202" s="440"/>
      <c r="V202" s="440"/>
      <c r="W202" s="440"/>
      <c r="X202" s="440"/>
      <c r="Y202" s="440"/>
      <c r="Z202" s="440"/>
      <c r="AA202" s="440"/>
      <c r="AB202" s="440"/>
    </row>
    <row r="203" spans="2:28" x14ac:dyDescent="0.25">
      <c r="B203" s="440"/>
      <c r="C203" s="440"/>
      <c r="D203" s="440"/>
      <c r="E203" s="440"/>
      <c r="F203" s="440"/>
      <c r="G203" s="440"/>
      <c r="H203" s="440"/>
      <c r="I203" s="440"/>
      <c r="J203" s="440"/>
      <c r="K203" s="440"/>
      <c r="L203" s="440"/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</row>
    <row r="204" spans="2:28" x14ac:dyDescent="0.25">
      <c r="B204" s="440"/>
      <c r="C204" s="440"/>
      <c r="D204" s="440"/>
      <c r="E204" s="440"/>
      <c r="F204" s="440"/>
      <c r="G204" s="440"/>
      <c r="H204" s="440"/>
      <c r="I204" s="440"/>
      <c r="J204" s="440"/>
      <c r="K204" s="440"/>
      <c r="L204" s="440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</row>
    <row r="205" spans="2:28" x14ac:dyDescent="0.25">
      <c r="B205" s="440"/>
      <c r="C205" s="440"/>
      <c r="D205" s="440"/>
      <c r="E205" s="440"/>
      <c r="F205" s="440"/>
      <c r="G205" s="440"/>
      <c r="H205" s="440"/>
      <c r="I205" s="440"/>
      <c r="J205" s="440"/>
      <c r="K205" s="440"/>
      <c r="L205" s="440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</row>
    <row r="206" spans="2:28" x14ac:dyDescent="0.25">
      <c r="B206" s="440"/>
      <c r="C206" s="440"/>
      <c r="D206" s="440"/>
      <c r="E206" s="440"/>
      <c r="F206" s="440"/>
      <c r="G206" s="440"/>
      <c r="H206" s="440"/>
      <c r="I206" s="440"/>
      <c r="J206" s="440"/>
      <c r="K206" s="440"/>
      <c r="L206" s="440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</row>
    <row r="207" spans="2:28" x14ac:dyDescent="0.25">
      <c r="B207" s="440"/>
      <c r="C207" s="440"/>
      <c r="D207" s="440"/>
      <c r="E207" s="440"/>
      <c r="F207" s="440"/>
      <c r="G207" s="440"/>
      <c r="H207" s="440"/>
      <c r="I207" s="440"/>
      <c r="J207" s="440"/>
      <c r="K207" s="440"/>
      <c r="L207" s="440"/>
      <c r="M207" s="440"/>
      <c r="N207" s="440"/>
      <c r="O207" s="440"/>
      <c r="P207" s="440"/>
      <c r="Q207" s="440"/>
      <c r="R207" s="440"/>
      <c r="S207" s="440"/>
      <c r="T207" s="440"/>
      <c r="U207" s="440"/>
      <c r="V207" s="440"/>
      <c r="W207" s="440"/>
      <c r="X207" s="440"/>
      <c r="Y207" s="440"/>
      <c r="Z207" s="440"/>
      <c r="AA207" s="440"/>
      <c r="AB207" s="440"/>
    </row>
    <row r="208" spans="2:28" x14ac:dyDescent="0.25">
      <c r="B208" s="440"/>
      <c r="C208" s="440"/>
      <c r="D208" s="440"/>
      <c r="E208" s="440"/>
      <c r="F208" s="440"/>
      <c r="G208" s="440"/>
      <c r="H208" s="440"/>
      <c r="I208" s="440"/>
      <c r="J208" s="440"/>
      <c r="K208" s="440"/>
      <c r="L208" s="440"/>
      <c r="M208" s="440"/>
      <c r="N208" s="440"/>
      <c r="O208" s="440"/>
      <c r="P208" s="440"/>
      <c r="Q208" s="440"/>
      <c r="R208" s="440"/>
      <c r="S208" s="440"/>
      <c r="T208" s="440"/>
      <c r="U208" s="440"/>
      <c r="V208" s="440"/>
      <c r="W208" s="440"/>
      <c r="X208" s="440"/>
      <c r="Y208" s="440"/>
      <c r="Z208" s="440"/>
      <c r="AA208" s="440"/>
      <c r="AB208" s="440"/>
    </row>
    <row r="209" spans="2:28" x14ac:dyDescent="0.25">
      <c r="B209" s="440"/>
      <c r="C209" s="440"/>
      <c r="D209" s="440"/>
      <c r="E209" s="440"/>
      <c r="F209" s="440"/>
      <c r="G209" s="440"/>
      <c r="H209" s="440"/>
      <c r="I209" s="440"/>
      <c r="J209" s="440"/>
      <c r="K209" s="440"/>
      <c r="L209" s="440"/>
      <c r="M209" s="440"/>
      <c r="N209" s="440"/>
      <c r="O209" s="440"/>
      <c r="P209" s="440"/>
      <c r="Q209" s="440"/>
      <c r="R209" s="440"/>
      <c r="S209" s="440"/>
      <c r="T209" s="440"/>
      <c r="U209" s="440"/>
      <c r="V209" s="440"/>
      <c r="W209" s="440"/>
      <c r="X209" s="440"/>
      <c r="Y209" s="440"/>
      <c r="Z209" s="440"/>
      <c r="AA209" s="440"/>
      <c r="AB209" s="440"/>
    </row>
    <row r="210" spans="2:28" x14ac:dyDescent="0.25">
      <c r="B210" s="440"/>
      <c r="C210" s="440"/>
      <c r="D210" s="440"/>
      <c r="E210" s="440"/>
      <c r="F210" s="440"/>
      <c r="G210" s="440"/>
      <c r="H210" s="440"/>
      <c r="I210" s="440"/>
      <c r="J210" s="440"/>
      <c r="K210" s="440"/>
      <c r="L210" s="440"/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</row>
    <row r="211" spans="2:28" x14ac:dyDescent="0.25">
      <c r="B211" s="440"/>
      <c r="C211" s="440"/>
      <c r="D211" s="440"/>
      <c r="E211" s="440"/>
      <c r="F211" s="440"/>
      <c r="G211" s="440"/>
      <c r="H211" s="440"/>
      <c r="I211" s="440"/>
      <c r="J211" s="440"/>
      <c r="K211" s="440"/>
      <c r="L211" s="440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</row>
    <row r="212" spans="2:28" x14ac:dyDescent="0.25">
      <c r="B212" s="440"/>
      <c r="C212" s="440"/>
      <c r="D212" s="440"/>
      <c r="E212" s="440"/>
      <c r="F212" s="440"/>
      <c r="G212" s="440"/>
      <c r="H212" s="440"/>
      <c r="I212" s="440"/>
      <c r="J212" s="440"/>
      <c r="K212" s="440"/>
      <c r="L212" s="440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</row>
    <row r="213" spans="2:28" x14ac:dyDescent="0.25">
      <c r="B213" s="440"/>
      <c r="C213" s="440"/>
      <c r="D213" s="440"/>
      <c r="E213" s="440"/>
      <c r="F213" s="440"/>
      <c r="G213" s="440"/>
      <c r="H213" s="440"/>
      <c r="I213" s="440"/>
      <c r="J213" s="440"/>
      <c r="K213" s="440"/>
      <c r="L213" s="440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</row>
    <row r="214" spans="2:28" x14ac:dyDescent="0.25">
      <c r="B214" s="440"/>
      <c r="C214" s="440"/>
      <c r="D214" s="440"/>
      <c r="E214" s="440"/>
      <c r="F214" s="440"/>
      <c r="G214" s="440"/>
      <c r="H214" s="440"/>
      <c r="I214" s="440"/>
      <c r="J214" s="440"/>
      <c r="K214" s="440"/>
      <c r="L214" s="440"/>
      <c r="M214" s="440"/>
      <c r="N214" s="440"/>
      <c r="O214" s="440"/>
      <c r="P214" s="440"/>
      <c r="Q214" s="440"/>
      <c r="R214" s="440"/>
      <c r="S214" s="440"/>
      <c r="T214" s="440"/>
      <c r="U214" s="440"/>
      <c r="V214" s="440"/>
      <c r="W214" s="440"/>
      <c r="X214" s="440"/>
      <c r="Y214" s="440"/>
      <c r="Z214" s="440"/>
      <c r="AA214" s="440"/>
      <c r="AB214" s="440"/>
    </row>
    <row r="215" spans="2:28" x14ac:dyDescent="0.25">
      <c r="B215" s="440"/>
      <c r="C215" s="440"/>
      <c r="D215" s="440"/>
      <c r="E215" s="440"/>
      <c r="F215" s="440"/>
      <c r="G215" s="440"/>
      <c r="H215" s="440"/>
      <c r="I215" s="440"/>
      <c r="J215" s="440"/>
      <c r="K215" s="440"/>
      <c r="L215" s="440"/>
      <c r="M215" s="440"/>
      <c r="N215" s="440"/>
      <c r="O215" s="440"/>
      <c r="P215" s="440"/>
      <c r="Q215" s="440"/>
      <c r="R215" s="440"/>
      <c r="S215" s="440"/>
      <c r="T215" s="440"/>
      <c r="U215" s="440"/>
      <c r="V215" s="440"/>
      <c r="W215" s="440"/>
      <c r="X215" s="440"/>
      <c r="Y215" s="440"/>
      <c r="Z215" s="440"/>
      <c r="AA215" s="440"/>
      <c r="AB215" s="440"/>
    </row>
    <row r="216" spans="2:28" x14ac:dyDescent="0.25">
      <c r="B216" s="440"/>
      <c r="C216" s="440"/>
      <c r="D216" s="440"/>
      <c r="E216" s="440"/>
      <c r="F216" s="440"/>
      <c r="G216" s="440"/>
      <c r="H216" s="440"/>
      <c r="I216" s="440"/>
      <c r="J216" s="440"/>
      <c r="K216" s="440"/>
      <c r="L216" s="440"/>
      <c r="M216" s="440"/>
      <c r="N216" s="440"/>
      <c r="O216" s="440"/>
      <c r="P216" s="440"/>
      <c r="Q216" s="440"/>
      <c r="R216" s="440"/>
      <c r="S216" s="440"/>
      <c r="T216" s="440"/>
      <c r="U216" s="440"/>
      <c r="V216" s="440"/>
      <c r="W216" s="440"/>
      <c r="X216" s="440"/>
      <c r="Y216" s="440"/>
      <c r="Z216" s="440"/>
      <c r="AA216" s="440"/>
      <c r="AB216" s="440"/>
    </row>
    <row r="217" spans="2:28" x14ac:dyDescent="0.25">
      <c r="B217" s="440"/>
      <c r="C217" s="440"/>
      <c r="D217" s="440"/>
      <c r="E217" s="440"/>
      <c r="F217" s="440"/>
      <c r="G217" s="440"/>
      <c r="H217" s="440"/>
      <c r="I217" s="440"/>
      <c r="J217" s="440"/>
      <c r="K217" s="440"/>
      <c r="L217" s="440"/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</row>
    <row r="218" spans="2:28" x14ac:dyDescent="0.25">
      <c r="B218" s="440"/>
      <c r="C218" s="440"/>
      <c r="D218" s="440"/>
      <c r="E218" s="440"/>
      <c r="F218" s="440"/>
      <c r="G218" s="440"/>
      <c r="H218" s="440"/>
      <c r="I218" s="440"/>
      <c r="J218" s="440"/>
      <c r="K218" s="440"/>
      <c r="L218" s="440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</row>
    <row r="219" spans="2:28" x14ac:dyDescent="0.25">
      <c r="B219" s="440"/>
      <c r="C219" s="440"/>
      <c r="D219" s="440"/>
      <c r="E219" s="440"/>
      <c r="F219" s="440"/>
      <c r="G219" s="440"/>
      <c r="H219" s="440"/>
      <c r="I219" s="440"/>
      <c r="J219" s="440"/>
      <c r="K219" s="440"/>
      <c r="L219" s="440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</row>
    <row r="220" spans="2:28" x14ac:dyDescent="0.25">
      <c r="B220" s="440"/>
      <c r="C220" s="440"/>
      <c r="D220" s="440"/>
      <c r="E220" s="440"/>
      <c r="F220" s="440"/>
      <c r="G220" s="440"/>
      <c r="H220" s="440"/>
      <c r="I220" s="440"/>
      <c r="J220" s="440"/>
      <c r="K220" s="440"/>
      <c r="L220" s="440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</row>
    <row r="221" spans="2:28" x14ac:dyDescent="0.25">
      <c r="B221" s="440"/>
      <c r="C221" s="440"/>
      <c r="D221" s="440"/>
      <c r="E221" s="440"/>
      <c r="F221" s="440"/>
      <c r="G221" s="440"/>
      <c r="H221" s="440"/>
      <c r="I221" s="440"/>
      <c r="J221" s="440"/>
      <c r="K221" s="440"/>
      <c r="L221" s="440"/>
      <c r="M221" s="440"/>
      <c r="N221" s="440"/>
      <c r="O221" s="440"/>
      <c r="P221" s="440"/>
      <c r="Q221" s="440"/>
      <c r="R221" s="440"/>
      <c r="S221" s="440"/>
      <c r="T221" s="440"/>
      <c r="U221" s="440"/>
      <c r="V221" s="440"/>
      <c r="W221" s="440"/>
      <c r="X221" s="440"/>
      <c r="Y221" s="440"/>
      <c r="Z221" s="440"/>
      <c r="AA221" s="440"/>
      <c r="AB221" s="440"/>
    </row>
    <row r="222" spans="2:28" x14ac:dyDescent="0.25">
      <c r="B222" s="440"/>
      <c r="C222" s="440"/>
      <c r="D222" s="440"/>
      <c r="E222" s="440"/>
      <c r="F222" s="440"/>
      <c r="G222" s="440"/>
      <c r="H222" s="440"/>
      <c r="I222" s="440"/>
      <c r="J222" s="440"/>
      <c r="K222" s="440"/>
      <c r="L222" s="440"/>
      <c r="M222" s="440"/>
      <c r="N222" s="440"/>
      <c r="O222" s="440"/>
      <c r="P222" s="440"/>
      <c r="Q222" s="440"/>
      <c r="R222" s="440"/>
      <c r="S222" s="440"/>
      <c r="T222" s="440"/>
      <c r="U222" s="440"/>
      <c r="V222" s="440"/>
      <c r="W222" s="440"/>
      <c r="X222" s="440"/>
      <c r="Y222" s="440"/>
      <c r="Z222" s="440"/>
      <c r="AA222" s="440"/>
      <c r="AB222" s="440"/>
    </row>
    <row r="223" spans="2:28" x14ac:dyDescent="0.25">
      <c r="B223" s="440"/>
      <c r="C223" s="440"/>
      <c r="D223" s="440"/>
      <c r="E223" s="440"/>
      <c r="F223" s="440"/>
      <c r="G223" s="440"/>
      <c r="H223" s="440"/>
      <c r="I223" s="440"/>
      <c r="J223" s="440"/>
      <c r="K223" s="440"/>
      <c r="L223" s="440"/>
      <c r="M223" s="440"/>
      <c r="N223" s="440"/>
      <c r="O223" s="440"/>
      <c r="P223" s="440"/>
      <c r="Q223" s="440"/>
      <c r="R223" s="440"/>
      <c r="S223" s="440"/>
      <c r="T223" s="440"/>
      <c r="U223" s="440"/>
      <c r="V223" s="440"/>
      <c r="W223" s="440"/>
      <c r="X223" s="440"/>
      <c r="Y223" s="440"/>
      <c r="Z223" s="440"/>
      <c r="AA223" s="440"/>
      <c r="AB223" s="440"/>
    </row>
    <row r="224" spans="2:28" x14ac:dyDescent="0.25">
      <c r="B224" s="440"/>
      <c r="C224" s="440"/>
      <c r="D224" s="440"/>
      <c r="E224" s="440"/>
      <c r="F224" s="440"/>
      <c r="G224" s="440"/>
      <c r="H224" s="440"/>
      <c r="I224" s="440"/>
      <c r="J224" s="440"/>
      <c r="K224" s="440"/>
      <c r="L224" s="440"/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</row>
    <row r="225" spans="2:28" x14ac:dyDescent="0.25">
      <c r="B225" s="440"/>
      <c r="C225" s="440"/>
      <c r="D225" s="440"/>
      <c r="E225" s="440"/>
      <c r="F225" s="440"/>
      <c r="G225" s="440"/>
      <c r="H225" s="440"/>
      <c r="I225" s="440"/>
      <c r="J225" s="440"/>
      <c r="K225" s="440"/>
      <c r="L225" s="440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</row>
    <row r="226" spans="2:28" x14ac:dyDescent="0.25">
      <c r="B226" s="440"/>
      <c r="C226" s="440"/>
      <c r="D226" s="440"/>
      <c r="E226" s="440"/>
      <c r="F226" s="440"/>
      <c r="G226" s="440"/>
      <c r="H226" s="440"/>
      <c r="I226" s="440"/>
      <c r="J226" s="440"/>
      <c r="K226" s="440"/>
      <c r="L226" s="440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</row>
    <row r="227" spans="2:28" x14ac:dyDescent="0.25">
      <c r="B227" s="440"/>
      <c r="C227" s="440"/>
      <c r="D227" s="440"/>
      <c r="E227" s="440"/>
      <c r="F227" s="440"/>
      <c r="G227" s="440"/>
      <c r="H227" s="440"/>
      <c r="I227" s="440"/>
      <c r="J227" s="440"/>
      <c r="K227" s="440"/>
      <c r="L227" s="440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</row>
    <row r="228" spans="2:28" x14ac:dyDescent="0.25">
      <c r="B228" s="440"/>
      <c r="C228" s="440"/>
      <c r="D228" s="440"/>
      <c r="E228" s="440"/>
      <c r="F228" s="440"/>
      <c r="G228" s="440"/>
      <c r="H228" s="440"/>
      <c r="I228" s="440"/>
      <c r="J228" s="440"/>
      <c r="K228" s="440"/>
      <c r="L228" s="440"/>
      <c r="M228" s="440"/>
      <c r="N228" s="440"/>
      <c r="O228" s="440"/>
      <c r="P228" s="440"/>
      <c r="Q228" s="440"/>
      <c r="R228" s="440"/>
      <c r="S228" s="440"/>
      <c r="T228" s="440"/>
      <c r="U228" s="440"/>
      <c r="V228" s="440"/>
      <c r="W228" s="440"/>
      <c r="X228" s="440"/>
      <c r="Y228" s="440"/>
      <c r="Z228" s="440"/>
      <c r="AA228" s="440"/>
      <c r="AB228" s="440"/>
    </row>
    <row r="229" spans="2:28" x14ac:dyDescent="0.25">
      <c r="B229" s="440"/>
      <c r="C229" s="440"/>
      <c r="D229" s="440"/>
      <c r="E229" s="440"/>
      <c r="F229" s="440"/>
      <c r="G229" s="440"/>
      <c r="H229" s="440"/>
      <c r="I229" s="440"/>
      <c r="J229" s="440"/>
      <c r="K229" s="440"/>
      <c r="L229" s="440"/>
      <c r="M229" s="440"/>
      <c r="N229" s="440"/>
      <c r="O229" s="440"/>
      <c r="P229" s="440"/>
      <c r="Q229" s="440"/>
      <c r="R229" s="440"/>
      <c r="S229" s="440"/>
      <c r="T229" s="440"/>
      <c r="U229" s="440"/>
      <c r="V229" s="440"/>
      <c r="W229" s="440"/>
      <c r="X229" s="440"/>
      <c r="Y229" s="440"/>
      <c r="Z229" s="440"/>
      <c r="AA229" s="440"/>
      <c r="AB229" s="440"/>
    </row>
    <row r="230" spans="2:28" x14ac:dyDescent="0.25">
      <c r="B230" s="440"/>
      <c r="C230" s="440"/>
      <c r="D230" s="440"/>
      <c r="E230" s="440"/>
      <c r="F230" s="440"/>
      <c r="G230" s="440"/>
      <c r="H230" s="440"/>
      <c r="I230" s="440"/>
      <c r="J230" s="440"/>
      <c r="K230" s="440"/>
      <c r="L230" s="440"/>
      <c r="M230" s="440"/>
      <c r="N230" s="440"/>
      <c r="O230" s="440"/>
      <c r="P230" s="440"/>
      <c r="Q230" s="440"/>
      <c r="R230" s="440"/>
      <c r="S230" s="440"/>
      <c r="T230" s="440"/>
      <c r="U230" s="440"/>
      <c r="V230" s="440"/>
      <c r="W230" s="440"/>
      <c r="X230" s="440"/>
      <c r="Y230" s="440"/>
      <c r="Z230" s="440"/>
      <c r="AA230" s="440"/>
      <c r="AB230" s="440"/>
    </row>
    <row r="231" spans="2:28" x14ac:dyDescent="0.25">
      <c r="B231" s="440"/>
      <c r="C231" s="440"/>
      <c r="D231" s="440"/>
      <c r="E231" s="440"/>
      <c r="F231" s="440"/>
      <c r="G231" s="440"/>
      <c r="H231" s="440"/>
      <c r="I231" s="440"/>
      <c r="J231" s="440"/>
      <c r="K231" s="440"/>
      <c r="L231" s="440"/>
      <c r="M231" s="440"/>
      <c r="N231" s="440"/>
      <c r="O231" s="440"/>
      <c r="P231" s="440"/>
      <c r="Q231" s="440"/>
      <c r="R231" s="440"/>
      <c r="S231" s="440"/>
      <c r="T231" s="440"/>
      <c r="U231" s="440"/>
      <c r="V231" s="440"/>
      <c r="W231" s="440"/>
      <c r="X231" s="440"/>
      <c r="Y231" s="440"/>
      <c r="Z231" s="440"/>
      <c r="AA231" s="440"/>
      <c r="AB231" s="440"/>
    </row>
    <row r="232" spans="2:28" x14ac:dyDescent="0.25">
      <c r="B232" s="440"/>
      <c r="C232" s="440"/>
      <c r="D232" s="440"/>
      <c r="E232" s="440"/>
      <c r="F232" s="440"/>
      <c r="G232" s="440"/>
      <c r="H232" s="440"/>
      <c r="I232" s="440"/>
      <c r="J232" s="440"/>
      <c r="K232" s="440"/>
      <c r="L232" s="440"/>
      <c r="M232" s="440"/>
      <c r="N232" s="440"/>
      <c r="O232" s="440"/>
      <c r="P232" s="440"/>
      <c r="Q232" s="440"/>
      <c r="R232" s="440"/>
      <c r="S232" s="440"/>
      <c r="T232" s="440"/>
      <c r="U232" s="440"/>
      <c r="V232" s="440"/>
      <c r="W232" s="440"/>
      <c r="X232" s="440"/>
      <c r="Y232" s="440"/>
      <c r="Z232" s="440"/>
      <c r="AA232" s="440"/>
      <c r="AB232" s="440"/>
    </row>
    <row r="233" spans="2:28" x14ac:dyDescent="0.25">
      <c r="B233" s="440"/>
      <c r="C233" s="440"/>
      <c r="D233" s="440"/>
      <c r="E233" s="440"/>
      <c r="F233" s="440"/>
      <c r="G233" s="440"/>
      <c r="H233" s="440"/>
      <c r="I233" s="440"/>
      <c r="J233" s="440"/>
      <c r="K233" s="440"/>
      <c r="L233" s="440"/>
      <c r="M233" s="440"/>
      <c r="N233" s="440"/>
      <c r="O233" s="440"/>
      <c r="P233" s="440"/>
      <c r="Q233" s="440"/>
      <c r="R233" s="440"/>
      <c r="S233" s="440"/>
      <c r="T233" s="440"/>
      <c r="U233" s="440"/>
      <c r="V233" s="440"/>
      <c r="W233" s="440"/>
      <c r="X233" s="440"/>
      <c r="Y233" s="440"/>
      <c r="Z233" s="440"/>
      <c r="AA233" s="440"/>
      <c r="AB233" s="440"/>
    </row>
    <row r="234" spans="2:28" x14ac:dyDescent="0.25">
      <c r="B234" s="440"/>
      <c r="C234" s="440"/>
      <c r="D234" s="440"/>
      <c r="E234" s="440"/>
      <c r="F234" s="440"/>
      <c r="G234" s="440"/>
      <c r="H234" s="440"/>
      <c r="I234" s="440"/>
      <c r="J234" s="440"/>
      <c r="K234" s="440"/>
      <c r="L234" s="440"/>
      <c r="M234" s="440"/>
      <c r="N234" s="440"/>
      <c r="O234" s="440"/>
      <c r="P234" s="440"/>
      <c r="Q234" s="440"/>
      <c r="R234" s="440"/>
      <c r="S234" s="440"/>
      <c r="T234" s="440"/>
      <c r="U234" s="440"/>
      <c r="V234" s="440"/>
      <c r="W234" s="440"/>
      <c r="X234" s="440"/>
      <c r="Y234" s="440"/>
      <c r="Z234" s="440"/>
      <c r="AA234" s="440"/>
      <c r="AB234" s="440"/>
    </row>
    <row r="235" spans="2:28" x14ac:dyDescent="0.25">
      <c r="B235" s="440"/>
      <c r="C235" s="440"/>
      <c r="D235" s="440"/>
      <c r="E235" s="440"/>
      <c r="F235" s="440"/>
      <c r="G235" s="440"/>
      <c r="H235" s="440"/>
      <c r="I235" s="440"/>
      <c r="J235" s="440"/>
      <c r="K235" s="440"/>
      <c r="L235" s="440"/>
      <c r="M235" s="440"/>
      <c r="N235" s="440"/>
      <c r="O235" s="440"/>
      <c r="P235" s="440"/>
      <c r="Q235" s="440"/>
      <c r="R235" s="440"/>
      <c r="S235" s="440"/>
      <c r="T235" s="440"/>
      <c r="U235" s="440"/>
      <c r="V235" s="440"/>
      <c r="W235" s="440"/>
      <c r="X235" s="440"/>
      <c r="Y235" s="440"/>
      <c r="Z235" s="440"/>
      <c r="AA235" s="440"/>
      <c r="AB235" s="440"/>
    </row>
    <row r="236" spans="2:28" x14ac:dyDescent="0.25">
      <c r="B236" s="440"/>
      <c r="C236" s="440"/>
      <c r="D236" s="440"/>
      <c r="E236" s="440"/>
      <c r="F236" s="440"/>
      <c r="G236" s="440"/>
      <c r="H236" s="440"/>
      <c r="I236" s="440"/>
      <c r="J236" s="440"/>
      <c r="K236" s="440"/>
      <c r="L236" s="440"/>
      <c r="M236" s="440"/>
      <c r="N236" s="440"/>
      <c r="O236" s="440"/>
      <c r="P236" s="440"/>
      <c r="Q236" s="440"/>
      <c r="R236" s="440"/>
      <c r="S236" s="440"/>
      <c r="T236" s="440"/>
      <c r="U236" s="440"/>
      <c r="V236" s="440"/>
      <c r="W236" s="440"/>
      <c r="X236" s="440"/>
      <c r="Y236" s="440"/>
      <c r="Z236" s="440"/>
      <c r="AA236" s="440"/>
      <c r="AB236" s="440"/>
    </row>
    <row r="237" spans="2:28" x14ac:dyDescent="0.25">
      <c r="B237" s="440"/>
      <c r="C237" s="440"/>
      <c r="D237" s="440"/>
      <c r="E237" s="440"/>
      <c r="F237" s="440"/>
      <c r="G237" s="440"/>
      <c r="H237" s="440"/>
      <c r="I237" s="440"/>
      <c r="J237" s="440"/>
      <c r="K237" s="440"/>
      <c r="L237" s="440"/>
      <c r="M237" s="440"/>
      <c r="N237" s="440"/>
      <c r="O237" s="440"/>
      <c r="P237" s="440"/>
      <c r="Q237" s="440"/>
      <c r="R237" s="440"/>
      <c r="S237" s="440"/>
      <c r="T237" s="440"/>
      <c r="U237" s="440"/>
      <c r="V237" s="440"/>
      <c r="W237" s="440"/>
      <c r="X237" s="440"/>
      <c r="Y237" s="440"/>
      <c r="Z237" s="440"/>
      <c r="AA237" s="440"/>
      <c r="AB237" s="440"/>
    </row>
    <row r="238" spans="2:28" x14ac:dyDescent="0.25">
      <c r="B238" s="440"/>
      <c r="C238" s="440"/>
      <c r="D238" s="440"/>
      <c r="E238" s="440"/>
      <c r="F238" s="440"/>
      <c r="G238" s="440"/>
      <c r="H238" s="440"/>
      <c r="I238" s="440"/>
      <c r="J238" s="440"/>
      <c r="K238" s="440"/>
      <c r="L238" s="440"/>
      <c r="M238" s="440"/>
      <c r="N238" s="440"/>
      <c r="O238" s="440"/>
      <c r="P238" s="440"/>
      <c r="Q238" s="440"/>
      <c r="R238" s="440"/>
      <c r="S238" s="440"/>
      <c r="T238" s="440"/>
      <c r="U238" s="440"/>
      <c r="V238" s="440"/>
      <c r="W238" s="440"/>
      <c r="X238" s="440"/>
      <c r="Y238" s="440"/>
      <c r="Z238" s="440"/>
      <c r="AA238" s="440"/>
      <c r="AB238" s="440"/>
    </row>
    <row r="239" spans="2:28" x14ac:dyDescent="0.25">
      <c r="B239" s="440"/>
      <c r="C239" s="440"/>
      <c r="D239" s="440"/>
      <c r="E239" s="440"/>
      <c r="F239" s="440"/>
      <c r="G239" s="440"/>
      <c r="H239" s="440"/>
      <c r="I239" s="440"/>
      <c r="J239" s="440"/>
      <c r="K239" s="440"/>
      <c r="L239" s="440"/>
      <c r="M239" s="440"/>
      <c r="N239" s="440"/>
      <c r="O239" s="440"/>
      <c r="P239" s="440"/>
      <c r="Q239" s="440"/>
      <c r="R239" s="440"/>
      <c r="S239" s="440"/>
      <c r="T239" s="440"/>
      <c r="U239" s="440"/>
      <c r="V239" s="440"/>
      <c r="W239" s="440"/>
      <c r="X239" s="440"/>
      <c r="Y239" s="440"/>
      <c r="Z239" s="440"/>
      <c r="AA239" s="440"/>
      <c r="AB239" s="440"/>
    </row>
    <row r="240" spans="2:28" x14ac:dyDescent="0.25">
      <c r="B240" s="440"/>
      <c r="C240" s="440"/>
      <c r="D240" s="440"/>
      <c r="E240" s="440"/>
      <c r="F240" s="440"/>
      <c r="G240" s="440"/>
      <c r="H240" s="440"/>
      <c r="I240" s="440"/>
      <c r="J240" s="440"/>
      <c r="K240" s="440"/>
      <c r="L240" s="440"/>
      <c r="M240" s="440"/>
      <c r="N240" s="440"/>
      <c r="O240" s="440"/>
      <c r="P240" s="440"/>
      <c r="Q240" s="440"/>
      <c r="R240" s="440"/>
      <c r="S240" s="440"/>
      <c r="T240" s="440"/>
      <c r="U240" s="440"/>
      <c r="V240" s="440"/>
      <c r="W240" s="440"/>
      <c r="X240" s="440"/>
      <c r="Y240" s="440"/>
      <c r="Z240" s="440"/>
      <c r="AA240" s="440"/>
      <c r="AB240" s="440"/>
    </row>
    <row r="241" spans="2:28" x14ac:dyDescent="0.25">
      <c r="B241" s="440"/>
      <c r="C241" s="440"/>
      <c r="D241" s="440"/>
      <c r="E241" s="440"/>
      <c r="F241" s="440"/>
      <c r="G241" s="440"/>
      <c r="H241" s="440"/>
      <c r="I241" s="440"/>
      <c r="J241" s="440"/>
      <c r="K241" s="440"/>
      <c r="L241" s="440"/>
      <c r="M241" s="440"/>
      <c r="N241" s="440"/>
      <c r="O241" s="440"/>
      <c r="P241" s="440"/>
      <c r="Q241" s="440"/>
      <c r="R241" s="440"/>
      <c r="S241" s="440"/>
      <c r="T241" s="440"/>
      <c r="U241" s="440"/>
      <c r="V241" s="440"/>
      <c r="W241" s="440"/>
      <c r="X241" s="440"/>
      <c r="Y241" s="440"/>
      <c r="Z241" s="440"/>
      <c r="AA241" s="440"/>
      <c r="AB241" s="440"/>
    </row>
    <row r="242" spans="2:28" x14ac:dyDescent="0.25">
      <c r="B242" s="440"/>
      <c r="C242" s="440"/>
      <c r="D242" s="440"/>
      <c r="E242" s="440"/>
      <c r="F242" s="440"/>
      <c r="G242" s="440"/>
      <c r="H242" s="440"/>
      <c r="I242" s="440"/>
      <c r="J242" s="440"/>
      <c r="K242" s="440"/>
      <c r="L242" s="440"/>
      <c r="M242" s="440"/>
      <c r="N242" s="440"/>
      <c r="O242" s="440"/>
      <c r="P242" s="440"/>
      <c r="Q242" s="440"/>
      <c r="R242" s="440"/>
      <c r="S242" s="440"/>
      <c r="T242" s="440"/>
      <c r="U242" s="440"/>
      <c r="V242" s="440"/>
      <c r="W242" s="440"/>
      <c r="X242" s="440"/>
      <c r="Y242" s="440"/>
      <c r="Z242" s="440"/>
      <c r="AA242" s="440"/>
      <c r="AB242" s="440"/>
    </row>
    <row r="243" spans="2:28" x14ac:dyDescent="0.25">
      <c r="B243" s="440"/>
      <c r="C243" s="440"/>
      <c r="D243" s="440"/>
      <c r="E243" s="440"/>
      <c r="F243" s="440"/>
      <c r="G243" s="440"/>
      <c r="H243" s="440"/>
      <c r="I243" s="440"/>
      <c r="J243" s="440"/>
      <c r="K243" s="440"/>
      <c r="L243" s="440"/>
      <c r="M243" s="440"/>
      <c r="N243" s="440"/>
      <c r="O243" s="440"/>
      <c r="P243" s="440"/>
      <c r="Q243" s="440"/>
      <c r="R243" s="440"/>
      <c r="S243" s="440"/>
      <c r="T243" s="440"/>
      <c r="U243" s="440"/>
      <c r="V243" s="440"/>
      <c r="W243" s="440"/>
      <c r="X243" s="440"/>
      <c r="Y243" s="440"/>
      <c r="Z243" s="440"/>
      <c r="AA243" s="440"/>
      <c r="AB243" s="440"/>
    </row>
    <row r="244" spans="2:28" x14ac:dyDescent="0.25">
      <c r="B244" s="440"/>
      <c r="C244" s="440"/>
      <c r="D244" s="440"/>
      <c r="E244" s="440"/>
      <c r="F244" s="440"/>
      <c r="G244" s="440"/>
      <c r="H244" s="440"/>
      <c r="I244" s="440"/>
      <c r="J244" s="440"/>
      <c r="K244" s="440"/>
      <c r="L244" s="440"/>
      <c r="M244" s="440"/>
      <c r="N244" s="440"/>
      <c r="O244" s="440"/>
      <c r="P244" s="440"/>
      <c r="Q244" s="440"/>
      <c r="R244" s="440"/>
      <c r="S244" s="440"/>
      <c r="T244" s="440"/>
      <c r="U244" s="440"/>
      <c r="V244" s="440"/>
      <c r="W244" s="440"/>
      <c r="X244" s="440"/>
      <c r="Y244" s="440"/>
      <c r="Z244" s="440"/>
      <c r="AA244" s="440"/>
      <c r="AB244" s="440"/>
    </row>
    <row r="245" spans="2:28" x14ac:dyDescent="0.25">
      <c r="B245" s="440"/>
      <c r="C245" s="440"/>
      <c r="D245" s="440"/>
      <c r="E245" s="440"/>
      <c r="F245" s="440"/>
      <c r="G245" s="440"/>
      <c r="H245" s="440"/>
      <c r="I245" s="440"/>
      <c r="J245" s="440"/>
      <c r="K245" s="440"/>
      <c r="L245" s="440"/>
      <c r="M245" s="440"/>
      <c r="N245" s="440"/>
      <c r="O245" s="440"/>
      <c r="P245" s="440"/>
      <c r="Q245" s="440"/>
      <c r="R245" s="440"/>
      <c r="S245" s="440"/>
      <c r="T245" s="440"/>
      <c r="U245" s="440"/>
      <c r="V245" s="440"/>
      <c r="W245" s="440"/>
      <c r="X245" s="440"/>
      <c r="Y245" s="440"/>
      <c r="Z245" s="440"/>
      <c r="AA245" s="440"/>
      <c r="AB245" s="440"/>
    </row>
    <row r="246" spans="2:28" x14ac:dyDescent="0.25">
      <c r="B246" s="440"/>
      <c r="C246" s="440"/>
      <c r="D246" s="440"/>
      <c r="E246" s="440"/>
      <c r="F246" s="440"/>
      <c r="G246" s="440"/>
      <c r="H246" s="440"/>
      <c r="I246" s="440"/>
      <c r="J246" s="440"/>
      <c r="K246" s="440"/>
      <c r="L246" s="440"/>
      <c r="M246" s="440"/>
      <c r="N246" s="440"/>
      <c r="O246" s="440"/>
      <c r="P246" s="440"/>
      <c r="Q246" s="440"/>
      <c r="R246" s="440"/>
      <c r="S246" s="440"/>
      <c r="T246" s="440"/>
      <c r="U246" s="440"/>
      <c r="V246" s="440"/>
      <c r="W246" s="440"/>
      <c r="X246" s="440"/>
      <c r="Y246" s="440"/>
      <c r="Z246" s="440"/>
      <c r="AA246" s="440"/>
      <c r="AB246" s="440"/>
    </row>
    <row r="247" spans="2:28" x14ac:dyDescent="0.25">
      <c r="B247" s="440"/>
      <c r="C247" s="440"/>
      <c r="D247" s="440"/>
      <c r="E247" s="440"/>
      <c r="F247" s="440"/>
      <c r="G247" s="440"/>
      <c r="H247" s="440"/>
      <c r="I247" s="440"/>
      <c r="J247" s="440"/>
      <c r="K247" s="440"/>
      <c r="L247" s="440"/>
      <c r="M247" s="440"/>
      <c r="N247" s="440"/>
      <c r="O247" s="440"/>
      <c r="P247" s="440"/>
      <c r="Q247" s="440"/>
      <c r="R247" s="440"/>
      <c r="S247" s="440"/>
      <c r="T247" s="440"/>
      <c r="U247" s="440"/>
      <c r="V247" s="440"/>
      <c r="W247" s="440"/>
      <c r="X247" s="440"/>
      <c r="Y247" s="440"/>
      <c r="Z247" s="440"/>
      <c r="AA247" s="440"/>
      <c r="AB247" s="440"/>
    </row>
    <row r="248" spans="2:28" x14ac:dyDescent="0.25">
      <c r="B248" s="440"/>
      <c r="C248" s="440"/>
      <c r="D248" s="440"/>
      <c r="E248" s="440"/>
      <c r="F248" s="440"/>
      <c r="G248" s="440"/>
      <c r="H248" s="440"/>
      <c r="I248" s="440"/>
      <c r="J248" s="440"/>
      <c r="K248" s="440"/>
      <c r="L248" s="440"/>
      <c r="M248" s="440"/>
      <c r="N248" s="440"/>
      <c r="O248" s="440"/>
      <c r="P248" s="440"/>
      <c r="Q248" s="440"/>
      <c r="R248" s="440"/>
      <c r="S248" s="440"/>
      <c r="T248" s="440"/>
      <c r="U248" s="440"/>
      <c r="V248" s="440"/>
      <c r="W248" s="440"/>
      <c r="X248" s="440"/>
      <c r="Y248" s="440"/>
      <c r="Z248" s="440"/>
      <c r="AA248" s="440"/>
      <c r="AB248" s="440"/>
    </row>
    <row r="249" spans="2:28" x14ac:dyDescent="0.25">
      <c r="B249" s="440"/>
      <c r="C249" s="440"/>
      <c r="D249" s="440"/>
      <c r="E249" s="440"/>
      <c r="F249" s="440"/>
      <c r="G249" s="440"/>
      <c r="H249" s="440"/>
      <c r="I249" s="440"/>
      <c r="J249" s="440"/>
      <c r="K249" s="440"/>
      <c r="L249" s="440"/>
      <c r="M249" s="440"/>
      <c r="N249" s="440"/>
      <c r="O249" s="440"/>
      <c r="P249" s="440"/>
      <c r="Q249" s="440"/>
      <c r="R249" s="440"/>
      <c r="S249" s="440"/>
      <c r="T249" s="440"/>
      <c r="U249" s="440"/>
      <c r="V249" s="440"/>
      <c r="W249" s="440"/>
      <c r="X249" s="440"/>
      <c r="Y249" s="440"/>
      <c r="Z249" s="440"/>
      <c r="AA249" s="440"/>
      <c r="AB249" s="440"/>
    </row>
    <row r="250" spans="2:28" x14ac:dyDescent="0.25">
      <c r="B250" s="440"/>
      <c r="C250" s="440"/>
      <c r="D250" s="440"/>
      <c r="E250" s="440"/>
      <c r="F250" s="440"/>
      <c r="G250" s="440"/>
      <c r="H250" s="440"/>
      <c r="I250" s="440"/>
      <c r="J250" s="440"/>
      <c r="K250" s="440"/>
      <c r="L250" s="440"/>
      <c r="M250" s="440"/>
      <c r="N250" s="440"/>
      <c r="O250" s="440"/>
      <c r="P250" s="440"/>
      <c r="Q250" s="440"/>
      <c r="R250" s="440"/>
      <c r="S250" s="440"/>
      <c r="T250" s="440"/>
      <c r="U250" s="440"/>
      <c r="V250" s="440"/>
      <c r="W250" s="440"/>
      <c r="X250" s="440"/>
      <c r="Y250" s="440"/>
      <c r="Z250" s="440"/>
      <c r="AA250" s="440"/>
      <c r="AB250" s="440"/>
    </row>
    <row r="251" spans="2:28" x14ac:dyDescent="0.25">
      <c r="B251" s="440"/>
      <c r="C251" s="440"/>
      <c r="D251" s="440"/>
      <c r="E251" s="440"/>
      <c r="F251" s="440"/>
      <c r="G251" s="440"/>
      <c r="H251" s="440"/>
      <c r="I251" s="440"/>
      <c r="J251" s="440"/>
      <c r="K251" s="440"/>
      <c r="L251" s="440"/>
      <c r="M251" s="440"/>
      <c r="N251" s="440"/>
      <c r="O251" s="440"/>
      <c r="P251" s="440"/>
      <c r="Q251" s="440"/>
      <c r="R251" s="440"/>
      <c r="S251" s="440"/>
      <c r="T251" s="440"/>
      <c r="U251" s="440"/>
      <c r="V251" s="440"/>
      <c r="W251" s="440"/>
      <c r="X251" s="440"/>
      <c r="Y251" s="440"/>
      <c r="Z251" s="440"/>
      <c r="AA251" s="440"/>
      <c r="AB251" s="440"/>
    </row>
    <row r="252" spans="2:28" x14ac:dyDescent="0.25">
      <c r="B252" s="440"/>
      <c r="C252" s="440"/>
      <c r="D252" s="440"/>
      <c r="E252" s="440"/>
      <c r="F252" s="440"/>
      <c r="G252" s="440"/>
      <c r="H252" s="440"/>
      <c r="I252" s="440"/>
      <c r="J252" s="440"/>
      <c r="K252" s="440"/>
      <c r="L252" s="440"/>
      <c r="M252" s="440"/>
      <c r="N252" s="440"/>
      <c r="O252" s="440"/>
      <c r="P252" s="440"/>
      <c r="Q252" s="440"/>
      <c r="R252" s="440"/>
      <c r="S252" s="440"/>
      <c r="T252" s="440"/>
      <c r="U252" s="440"/>
      <c r="V252" s="440"/>
      <c r="W252" s="440"/>
      <c r="X252" s="440"/>
      <c r="Y252" s="440"/>
      <c r="Z252" s="440"/>
      <c r="AA252" s="440"/>
      <c r="AB252" s="440"/>
    </row>
    <row r="253" spans="2:28" x14ac:dyDescent="0.25">
      <c r="B253" s="440"/>
      <c r="C253" s="440"/>
      <c r="D253" s="440"/>
      <c r="E253" s="440"/>
      <c r="F253" s="440"/>
      <c r="G253" s="440"/>
      <c r="H253" s="440"/>
      <c r="I253" s="440"/>
      <c r="J253" s="440"/>
      <c r="K253" s="440"/>
      <c r="L253" s="440"/>
      <c r="M253" s="440"/>
      <c r="N253" s="440"/>
      <c r="O253" s="440"/>
      <c r="P253" s="440"/>
      <c r="Q253" s="440"/>
      <c r="R253" s="440"/>
      <c r="S253" s="440"/>
      <c r="T253" s="440"/>
      <c r="U253" s="440"/>
      <c r="V253" s="440"/>
      <c r="W253" s="440"/>
      <c r="X253" s="440"/>
      <c r="Y253" s="440"/>
      <c r="Z253" s="440"/>
      <c r="AA253" s="440"/>
      <c r="AB253" s="440"/>
    </row>
    <row r="254" spans="2:28" x14ac:dyDescent="0.25">
      <c r="B254" s="440"/>
      <c r="C254" s="440"/>
      <c r="D254" s="440"/>
      <c r="E254" s="440"/>
      <c r="F254" s="440"/>
      <c r="G254" s="440"/>
      <c r="H254" s="440"/>
      <c r="I254" s="440"/>
      <c r="J254" s="440"/>
      <c r="K254" s="440"/>
      <c r="L254" s="440"/>
      <c r="M254" s="440"/>
      <c r="N254" s="440"/>
      <c r="O254" s="440"/>
      <c r="P254" s="440"/>
      <c r="Q254" s="440"/>
      <c r="R254" s="440"/>
      <c r="S254" s="440"/>
      <c r="T254" s="440"/>
      <c r="U254" s="440"/>
      <c r="V254" s="440"/>
      <c r="W254" s="440"/>
      <c r="X254" s="440"/>
      <c r="Y254" s="440"/>
      <c r="Z254" s="440"/>
      <c r="AA254" s="440"/>
      <c r="AB254" s="440"/>
    </row>
    <row r="255" spans="2:28" x14ac:dyDescent="0.25">
      <c r="B255" s="440"/>
      <c r="C255" s="440"/>
      <c r="D255" s="440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0"/>
      <c r="P255" s="440"/>
      <c r="Q255" s="440"/>
      <c r="R255" s="440"/>
      <c r="S255" s="440"/>
      <c r="T255" s="440"/>
      <c r="U255" s="440"/>
      <c r="V255" s="440"/>
      <c r="W255" s="440"/>
      <c r="X255" s="440"/>
      <c r="Y255" s="440"/>
      <c r="Z255" s="440"/>
      <c r="AA255" s="440"/>
      <c r="AB255" s="440"/>
    </row>
    <row r="256" spans="2:28" x14ac:dyDescent="0.25">
      <c r="B256" s="440"/>
      <c r="C256" s="440"/>
      <c r="D256" s="440"/>
      <c r="E256" s="440"/>
      <c r="F256" s="440"/>
      <c r="G256" s="440"/>
      <c r="H256" s="440"/>
      <c r="I256" s="440"/>
      <c r="J256" s="440"/>
      <c r="K256" s="440"/>
      <c r="L256" s="440"/>
      <c r="M256" s="440"/>
      <c r="N256" s="440"/>
      <c r="O256" s="440"/>
      <c r="P256" s="440"/>
      <c r="Q256" s="440"/>
      <c r="R256" s="440"/>
      <c r="S256" s="440"/>
      <c r="T256" s="440"/>
      <c r="U256" s="440"/>
      <c r="V256" s="440"/>
      <c r="W256" s="440"/>
      <c r="X256" s="440"/>
      <c r="Y256" s="440"/>
      <c r="Z256" s="440"/>
      <c r="AA256" s="440"/>
      <c r="AB256" s="440"/>
    </row>
    <row r="257" spans="2:28" x14ac:dyDescent="0.25">
      <c r="B257" s="440"/>
      <c r="C257" s="440"/>
      <c r="D257" s="440"/>
      <c r="E257" s="440"/>
      <c r="F257" s="440"/>
      <c r="G257" s="440"/>
      <c r="H257" s="440"/>
      <c r="I257" s="440"/>
      <c r="J257" s="440"/>
      <c r="K257" s="440"/>
      <c r="L257" s="440"/>
      <c r="M257" s="440"/>
      <c r="N257" s="440"/>
      <c r="O257" s="440"/>
      <c r="P257" s="440"/>
      <c r="Q257" s="440"/>
      <c r="R257" s="440"/>
      <c r="S257" s="440"/>
      <c r="T257" s="440"/>
      <c r="U257" s="440"/>
      <c r="V257" s="440"/>
      <c r="W257" s="440"/>
      <c r="X257" s="440"/>
      <c r="Y257" s="440"/>
      <c r="Z257" s="440"/>
      <c r="AA257" s="440"/>
      <c r="AB257" s="440"/>
    </row>
    <row r="258" spans="2:28" x14ac:dyDescent="0.25">
      <c r="B258" s="440"/>
      <c r="C258" s="440"/>
      <c r="D258" s="440"/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440"/>
      <c r="R258" s="440"/>
      <c r="S258" s="440"/>
      <c r="T258" s="440"/>
      <c r="U258" s="440"/>
      <c r="V258" s="440"/>
      <c r="W258" s="440"/>
      <c r="X258" s="440"/>
      <c r="Y258" s="440"/>
      <c r="Z258" s="440"/>
      <c r="AA258" s="440"/>
      <c r="AB258" s="440"/>
    </row>
    <row r="259" spans="2:28" x14ac:dyDescent="0.25">
      <c r="B259" s="440"/>
      <c r="C259" s="440"/>
      <c r="D259" s="440"/>
      <c r="E259" s="440"/>
      <c r="F259" s="440"/>
      <c r="G259" s="440"/>
      <c r="H259" s="440"/>
      <c r="I259" s="440"/>
      <c r="J259" s="440"/>
      <c r="K259" s="440"/>
      <c r="L259" s="440"/>
      <c r="M259" s="440"/>
      <c r="N259" s="440"/>
      <c r="O259" s="440"/>
      <c r="P259" s="440"/>
      <c r="Q259" s="440"/>
      <c r="R259" s="440"/>
      <c r="S259" s="440"/>
      <c r="T259" s="440"/>
      <c r="U259" s="440"/>
      <c r="V259" s="440"/>
      <c r="W259" s="440"/>
      <c r="X259" s="440"/>
      <c r="Y259" s="440"/>
      <c r="Z259" s="440"/>
      <c r="AA259" s="440"/>
      <c r="AB259" s="440"/>
    </row>
    <row r="260" spans="2:28" x14ac:dyDescent="0.25">
      <c r="B260" s="440"/>
      <c r="C260" s="440"/>
      <c r="D260" s="440"/>
      <c r="E260" s="440"/>
      <c r="F260" s="440"/>
      <c r="G260" s="440"/>
      <c r="H260" s="440"/>
      <c r="I260" s="440"/>
      <c r="J260" s="440"/>
      <c r="K260" s="440"/>
      <c r="L260" s="440"/>
      <c r="M260" s="440"/>
      <c r="N260" s="440"/>
      <c r="O260" s="440"/>
      <c r="P260" s="440"/>
      <c r="Q260" s="440"/>
      <c r="R260" s="440"/>
      <c r="S260" s="440"/>
      <c r="T260" s="440"/>
      <c r="U260" s="440"/>
      <c r="V260" s="440"/>
      <c r="W260" s="440"/>
      <c r="X260" s="440"/>
      <c r="Y260" s="440"/>
      <c r="Z260" s="440"/>
      <c r="AA260" s="440"/>
      <c r="AB260" s="440"/>
    </row>
    <row r="261" spans="2:28" x14ac:dyDescent="0.25">
      <c r="B261" s="440"/>
      <c r="C261" s="440"/>
      <c r="D261" s="440"/>
      <c r="E261" s="440"/>
      <c r="F261" s="440"/>
      <c r="G261" s="440"/>
      <c r="H261" s="440"/>
      <c r="I261" s="440"/>
      <c r="J261" s="440"/>
      <c r="K261" s="440"/>
      <c r="L261" s="440"/>
      <c r="M261" s="440"/>
      <c r="N261" s="440"/>
      <c r="O261" s="440"/>
      <c r="P261" s="440"/>
      <c r="Q261" s="440"/>
      <c r="R261" s="440"/>
      <c r="S261" s="440"/>
      <c r="T261" s="440"/>
      <c r="U261" s="440"/>
      <c r="V261" s="440"/>
      <c r="W261" s="440"/>
      <c r="X261" s="440"/>
      <c r="Y261" s="440"/>
      <c r="Z261" s="440"/>
      <c r="AA261" s="440"/>
      <c r="AB261" s="440"/>
    </row>
    <row r="262" spans="2:28" x14ac:dyDescent="0.25">
      <c r="B262" s="440"/>
      <c r="C262" s="440"/>
      <c r="D262" s="440"/>
      <c r="E262" s="440"/>
      <c r="F262" s="440"/>
      <c r="G262" s="440"/>
      <c r="H262" s="440"/>
      <c r="I262" s="440"/>
      <c r="J262" s="440"/>
      <c r="K262" s="440"/>
      <c r="L262" s="440"/>
      <c r="M262" s="440"/>
      <c r="N262" s="440"/>
      <c r="O262" s="440"/>
      <c r="P262" s="440"/>
      <c r="Q262" s="440"/>
      <c r="R262" s="440"/>
      <c r="S262" s="440"/>
      <c r="T262" s="440"/>
      <c r="U262" s="440"/>
      <c r="V262" s="440"/>
      <c r="W262" s="440"/>
      <c r="X262" s="440"/>
      <c r="Y262" s="440"/>
      <c r="Z262" s="440"/>
      <c r="AA262" s="440"/>
      <c r="AB262" s="440"/>
    </row>
    <row r="263" spans="2:28" x14ac:dyDescent="0.25">
      <c r="B263" s="440"/>
      <c r="C263" s="440"/>
      <c r="D263" s="440"/>
      <c r="E263" s="440"/>
      <c r="F263" s="440"/>
      <c r="G263" s="440"/>
      <c r="H263" s="440"/>
      <c r="I263" s="440"/>
      <c r="J263" s="440"/>
      <c r="K263" s="440"/>
      <c r="L263" s="440"/>
      <c r="M263" s="440"/>
      <c r="N263" s="440"/>
      <c r="O263" s="440"/>
      <c r="P263" s="440"/>
      <c r="Q263" s="440"/>
      <c r="R263" s="440"/>
      <c r="S263" s="440"/>
      <c r="T263" s="440"/>
      <c r="U263" s="440"/>
      <c r="V263" s="440"/>
      <c r="W263" s="440"/>
      <c r="X263" s="440"/>
      <c r="Y263" s="440"/>
      <c r="Z263" s="440"/>
      <c r="AA263" s="440"/>
      <c r="AB263" s="440"/>
    </row>
    <row r="264" spans="2:28" x14ac:dyDescent="0.25">
      <c r="B264" s="440"/>
      <c r="C264" s="440"/>
      <c r="D264" s="440"/>
      <c r="E264" s="440"/>
      <c r="F264" s="440"/>
      <c r="G264" s="440"/>
      <c r="H264" s="440"/>
      <c r="I264" s="440"/>
      <c r="J264" s="440"/>
      <c r="K264" s="440"/>
      <c r="L264" s="440"/>
      <c r="M264" s="440"/>
      <c r="N264" s="440"/>
      <c r="O264" s="440"/>
      <c r="P264" s="440"/>
      <c r="Q264" s="440"/>
      <c r="R264" s="440"/>
      <c r="S264" s="440"/>
      <c r="T264" s="440"/>
      <c r="U264" s="440"/>
      <c r="V264" s="440"/>
      <c r="W264" s="440"/>
      <c r="X264" s="440"/>
      <c r="Y264" s="440"/>
      <c r="Z264" s="440"/>
      <c r="AA264" s="440"/>
      <c r="AB264" s="440"/>
    </row>
    <row r="265" spans="2:28" x14ac:dyDescent="0.25">
      <c r="B265" s="440"/>
      <c r="C265" s="440"/>
      <c r="D265" s="440"/>
      <c r="E265" s="440"/>
      <c r="F265" s="440"/>
      <c r="G265" s="440"/>
      <c r="H265" s="440"/>
      <c r="I265" s="440"/>
      <c r="J265" s="440"/>
      <c r="K265" s="440"/>
      <c r="L265" s="440"/>
      <c r="M265" s="440"/>
      <c r="N265" s="440"/>
      <c r="O265" s="440"/>
      <c r="P265" s="440"/>
      <c r="Q265" s="440"/>
      <c r="R265" s="440"/>
      <c r="S265" s="440"/>
      <c r="T265" s="440"/>
      <c r="U265" s="440"/>
      <c r="V265" s="440"/>
      <c r="W265" s="440"/>
      <c r="X265" s="440"/>
      <c r="Y265" s="440"/>
      <c r="Z265" s="440"/>
      <c r="AA265" s="440"/>
      <c r="AB265" s="440"/>
    </row>
    <row r="266" spans="2:28" x14ac:dyDescent="0.25">
      <c r="B266" s="440"/>
      <c r="C266" s="440"/>
      <c r="D266" s="440"/>
      <c r="E266" s="440"/>
      <c r="F266" s="440"/>
      <c r="G266" s="440"/>
      <c r="H266" s="440"/>
      <c r="I266" s="440"/>
      <c r="J266" s="440"/>
      <c r="K266" s="440"/>
      <c r="L266" s="440"/>
      <c r="M266" s="440"/>
      <c r="N266" s="440"/>
      <c r="O266" s="440"/>
      <c r="P266" s="440"/>
      <c r="Q266" s="440"/>
      <c r="R266" s="440"/>
      <c r="S266" s="440"/>
      <c r="T266" s="440"/>
      <c r="U266" s="440"/>
      <c r="V266" s="440"/>
      <c r="W266" s="440"/>
      <c r="X266" s="440"/>
      <c r="Y266" s="440"/>
      <c r="Z266" s="440"/>
      <c r="AA266" s="440"/>
      <c r="AB266" s="440"/>
    </row>
    <row r="267" spans="2:28" x14ac:dyDescent="0.25">
      <c r="B267" s="440"/>
      <c r="C267" s="440"/>
      <c r="D267" s="440"/>
      <c r="E267" s="440"/>
      <c r="F267" s="440"/>
      <c r="G267" s="440"/>
      <c r="H267" s="440"/>
      <c r="I267" s="440"/>
      <c r="J267" s="440"/>
      <c r="K267" s="440"/>
      <c r="L267" s="440"/>
      <c r="M267" s="440"/>
      <c r="N267" s="440"/>
      <c r="O267" s="440"/>
      <c r="P267" s="440"/>
      <c r="Q267" s="440"/>
      <c r="R267" s="440"/>
      <c r="S267" s="440"/>
      <c r="T267" s="440"/>
      <c r="U267" s="440"/>
      <c r="V267" s="440"/>
      <c r="W267" s="440"/>
      <c r="X267" s="440"/>
      <c r="Y267" s="440"/>
      <c r="Z267" s="440"/>
      <c r="AA267" s="440"/>
      <c r="AB267" s="440"/>
    </row>
    <row r="268" spans="2:28" x14ac:dyDescent="0.25">
      <c r="B268" s="440"/>
      <c r="C268" s="440"/>
      <c r="D268" s="440"/>
      <c r="E268" s="440"/>
      <c r="F268" s="440"/>
      <c r="G268" s="440"/>
      <c r="H268" s="440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</row>
    <row r="269" spans="2:28" x14ac:dyDescent="0.25">
      <c r="B269" s="440"/>
      <c r="C269" s="440"/>
      <c r="D269" s="440"/>
      <c r="E269" s="440"/>
      <c r="F269" s="440"/>
      <c r="G269" s="440"/>
      <c r="H269" s="440"/>
      <c r="I269" s="440"/>
      <c r="J269" s="440"/>
      <c r="K269" s="440"/>
      <c r="L269" s="440"/>
      <c r="M269" s="440"/>
      <c r="N269" s="440"/>
      <c r="O269" s="440"/>
      <c r="P269" s="440"/>
      <c r="Q269" s="440"/>
      <c r="R269" s="440"/>
      <c r="S269" s="440"/>
      <c r="T269" s="440"/>
      <c r="U269" s="440"/>
      <c r="V269" s="440"/>
      <c r="W269" s="440"/>
      <c r="X269" s="440"/>
      <c r="Y269" s="440"/>
      <c r="Z269" s="440"/>
      <c r="AA269" s="440"/>
      <c r="AB269" s="440"/>
    </row>
    <row r="270" spans="2:28" x14ac:dyDescent="0.25">
      <c r="B270" s="440"/>
      <c r="C270" s="440"/>
      <c r="D270" s="440"/>
      <c r="E270" s="440"/>
      <c r="F270" s="440"/>
      <c r="G270" s="440"/>
      <c r="H270" s="440"/>
      <c r="I270" s="440"/>
      <c r="J270" s="440"/>
      <c r="K270" s="440"/>
      <c r="L270" s="440"/>
      <c r="M270" s="440"/>
      <c r="N270" s="440"/>
      <c r="O270" s="440"/>
      <c r="P270" s="440"/>
      <c r="Q270" s="440"/>
      <c r="R270" s="440"/>
      <c r="S270" s="440"/>
      <c r="T270" s="440"/>
      <c r="U270" s="440"/>
      <c r="V270" s="440"/>
      <c r="W270" s="440"/>
      <c r="X270" s="440"/>
      <c r="Y270" s="440"/>
      <c r="Z270" s="440"/>
      <c r="AA270" s="440"/>
      <c r="AB270" s="440"/>
    </row>
    <row r="271" spans="2:28" x14ac:dyDescent="0.25">
      <c r="B271" s="440"/>
      <c r="C271" s="440"/>
      <c r="D271" s="440"/>
      <c r="E271" s="440"/>
      <c r="F271" s="440"/>
      <c r="G271" s="440"/>
      <c r="H271" s="440"/>
      <c r="I271" s="440"/>
      <c r="J271" s="440"/>
      <c r="K271" s="440"/>
      <c r="L271" s="440"/>
      <c r="M271" s="440"/>
      <c r="N271" s="440"/>
      <c r="O271" s="440"/>
      <c r="P271" s="440"/>
      <c r="Q271" s="440"/>
      <c r="R271" s="440"/>
      <c r="S271" s="440"/>
      <c r="T271" s="440"/>
      <c r="U271" s="440"/>
      <c r="V271" s="440"/>
      <c r="W271" s="440"/>
      <c r="X271" s="440"/>
      <c r="Y271" s="440"/>
      <c r="Z271" s="440"/>
      <c r="AA271" s="440"/>
      <c r="AB271" s="440"/>
    </row>
    <row r="272" spans="2:28" x14ac:dyDescent="0.25">
      <c r="B272" s="440"/>
      <c r="C272" s="440"/>
      <c r="D272" s="440"/>
      <c r="E272" s="440"/>
      <c r="F272" s="440"/>
      <c r="G272" s="440"/>
      <c r="H272" s="440"/>
      <c r="I272" s="440"/>
      <c r="J272" s="440"/>
      <c r="K272" s="440"/>
      <c r="L272" s="440"/>
      <c r="M272" s="440"/>
      <c r="N272" s="440"/>
      <c r="O272" s="440"/>
      <c r="P272" s="440"/>
      <c r="Q272" s="440"/>
      <c r="R272" s="440"/>
      <c r="S272" s="440"/>
      <c r="T272" s="440"/>
      <c r="U272" s="440"/>
      <c r="V272" s="440"/>
      <c r="W272" s="440"/>
      <c r="X272" s="440"/>
      <c r="Y272" s="440"/>
      <c r="Z272" s="440"/>
      <c r="AA272" s="440"/>
      <c r="AB272" s="440"/>
    </row>
    <row r="273" spans="2:28" x14ac:dyDescent="0.25">
      <c r="B273" s="440"/>
      <c r="C273" s="440"/>
      <c r="D273" s="440"/>
      <c r="E273" s="440"/>
      <c r="F273" s="440"/>
      <c r="G273" s="440"/>
      <c r="H273" s="440"/>
      <c r="I273" s="440"/>
      <c r="J273" s="440"/>
      <c r="K273" s="440"/>
      <c r="L273" s="440"/>
      <c r="M273" s="440"/>
      <c r="N273" s="440"/>
      <c r="O273" s="440"/>
      <c r="P273" s="440"/>
      <c r="Q273" s="440"/>
      <c r="R273" s="440"/>
      <c r="S273" s="440"/>
      <c r="T273" s="440"/>
      <c r="U273" s="440"/>
      <c r="V273" s="440"/>
      <c r="W273" s="440"/>
      <c r="X273" s="440"/>
      <c r="Y273" s="440"/>
      <c r="Z273" s="440"/>
      <c r="AA273" s="440"/>
      <c r="AB273" s="440"/>
    </row>
    <row r="274" spans="2:28" x14ac:dyDescent="0.25">
      <c r="B274" s="440"/>
      <c r="C274" s="440"/>
      <c r="D274" s="440"/>
      <c r="E274" s="440"/>
      <c r="F274" s="440"/>
      <c r="G274" s="440"/>
      <c r="H274" s="440"/>
      <c r="I274" s="440"/>
      <c r="J274" s="440"/>
      <c r="K274" s="440"/>
      <c r="L274" s="440"/>
      <c r="M274" s="440"/>
      <c r="N274" s="440"/>
      <c r="O274" s="440"/>
      <c r="P274" s="440"/>
      <c r="Q274" s="440"/>
      <c r="R274" s="440"/>
      <c r="S274" s="440"/>
      <c r="T274" s="440"/>
      <c r="U274" s="440"/>
      <c r="V274" s="440"/>
      <c r="W274" s="440"/>
      <c r="X274" s="440"/>
      <c r="Y274" s="440"/>
      <c r="Z274" s="440"/>
      <c r="AA274" s="440"/>
      <c r="AB274" s="440"/>
    </row>
    <row r="275" spans="2:28" x14ac:dyDescent="0.25">
      <c r="B275" s="440"/>
      <c r="C275" s="440"/>
      <c r="D275" s="440"/>
      <c r="E275" s="440"/>
      <c r="F275" s="440"/>
      <c r="G275" s="440"/>
      <c r="H275" s="440"/>
      <c r="I275" s="440"/>
      <c r="J275" s="440"/>
      <c r="K275" s="440"/>
      <c r="L275" s="440"/>
      <c r="M275" s="440"/>
      <c r="N275" s="440"/>
      <c r="O275" s="440"/>
      <c r="P275" s="440"/>
      <c r="Q275" s="440"/>
      <c r="R275" s="440"/>
      <c r="S275" s="440"/>
      <c r="T275" s="440"/>
      <c r="U275" s="440"/>
      <c r="V275" s="440"/>
      <c r="W275" s="440"/>
      <c r="X275" s="440"/>
      <c r="Y275" s="440"/>
      <c r="Z275" s="440"/>
      <c r="AA275" s="440"/>
      <c r="AB275" s="440"/>
    </row>
    <row r="276" spans="2:28" x14ac:dyDescent="0.25">
      <c r="B276" s="440"/>
      <c r="C276" s="440"/>
      <c r="D276" s="440"/>
      <c r="E276" s="440"/>
      <c r="F276" s="440"/>
      <c r="G276" s="440"/>
      <c r="H276" s="440"/>
      <c r="I276" s="440"/>
      <c r="J276" s="440"/>
      <c r="K276" s="440"/>
      <c r="L276" s="440"/>
      <c r="M276" s="440"/>
      <c r="N276" s="440"/>
      <c r="O276" s="440"/>
      <c r="P276" s="440"/>
      <c r="Q276" s="440"/>
      <c r="R276" s="440"/>
      <c r="S276" s="440"/>
      <c r="T276" s="440"/>
      <c r="U276" s="440"/>
      <c r="V276" s="440"/>
      <c r="W276" s="440"/>
      <c r="X276" s="440"/>
      <c r="Y276" s="440"/>
      <c r="Z276" s="440"/>
      <c r="AA276" s="440"/>
      <c r="AB276" s="440"/>
    </row>
    <row r="277" spans="2:28" x14ac:dyDescent="0.25">
      <c r="B277" s="440"/>
      <c r="C277" s="440"/>
      <c r="D277" s="440"/>
      <c r="E277" s="440"/>
      <c r="F277" s="440"/>
      <c r="G277" s="440"/>
      <c r="H277" s="440"/>
      <c r="I277" s="440"/>
      <c r="J277" s="440"/>
      <c r="K277" s="440"/>
      <c r="L277" s="440"/>
      <c r="M277" s="440"/>
      <c r="N277" s="440"/>
      <c r="O277" s="440"/>
      <c r="P277" s="440"/>
      <c r="Q277" s="440"/>
      <c r="R277" s="440"/>
      <c r="S277" s="440"/>
      <c r="T277" s="440"/>
      <c r="U277" s="440"/>
      <c r="V277" s="440"/>
      <c r="W277" s="440"/>
      <c r="X277" s="440"/>
      <c r="Y277" s="440"/>
      <c r="Z277" s="440"/>
      <c r="AA277" s="440"/>
      <c r="AB277" s="440"/>
    </row>
    <row r="278" spans="2:28" x14ac:dyDescent="0.25">
      <c r="B278" s="440"/>
      <c r="C278" s="440"/>
      <c r="D278" s="440"/>
      <c r="E278" s="440"/>
      <c r="F278" s="440"/>
      <c r="G278" s="440"/>
      <c r="H278" s="440"/>
      <c r="I278" s="440"/>
      <c r="J278" s="440"/>
      <c r="K278" s="440"/>
      <c r="L278" s="440"/>
      <c r="M278" s="440"/>
      <c r="N278" s="440"/>
      <c r="O278" s="440"/>
      <c r="P278" s="440"/>
      <c r="Q278" s="440"/>
      <c r="R278" s="440"/>
      <c r="S278" s="440"/>
      <c r="T278" s="440"/>
      <c r="U278" s="440"/>
      <c r="V278" s="440"/>
      <c r="W278" s="440"/>
      <c r="X278" s="440"/>
      <c r="Y278" s="440"/>
      <c r="Z278" s="440"/>
      <c r="AA278" s="440"/>
      <c r="AB278" s="440"/>
    </row>
    <row r="279" spans="2:28" x14ac:dyDescent="0.25">
      <c r="B279" s="440"/>
      <c r="C279" s="440"/>
      <c r="D279" s="440"/>
      <c r="E279" s="440"/>
      <c r="F279" s="440"/>
      <c r="G279" s="440"/>
      <c r="H279" s="440"/>
      <c r="I279" s="440"/>
      <c r="J279" s="440"/>
      <c r="K279" s="440"/>
      <c r="L279" s="440"/>
      <c r="M279" s="440"/>
      <c r="N279" s="440"/>
      <c r="O279" s="440"/>
      <c r="P279" s="440"/>
      <c r="Q279" s="440"/>
      <c r="R279" s="440"/>
      <c r="S279" s="440"/>
      <c r="T279" s="440"/>
      <c r="U279" s="440"/>
      <c r="V279" s="440"/>
      <c r="W279" s="440"/>
      <c r="X279" s="440"/>
      <c r="Y279" s="440"/>
      <c r="Z279" s="440"/>
      <c r="AA279" s="440"/>
      <c r="AB279" s="440"/>
    </row>
    <row r="280" spans="2:28" x14ac:dyDescent="0.25">
      <c r="B280" s="440"/>
      <c r="C280" s="440"/>
      <c r="D280" s="440"/>
      <c r="E280" s="440"/>
      <c r="F280" s="440"/>
      <c r="G280" s="440"/>
      <c r="H280" s="440"/>
      <c r="I280" s="440"/>
      <c r="J280" s="440"/>
      <c r="K280" s="440"/>
      <c r="L280" s="440"/>
      <c r="M280" s="440"/>
      <c r="N280" s="440"/>
      <c r="O280" s="440"/>
      <c r="P280" s="440"/>
      <c r="Q280" s="440"/>
      <c r="R280" s="440"/>
      <c r="S280" s="440"/>
      <c r="T280" s="440"/>
      <c r="U280" s="440"/>
      <c r="V280" s="440"/>
      <c r="W280" s="440"/>
      <c r="X280" s="440"/>
      <c r="Y280" s="440"/>
      <c r="Z280" s="440"/>
      <c r="AA280" s="440"/>
      <c r="AB280" s="440"/>
    </row>
    <row r="281" spans="2:28" x14ac:dyDescent="0.25">
      <c r="B281" s="440"/>
      <c r="C281" s="440"/>
      <c r="D281" s="440"/>
      <c r="E281" s="440"/>
      <c r="F281" s="440"/>
      <c r="G281" s="440"/>
      <c r="H281" s="440"/>
      <c r="I281" s="440"/>
      <c r="J281" s="440"/>
      <c r="K281" s="440"/>
      <c r="L281" s="440"/>
      <c r="M281" s="440"/>
      <c r="N281" s="440"/>
      <c r="O281" s="440"/>
      <c r="P281" s="440"/>
      <c r="Q281" s="440"/>
      <c r="R281" s="440"/>
      <c r="S281" s="440"/>
      <c r="T281" s="440"/>
      <c r="U281" s="440"/>
      <c r="V281" s="440"/>
      <c r="W281" s="440"/>
      <c r="X281" s="440"/>
      <c r="Y281" s="440"/>
      <c r="Z281" s="440"/>
      <c r="AA281" s="440"/>
      <c r="AB281" s="440"/>
    </row>
    <row r="282" spans="2:28" x14ac:dyDescent="0.25">
      <c r="B282" s="440"/>
      <c r="C282" s="440"/>
      <c r="D282" s="440"/>
      <c r="E282" s="440"/>
      <c r="F282" s="440"/>
      <c r="G282" s="440"/>
      <c r="H282" s="440"/>
      <c r="I282" s="440"/>
      <c r="J282" s="440"/>
      <c r="K282" s="440"/>
      <c r="L282" s="440"/>
      <c r="M282" s="440"/>
      <c r="N282" s="440"/>
      <c r="O282" s="440"/>
      <c r="P282" s="440"/>
      <c r="Q282" s="440"/>
      <c r="R282" s="440"/>
      <c r="S282" s="440"/>
      <c r="T282" s="440"/>
      <c r="U282" s="440"/>
      <c r="V282" s="440"/>
      <c r="W282" s="440"/>
      <c r="X282" s="440"/>
      <c r="Y282" s="440"/>
      <c r="Z282" s="440"/>
      <c r="AA282" s="440"/>
      <c r="AB282" s="440"/>
    </row>
    <row r="283" spans="2:28" x14ac:dyDescent="0.25">
      <c r="B283" s="440"/>
      <c r="C283" s="440"/>
      <c r="D283" s="440"/>
      <c r="E283" s="440"/>
      <c r="F283" s="440"/>
      <c r="G283" s="440"/>
      <c r="H283" s="440"/>
      <c r="I283" s="440"/>
      <c r="J283" s="440"/>
      <c r="K283" s="440"/>
      <c r="L283" s="440"/>
      <c r="M283" s="440"/>
      <c r="N283" s="440"/>
      <c r="O283" s="440"/>
      <c r="P283" s="440"/>
      <c r="Q283" s="440"/>
      <c r="R283" s="440"/>
      <c r="S283" s="440"/>
      <c r="T283" s="440"/>
      <c r="U283" s="440"/>
      <c r="V283" s="440"/>
      <c r="W283" s="440"/>
      <c r="X283" s="440"/>
      <c r="Y283" s="440"/>
      <c r="Z283" s="440"/>
      <c r="AA283" s="440"/>
      <c r="AB283" s="440"/>
    </row>
    <row r="284" spans="2:28" x14ac:dyDescent="0.25">
      <c r="B284" s="440"/>
      <c r="C284" s="440"/>
      <c r="D284" s="440"/>
      <c r="E284" s="440"/>
      <c r="F284" s="440"/>
      <c r="G284" s="440"/>
      <c r="H284" s="440"/>
      <c r="I284" s="440"/>
      <c r="J284" s="440"/>
      <c r="K284" s="440"/>
      <c r="L284" s="440"/>
      <c r="M284" s="440"/>
      <c r="N284" s="440"/>
      <c r="O284" s="440"/>
      <c r="P284" s="440"/>
      <c r="Q284" s="440"/>
      <c r="R284" s="440"/>
      <c r="S284" s="440"/>
      <c r="T284" s="440"/>
      <c r="U284" s="440"/>
      <c r="V284" s="440"/>
      <c r="W284" s="440"/>
      <c r="X284" s="440"/>
      <c r="Y284" s="440"/>
      <c r="Z284" s="440"/>
      <c r="AA284" s="440"/>
      <c r="AB284" s="440"/>
    </row>
    <row r="285" spans="2:28" x14ac:dyDescent="0.25">
      <c r="B285" s="440"/>
      <c r="C285" s="440"/>
      <c r="D285" s="440"/>
      <c r="E285" s="440"/>
      <c r="F285" s="440"/>
      <c r="G285" s="440"/>
      <c r="H285" s="440"/>
      <c r="I285" s="440"/>
      <c r="J285" s="440"/>
      <c r="K285" s="440"/>
      <c r="L285" s="440"/>
      <c r="M285" s="440"/>
      <c r="N285" s="440"/>
      <c r="O285" s="440"/>
      <c r="P285" s="440"/>
      <c r="Q285" s="440"/>
      <c r="R285" s="440"/>
      <c r="S285" s="440"/>
      <c r="T285" s="440"/>
      <c r="U285" s="440"/>
      <c r="V285" s="440"/>
      <c r="W285" s="440"/>
      <c r="X285" s="440"/>
      <c r="Y285" s="440"/>
      <c r="Z285" s="440"/>
      <c r="AA285" s="440"/>
      <c r="AB285" s="440"/>
    </row>
    <row r="286" spans="2:28" x14ac:dyDescent="0.25">
      <c r="B286" s="440"/>
      <c r="C286" s="440"/>
      <c r="D286" s="440"/>
      <c r="E286" s="440"/>
      <c r="F286" s="440"/>
      <c r="G286" s="440"/>
      <c r="H286" s="440"/>
      <c r="I286" s="440"/>
      <c r="J286" s="440"/>
      <c r="K286" s="440"/>
      <c r="L286" s="440"/>
      <c r="M286" s="440"/>
      <c r="N286" s="440"/>
      <c r="O286" s="440"/>
      <c r="P286" s="440"/>
      <c r="Q286" s="440"/>
      <c r="R286" s="440"/>
      <c r="S286" s="440"/>
      <c r="T286" s="440"/>
      <c r="U286" s="440"/>
      <c r="V286" s="440"/>
      <c r="W286" s="440"/>
      <c r="X286" s="440"/>
      <c r="Y286" s="440"/>
      <c r="Z286" s="440"/>
      <c r="AA286" s="440"/>
      <c r="AB286" s="440"/>
    </row>
    <row r="287" spans="2:28" x14ac:dyDescent="0.25">
      <c r="B287" s="440"/>
      <c r="C287" s="440"/>
      <c r="D287" s="440"/>
      <c r="E287" s="440"/>
      <c r="F287" s="440"/>
      <c r="G287" s="440"/>
      <c r="H287" s="440"/>
      <c r="I287" s="440"/>
      <c r="J287" s="440"/>
      <c r="K287" s="440"/>
      <c r="L287" s="440"/>
      <c r="M287" s="440"/>
      <c r="N287" s="440"/>
      <c r="O287" s="440"/>
      <c r="P287" s="440"/>
      <c r="Q287" s="440"/>
      <c r="R287" s="440"/>
      <c r="S287" s="440"/>
      <c r="T287" s="440"/>
      <c r="U287" s="440"/>
      <c r="V287" s="440"/>
      <c r="W287" s="440"/>
      <c r="X287" s="440"/>
      <c r="Y287" s="440"/>
      <c r="Z287" s="440"/>
      <c r="AA287" s="440"/>
      <c r="AB287" s="440"/>
    </row>
    <row r="288" spans="2:28" x14ac:dyDescent="0.25">
      <c r="B288" s="440"/>
      <c r="C288" s="440"/>
      <c r="D288" s="440"/>
      <c r="E288" s="440"/>
      <c r="F288" s="440"/>
      <c r="G288" s="440"/>
      <c r="H288" s="440"/>
      <c r="I288" s="440"/>
      <c r="J288" s="440"/>
      <c r="K288" s="440"/>
      <c r="L288" s="440"/>
      <c r="M288" s="440"/>
      <c r="N288" s="440"/>
      <c r="O288" s="440"/>
      <c r="P288" s="440"/>
      <c r="Q288" s="440"/>
      <c r="R288" s="440"/>
      <c r="S288" s="440"/>
      <c r="T288" s="440"/>
      <c r="U288" s="440"/>
      <c r="V288" s="440"/>
      <c r="W288" s="440"/>
      <c r="X288" s="440"/>
      <c r="Y288" s="440"/>
      <c r="Z288" s="440"/>
      <c r="AA288" s="440"/>
      <c r="AB288" s="440"/>
    </row>
    <row r="289" spans="2:28" x14ac:dyDescent="0.25">
      <c r="B289" s="440"/>
      <c r="C289" s="440"/>
      <c r="D289" s="440"/>
      <c r="E289" s="440"/>
      <c r="F289" s="440"/>
      <c r="G289" s="440"/>
      <c r="H289" s="440"/>
      <c r="I289" s="440"/>
      <c r="J289" s="440"/>
      <c r="K289" s="440"/>
      <c r="L289" s="440"/>
      <c r="M289" s="440"/>
      <c r="N289" s="440"/>
      <c r="O289" s="440"/>
      <c r="P289" s="440"/>
      <c r="Q289" s="440"/>
      <c r="R289" s="440"/>
      <c r="S289" s="440"/>
      <c r="T289" s="440"/>
      <c r="U289" s="440"/>
      <c r="V289" s="440"/>
      <c r="W289" s="440"/>
      <c r="X289" s="440"/>
      <c r="Y289" s="440"/>
      <c r="Z289" s="440"/>
      <c r="AA289" s="440"/>
      <c r="AB289" s="440"/>
    </row>
    <row r="290" spans="2:28" x14ac:dyDescent="0.25">
      <c r="B290" s="440"/>
      <c r="C290" s="440"/>
      <c r="D290" s="440"/>
      <c r="E290" s="440"/>
      <c r="F290" s="440"/>
      <c r="G290" s="440"/>
      <c r="H290" s="440"/>
      <c r="I290" s="440"/>
      <c r="J290" s="440"/>
      <c r="K290" s="440"/>
      <c r="L290" s="440"/>
      <c r="M290" s="440"/>
      <c r="N290" s="440"/>
      <c r="O290" s="440"/>
      <c r="P290" s="440"/>
      <c r="Q290" s="440"/>
      <c r="R290" s="440"/>
      <c r="S290" s="440"/>
      <c r="T290" s="440"/>
      <c r="U290" s="440"/>
      <c r="V290" s="440"/>
      <c r="W290" s="440"/>
      <c r="X290" s="440"/>
      <c r="Y290" s="440"/>
      <c r="Z290" s="440"/>
      <c r="AA290" s="440"/>
      <c r="AB290" s="440"/>
    </row>
    <row r="291" spans="2:28" x14ac:dyDescent="0.25">
      <c r="B291" s="440"/>
      <c r="C291" s="440"/>
      <c r="D291" s="440"/>
      <c r="E291" s="440"/>
      <c r="F291" s="440"/>
      <c r="G291" s="440"/>
      <c r="H291" s="440"/>
      <c r="I291" s="440"/>
      <c r="J291" s="440"/>
      <c r="K291" s="440"/>
      <c r="L291" s="440"/>
      <c r="M291" s="440"/>
      <c r="N291" s="440"/>
      <c r="O291" s="440"/>
      <c r="P291" s="440"/>
      <c r="Q291" s="440"/>
      <c r="R291" s="440"/>
      <c r="S291" s="440"/>
      <c r="T291" s="440"/>
      <c r="U291" s="440"/>
      <c r="V291" s="440"/>
      <c r="W291" s="440"/>
      <c r="X291" s="440"/>
      <c r="Y291" s="440"/>
      <c r="Z291" s="440"/>
      <c r="AA291" s="440"/>
      <c r="AB291" s="440"/>
    </row>
    <row r="292" spans="2:28" x14ac:dyDescent="0.25">
      <c r="B292" s="440"/>
      <c r="C292" s="440"/>
      <c r="D292" s="440"/>
      <c r="E292" s="440"/>
      <c r="F292" s="440"/>
      <c r="G292" s="440"/>
      <c r="H292" s="440"/>
      <c r="I292" s="440"/>
      <c r="J292" s="440"/>
      <c r="K292" s="440"/>
      <c r="L292" s="440"/>
      <c r="M292" s="440"/>
      <c r="N292" s="440"/>
      <c r="O292" s="440"/>
      <c r="P292" s="440"/>
      <c r="Q292" s="440"/>
      <c r="R292" s="440"/>
      <c r="S292" s="440"/>
      <c r="T292" s="440"/>
      <c r="U292" s="440"/>
      <c r="V292" s="440"/>
      <c r="W292" s="440"/>
      <c r="X292" s="440"/>
      <c r="Y292" s="440"/>
      <c r="Z292" s="440"/>
      <c r="AA292" s="440"/>
      <c r="AB292" s="440"/>
    </row>
    <row r="293" spans="2:28" x14ac:dyDescent="0.25">
      <c r="B293" s="440"/>
      <c r="C293" s="440"/>
      <c r="D293" s="440"/>
      <c r="E293" s="440"/>
      <c r="F293" s="440"/>
      <c r="G293" s="440"/>
      <c r="H293" s="440"/>
      <c r="I293" s="440"/>
      <c r="J293" s="440"/>
      <c r="K293" s="440"/>
      <c r="L293" s="440"/>
      <c r="M293" s="440"/>
      <c r="N293" s="440"/>
      <c r="O293" s="440"/>
      <c r="P293" s="440"/>
      <c r="Q293" s="440"/>
      <c r="R293" s="440"/>
      <c r="S293" s="440"/>
      <c r="T293" s="440"/>
      <c r="U293" s="440"/>
      <c r="V293" s="440"/>
      <c r="W293" s="440"/>
      <c r="X293" s="440"/>
      <c r="Y293" s="440"/>
      <c r="Z293" s="440"/>
      <c r="AA293" s="440"/>
      <c r="AB293" s="440"/>
    </row>
    <row r="294" spans="2:28" x14ac:dyDescent="0.25">
      <c r="B294" s="440"/>
      <c r="C294" s="440"/>
      <c r="D294" s="440"/>
      <c r="E294" s="440"/>
      <c r="F294" s="440"/>
      <c r="G294" s="440"/>
      <c r="H294" s="440"/>
      <c r="I294" s="440"/>
      <c r="J294" s="440"/>
      <c r="K294" s="440"/>
      <c r="L294" s="440"/>
      <c r="M294" s="440"/>
      <c r="N294" s="440"/>
      <c r="O294" s="440"/>
      <c r="P294" s="440"/>
      <c r="Q294" s="440"/>
      <c r="R294" s="440"/>
      <c r="S294" s="440"/>
      <c r="T294" s="440"/>
      <c r="U294" s="440"/>
      <c r="V294" s="440"/>
      <c r="W294" s="440"/>
      <c r="X294" s="440"/>
      <c r="Y294" s="440"/>
      <c r="Z294" s="440"/>
      <c r="AA294" s="440"/>
      <c r="AB294" s="440"/>
    </row>
    <row r="295" spans="2:28" x14ac:dyDescent="0.25">
      <c r="B295" s="440"/>
      <c r="C295" s="440"/>
      <c r="D295" s="440"/>
      <c r="E295" s="440"/>
      <c r="F295" s="440"/>
      <c r="G295" s="440"/>
      <c r="H295" s="440"/>
      <c r="I295" s="440"/>
      <c r="J295" s="440"/>
      <c r="K295" s="440"/>
      <c r="L295" s="440"/>
      <c r="M295" s="440"/>
      <c r="N295" s="440"/>
      <c r="O295" s="440"/>
      <c r="P295" s="440"/>
      <c r="Q295" s="440"/>
      <c r="R295" s="440"/>
      <c r="S295" s="440"/>
      <c r="T295" s="440"/>
      <c r="U295" s="440"/>
      <c r="V295" s="440"/>
      <c r="W295" s="440"/>
      <c r="X295" s="440"/>
      <c r="Y295" s="440"/>
      <c r="Z295" s="440"/>
      <c r="AA295" s="440"/>
      <c r="AB295" s="440"/>
    </row>
    <row r="296" spans="2:28" x14ac:dyDescent="0.25">
      <c r="B296" s="440"/>
      <c r="C296" s="440"/>
      <c r="D296" s="440"/>
      <c r="E296" s="440"/>
      <c r="F296" s="440"/>
      <c r="G296" s="440"/>
      <c r="H296" s="440"/>
      <c r="I296" s="440"/>
      <c r="J296" s="440"/>
      <c r="K296" s="440"/>
      <c r="L296" s="440"/>
      <c r="M296" s="440"/>
      <c r="N296" s="440"/>
      <c r="O296" s="440"/>
      <c r="P296" s="440"/>
      <c r="Q296" s="440"/>
      <c r="R296" s="440"/>
      <c r="S296" s="440"/>
      <c r="T296" s="440"/>
      <c r="U296" s="440"/>
      <c r="V296" s="440"/>
      <c r="W296" s="440"/>
      <c r="X296" s="440"/>
      <c r="Y296" s="440"/>
      <c r="Z296" s="440"/>
      <c r="AA296" s="440"/>
      <c r="AB296" s="440"/>
    </row>
    <row r="297" spans="2:28" x14ac:dyDescent="0.25">
      <c r="B297" s="440"/>
      <c r="C297" s="440"/>
      <c r="D297" s="440"/>
      <c r="E297" s="440"/>
      <c r="F297" s="440"/>
      <c r="G297" s="440"/>
      <c r="H297" s="440"/>
      <c r="I297" s="440"/>
      <c r="J297" s="440"/>
      <c r="K297" s="440"/>
      <c r="L297" s="440"/>
      <c r="M297" s="440"/>
      <c r="N297" s="440"/>
      <c r="O297" s="440"/>
      <c r="P297" s="440"/>
      <c r="Q297" s="440"/>
      <c r="R297" s="440"/>
      <c r="S297" s="440"/>
      <c r="T297" s="440"/>
      <c r="U297" s="440"/>
      <c r="V297" s="440"/>
      <c r="W297" s="440"/>
      <c r="X297" s="440"/>
      <c r="Y297" s="440"/>
      <c r="Z297" s="440"/>
      <c r="AA297" s="440"/>
      <c r="AB297" s="440"/>
    </row>
    <row r="298" spans="2:28" x14ac:dyDescent="0.25">
      <c r="B298" s="440"/>
      <c r="C298" s="440"/>
      <c r="D298" s="440"/>
      <c r="E298" s="440"/>
      <c r="F298" s="440"/>
      <c r="G298" s="440"/>
      <c r="H298" s="440"/>
      <c r="I298" s="440"/>
      <c r="J298" s="440"/>
      <c r="K298" s="440"/>
      <c r="L298" s="440"/>
      <c r="M298" s="440"/>
      <c r="N298" s="440"/>
      <c r="O298" s="440"/>
      <c r="P298" s="440"/>
      <c r="Q298" s="440"/>
      <c r="R298" s="440"/>
      <c r="S298" s="440"/>
      <c r="T298" s="440"/>
      <c r="U298" s="440"/>
      <c r="V298" s="440"/>
      <c r="W298" s="440"/>
      <c r="X298" s="440"/>
      <c r="Y298" s="440"/>
      <c r="Z298" s="440"/>
      <c r="AA298" s="440"/>
      <c r="AB298" s="440"/>
    </row>
    <row r="299" spans="2:28" x14ac:dyDescent="0.25">
      <c r="B299" s="440"/>
      <c r="C299" s="440"/>
      <c r="D299" s="440"/>
      <c r="E299" s="440"/>
      <c r="F299" s="440"/>
      <c r="G299" s="440"/>
      <c r="H299" s="440"/>
      <c r="I299" s="440"/>
      <c r="J299" s="440"/>
      <c r="K299" s="440"/>
      <c r="L299" s="440"/>
      <c r="M299" s="440"/>
      <c r="N299" s="440"/>
      <c r="O299" s="440"/>
      <c r="P299" s="440"/>
      <c r="Q299" s="440"/>
      <c r="R299" s="440"/>
      <c r="S299" s="440"/>
      <c r="T299" s="440"/>
      <c r="U299" s="440"/>
      <c r="V299" s="440"/>
      <c r="W299" s="440"/>
      <c r="X299" s="440"/>
      <c r="Y299" s="440"/>
      <c r="Z299" s="440"/>
      <c r="AA299" s="440"/>
      <c r="AB299" s="440"/>
    </row>
    <row r="300" spans="2:28" x14ac:dyDescent="0.25">
      <c r="B300" s="440"/>
      <c r="C300" s="440"/>
      <c r="D300" s="440"/>
      <c r="E300" s="440"/>
      <c r="F300" s="440"/>
      <c r="G300" s="440"/>
      <c r="H300" s="440"/>
      <c r="I300" s="440"/>
      <c r="J300" s="440"/>
      <c r="K300" s="440"/>
      <c r="L300" s="440"/>
      <c r="M300" s="440"/>
      <c r="N300" s="440"/>
      <c r="O300" s="440"/>
      <c r="P300" s="440"/>
      <c r="Q300" s="440"/>
      <c r="R300" s="440"/>
      <c r="S300" s="440"/>
      <c r="T300" s="440"/>
      <c r="U300" s="440"/>
      <c r="V300" s="440"/>
      <c r="W300" s="440"/>
      <c r="X300" s="440"/>
      <c r="Y300" s="440"/>
      <c r="Z300" s="440"/>
      <c r="AA300" s="440"/>
      <c r="AB300" s="440"/>
    </row>
    <row r="301" spans="2:28" x14ac:dyDescent="0.25">
      <c r="B301" s="440"/>
      <c r="C301" s="440"/>
      <c r="D301" s="440"/>
      <c r="E301" s="440"/>
      <c r="F301" s="440"/>
      <c r="G301" s="440"/>
      <c r="H301" s="440"/>
      <c r="I301" s="440"/>
      <c r="J301" s="440"/>
      <c r="K301" s="440"/>
      <c r="L301" s="440"/>
      <c r="M301" s="440"/>
      <c r="N301" s="440"/>
      <c r="O301" s="440"/>
      <c r="P301" s="440"/>
      <c r="Q301" s="440"/>
      <c r="R301" s="440"/>
      <c r="S301" s="440"/>
      <c r="T301" s="440"/>
      <c r="U301" s="440"/>
      <c r="V301" s="440"/>
      <c r="W301" s="440"/>
      <c r="X301" s="440"/>
      <c r="Y301" s="440"/>
      <c r="Z301" s="440"/>
      <c r="AA301" s="440"/>
      <c r="AB301" s="440"/>
    </row>
    <row r="302" spans="2:28" x14ac:dyDescent="0.25">
      <c r="B302" s="440"/>
      <c r="C302" s="440"/>
      <c r="D302" s="440"/>
      <c r="E302" s="440"/>
      <c r="F302" s="440"/>
      <c r="G302" s="440"/>
      <c r="H302" s="440"/>
      <c r="I302" s="440"/>
      <c r="J302" s="440"/>
      <c r="K302" s="440"/>
      <c r="L302" s="440"/>
      <c r="M302" s="440"/>
      <c r="N302" s="440"/>
      <c r="O302" s="440"/>
      <c r="P302" s="440"/>
      <c r="Q302" s="440"/>
      <c r="R302" s="440"/>
      <c r="S302" s="440"/>
      <c r="T302" s="440"/>
      <c r="U302" s="440"/>
      <c r="V302" s="440"/>
      <c r="W302" s="440"/>
      <c r="X302" s="440"/>
      <c r="Y302" s="440"/>
      <c r="Z302" s="440"/>
      <c r="AA302" s="440"/>
      <c r="AB302" s="440"/>
    </row>
    <row r="303" spans="2:28" x14ac:dyDescent="0.25">
      <c r="B303" s="440"/>
      <c r="C303" s="440"/>
      <c r="D303" s="440"/>
      <c r="E303" s="440"/>
      <c r="F303" s="440"/>
      <c r="G303" s="440"/>
      <c r="H303" s="440"/>
      <c r="I303" s="440"/>
      <c r="J303" s="440"/>
      <c r="K303" s="440"/>
      <c r="L303" s="440"/>
      <c r="M303" s="440"/>
      <c r="N303" s="440"/>
      <c r="O303" s="440"/>
      <c r="P303" s="440"/>
      <c r="Q303" s="440"/>
      <c r="R303" s="440"/>
      <c r="S303" s="440"/>
      <c r="T303" s="440"/>
      <c r="U303" s="440"/>
      <c r="V303" s="440"/>
      <c r="W303" s="440"/>
      <c r="X303" s="440"/>
      <c r="Y303" s="440"/>
      <c r="Z303" s="440"/>
      <c r="AA303" s="440"/>
      <c r="AB303" s="440"/>
    </row>
    <row r="304" spans="2:28" x14ac:dyDescent="0.25">
      <c r="B304" s="440"/>
      <c r="C304" s="440"/>
      <c r="D304" s="440"/>
      <c r="E304" s="440"/>
      <c r="F304" s="440"/>
      <c r="G304" s="440"/>
      <c r="H304" s="440"/>
      <c r="I304" s="440"/>
      <c r="J304" s="440"/>
      <c r="K304" s="440"/>
      <c r="L304" s="440"/>
      <c r="M304" s="440"/>
      <c r="N304" s="440"/>
      <c r="O304" s="440"/>
      <c r="P304" s="440"/>
      <c r="Q304" s="440"/>
      <c r="R304" s="440"/>
      <c r="S304" s="440"/>
      <c r="T304" s="440"/>
      <c r="U304" s="440"/>
      <c r="V304" s="440"/>
      <c r="W304" s="440"/>
      <c r="X304" s="440"/>
      <c r="Y304" s="440"/>
      <c r="Z304" s="440"/>
      <c r="AA304" s="440"/>
      <c r="AB304" s="440"/>
    </row>
    <row r="305" spans="2:28" x14ac:dyDescent="0.25">
      <c r="B305" s="440"/>
      <c r="C305" s="440"/>
      <c r="D305" s="440"/>
      <c r="E305" s="440"/>
      <c r="F305" s="440"/>
      <c r="G305" s="440"/>
      <c r="H305" s="440"/>
      <c r="I305" s="440"/>
      <c r="J305" s="440"/>
      <c r="K305" s="440"/>
      <c r="L305" s="440"/>
      <c r="M305" s="440"/>
      <c r="N305" s="440"/>
      <c r="O305" s="440"/>
      <c r="P305" s="440"/>
      <c r="Q305" s="440"/>
      <c r="R305" s="440"/>
      <c r="S305" s="440"/>
      <c r="T305" s="440"/>
      <c r="U305" s="440"/>
      <c r="V305" s="440"/>
      <c r="W305" s="440"/>
      <c r="X305" s="440"/>
      <c r="Y305" s="440"/>
      <c r="Z305" s="440"/>
      <c r="AA305" s="440"/>
      <c r="AB305" s="440"/>
    </row>
    <row r="306" spans="2:28" x14ac:dyDescent="0.25">
      <c r="B306" s="440"/>
      <c r="C306" s="440"/>
      <c r="D306" s="440"/>
      <c r="E306" s="440"/>
      <c r="F306" s="440"/>
      <c r="G306" s="440"/>
      <c r="H306" s="440"/>
      <c r="I306" s="440"/>
      <c r="J306" s="440"/>
      <c r="K306" s="440"/>
      <c r="L306" s="440"/>
      <c r="M306" s="440"/>
      <c r="N306" s="440"/>
      <c r="O306" s="440"/>
      <c r="P306" s="440"/>
      <c r="Q306" s="440"/>
      <c r="R306" s="440"/>
      <c r="S306" s="440"/>
      <c r="T306" s="440"/>
      <c r="U306" s="440"/>
      <c r="V306" s="440"/>
      <c r="W306" s="440"/>
      <c r="X306" s="440"/>
      <c r="Y306" s="440"/>
      <c r="Z306" s="440"/>
      <c r="AA306" s="440"/>
      <c r="AB306" s="440"/>
    </row>
    <row r="307" spans="2:28" x14ac:dyDescent="0.25">
      <c r="B307" s="440"/>
      <c r="C307" s="440"/>
      <c r="D307" s="440"/>
      <c r="E307" s="440"/>
      <c r="F307" s="440"/>
      <c r="G307" s="440"/>
      <c r="H307" s="440"/>
      <c r="I307" s="440"/>
      <c r="J307" s="440"/>
      <c r="K307" s="440"/>
      <c r="L307" s="440"/>
      <c r="M307" s="440"/>
      <c r="N307" s="440"/>
      <c r="O307" s="440"/>
      <c r="P307" s="440"/>
      <c r="Q307" s="440"/>
      <c r="R307" s="440"/>
      <c r="S307" s="440"/>
      <c r="T307" s="440"/>
      <c r="U307" s="440"/>
      <c r="V307" s="440"/>
      <c r="W307" s="440"/>
      <c r="X307" s="440"/>
      <c r="Y307" s="440"/>
      <c r="Z307" s="440"/>
      <c r="AA307" s="440"/>
      <c r="AB307" s="440"/>
    </row>
    <row r="308" spans="2:28" x14ac:dyDescent="0.25">
      <c r="B308" s="440"/>
      <c r="C308" s="440"/>
      <c r="D308" s="440"/>
      <c r="E308" s="440"/>
      <c r="F308" s="440"/>
      <c r="G308" s="440"/>
      <c r="H308" s="440"/>
      <c r="I308" s="440"/>
      <c r="J308" s="440"/>
      <c r="K308" s="440"/>
      <c r="L308" s="440"/>
      <c r="M308" s="440"/>
      <c r="N308" s="440"/>
      <c r="O308" s="440"/>
      <c r="P308" s="440"/>
      <c r="Q308" s="440"/>
      <c r="R308" s="440"/>
      <c r="S308" s="440"/>
      <c r="T308" s="440"/>
      <c r="U308" s="440"/>
      <c r="V308" s="440"/>
      <c r="W308" s="440"/>
      <c r="X308" s="440"/>
      <c r="Y308" s="440"/>
      <c r="Z308" s="440"/>
      <c r="AA308" s="440"/>
      <c r="AB308" s="440"/>
    </row>
    <row r="309" spans="2:28" x14ac:dyDescent="0.25">
      <c r="B309" s="440"/>
      <c r="C309" s="440"/>
      <c r="D309" s="440"/>
      <c r="E309" s="440"/>
      <c r="F309" s="440"/>
      <c r="G309" s="440"/>
      <c r="H309" s="440"/>
      <c r="I309" s="440"/>
      <c r="J309" s="440"/>
      <c r="K309" s="440"/>
      <c r="L309" s="440"/>
      <c r="M309" s="440"/>
      <c r="N309" s="440"/>
      <c r="O309" s="440"/>
      <c r="P309" s="440"/>
      <c r="Q309" s="440"/>
      <c r="R309" s="440"/>
      <c r="S309" s="440"/>
      <c r="T309" s="440"/>
      <c r="U309" s="440"/>
      <c r="V309" s="440"/>
      <c r="W309" s="440"/>
      <c r="X309" s="440"/>
      <c r="Y309" s="440"/>
      <c r="Z309" s="440"/>
      <c r="AA309" s="440"/>
      <c r="AB309" s="440"/>
    </row>
    <row r="310" spans="2:28" x14ac:dyDescent="0.25">
      <c r="B310" s="440"/>
      <c r="C310" s="440"/>
      <c r="D310" s="440"/>
      <c r="E310" s="440"/>
      <c r="F310" s="440"/>
      <c r="G310" s="440"/>
      <c r="H310" s="440"/>
      <c r="I310" s="440"/>
      <c r="J310" s="440"/>
      <c r="K310" s="440"/>
      <c r="L310" s="440"/>
      <c r="M310" s="440"/>
      <c r="N310" s="440"/>
      <c r="O310" s="440"/>
      <c r="P310" s="440"/>
      <c r="Q310" s="440"/>
      <c r="R310" s="440"/>
      <c r="S310" s="440"/>
      <c r="T310" s="440"/>
      <c r="U310" s="440"/>
      <c r="V310" s="440"/>
      <c r="W310" s="440"/>
      <c r="X310" s="440"/>
      <c r="Y310" s="440"/>
      <c r="Z310" s="440"/>
      <c r="AA310" s="440"/>
      <c r="AB310" s="440"/>
    </row>
    <row r="311" spans="2:28" x14ac:dyDescent="0.25">
      <c r="B311" s="440"/>
      <c r="C311" s="440"/>
      <c r="D311" s="440"/>
      <c r="E311" s="440"/>
      <c r="F311" s="440"/>
      <c r="G311" s="440"/>
      <c r="H311" s="440"/>
      <c r="I311" s="440"/>
      <c r="J311" s="440"/>
      <c r="K311" s="440"/>
      <c r="L311" s="440"/>
      <c r="M311" s="440"/>
      <c r="N311" s="440"/>
      <c r="O311" s="440"/>
      <c r="P311" s="440"/>
      <c r="Q311" s="440"/>
      <c r="R311" s="440"/>
      <c r="S311" s="440"/>
      <c r="T311" s="440"/>
      <c r="U311" s="440"/>
      <c r="V311" s="440"/>
      <c r="W311" s="440"/>
      <c r="X311" s="440"/>
      <c r="Y311" s="440"/>
      <c r="Z311" s="440"/>
      <c r="AA311" s="440"/>
      <c r="AB311" s="440"/>
    </row>
    <row r="312" spans="2:28" x14ac:dyDescent="0.25">
      <c r="B312" s="440"/>
      <c r="C312" s="440"/>
      <c r="D312" s="440"/>
      <c r="E312" s="440"/>
      <c r="F312" s="440"/>
      <c r="G312" s="440"/>
      <c r="H312" s="440"/>
      <c r="I312" s="440"/>
      <c r="J312" s="440"/>
      <c r="K312" s="440"/>
      <c r="L312" s="440"/>
      <c r="M312" s="440"/>
      <c r="N312" s="440"/>
      <c r="O312" s="440"/>
      <c r="P312" s="440"/>
      <c r="Q312" s="440"/>
      <c r="R312" s="440"/>
      <c r="S312" s="440"/>
      <c r="T312" s="440"/>
      <c r="U312" s="440"/>
      <c r="V312" s="440"/>
      <c r="W312" s="440"/>
      <c r="X312" s="440"/>
      <c r="Y312" s="440"/>
      <c r="Z312" s="440"/>
      <c r="AA312" s="440"/>
      <c r="AB312" s="440"/>
    </row>
    <row r="313" spans="2:28" x14ac:dyDescent="0.25">
      <c r="B313" s="440"/>
      <c r="C313" s="440"/>
      <c r="D313" s="440"/>
      <c r="E313" s="440"/>
      <c r="F313" s="440"/>
      <c r="G313" s="440"/>
      <c r="H313" s="440"/>
      <c r="I313" s="440"/>
      <c r="J313" s="440"/>
      <c r="K313" s="440"/>
      <c r="L313" s="440"/>
      <c r="M313" s="440"/>
      <c r="N313" s="440"/>
      <c r="O313" s="440"/>
      <c r="P313" s="440"/>
      <c r="Q313" s="440"/>
      <c r="R313" s="440"/>
      <c r="S313" s="440"/>
      <c r="T313" s="440"/>
      <c r="U313" s="440"/>
      <c r="V313" s="440"/>
      <c r="W313" s="440"/>
      <c r="X313" s="440"/>
      <c r="Y313" s="440"/>
      <c r="Z313" s="440"/>
      <c r="AA313" s="440"/>
      <c r="AB313" s="440"/>
    </row>
    <row r="314" spans="2:28" x14ac:dyDescent="0.25">
      <c r="B314" s="440"/>
      <c r="C314" s="440"/>
      <c r="D314" s="440"/>
      <c r="E314" s="440"/>
      <c r="F314" s="440"/>
      <c r="G314" s="440"/>
      <c r="H314" s="440"/>
      <c r="I314" s="440"/>
      <c r="J314" s="440"/>
      <c r="K314" s="440"/>
      <c r="L314" s="440"/>
      <c r="M314" s="440"/>
      <c r="N314" s="440"/>
      <c r="O314" s="440"/>
      <c r="P314" s="440"/>
      <c r="Q314" s="440"/>
      <c r="R314" s="440"/>
      <c r="S314" s="440"/>
      <c r="T314" s="440"/>
      <c r="U314" s="440"/>
      <c r="V314" s="440"/>
      <c r="W314" s="440"/>
      <c r="X314" s="440"/>
      <c r="Y314" s="440"/>
      <c r="Z314" s="440"/>
      <c r="AA314" s="440"/>
      <c r="AB314" s="440"/>
    </row>
    <row r="315" spans="2:28" x14ac:dyDescent="0.25">
      <c r="B315" s="440"/>
      <c r="C315" s="440"/>
      <c r="D315" s="440"/>
      <c r="E315" s="440"/>
      <c r="F315" s="440"/>
      <c r="G315" s="440"/>
      <c r="H315" s="440"/>
      <c r="I315" s="440"/>
      <c r="J315" s="440"/>
      <c r="K315" s="440"/>
      <c r="L315" s="440"/>
      <c r="M315" s="440"/>
      <c r="N315" s="440"/>
      <c r="O315" s="440"/>
      <c r="P315" s="440"/>
      <c r="Q315" s="440"/>
      <c r="R315" s="440"/>
      <c r="S315" s="440"/>
      <c r="T315" s="440"/>
      <c r="U315" s="440"/>
      <c r="V315" s="440"/>
      <c r="W315" s="440"/>
      <c r="X315" s="440"/>
      <c r="Y315" s="440"/>
      <c r="Z315" s="440"/>
      <c r="AA315" s="440"/>
      <c r="AB315" s="440"/>
    </row>
    <row r="316" spans="2:28" x14ac:dyDescent="0.25">
      <c r="B316" s="440"/>
      <c r="C316" s="440"/>
      <c r="D316" s="440"/>
      <c r="E316" s="440"/>
      <c r="F316" s="440"/>
      <c r="G316" s="440"/>
      <c r="H316" s="440"/>
      <c r="I316" s="440"/>
      <c r="J316" s="440"/>
      <c r="K316" s="440"/>
      <c r="L316" s="440"/>
      <c r="M316" s="440"/>
      <c r="N316" s="440"/>
      <c r="O316" s="440"/>
      <c r="P316" s="440"/>
      <c r="Q316" s="440"/>
      <c r="R316" s="440"/>
      <c r="S316" s="440"/>
      <c r="T316" s="440"/>
      <c r="U316" s="440"/>
      <c r="V316" s="440"/>
      <c r="W316" s="440"/>
      <c r="X316" s="440"/>
      <c r="Y316" s="440"/>
      <c r="Z316" s="440"/>
      <c r="AA316" s="440"/>
      <c r="AB316" s="440"/>
    </row>
    <row r="317" spans="2:28" x14ac:dyDescent="0.25">
      <c r="B317" s="440"/>
      <c r="C317" s="440"/>
      <c r="D317" s="440"/>
      <c r="E317" s="440"/>
      <c r="F317" s="440"/>
      <c r="G317" s="440"/>
      <c r="H317" s="440"/>
      <c r="I317" s="440"/>
      <c r="J317" s="440"/>
      <c r="K317" s="440"/>
      <c r="L317" s="440"/>
      <c r="M317" s="440"/>
      <c r="N317" s="440"/>
      <c r="O317" s="440"/>
      <c r="P317" s="440"/>
      <c r="Q317" s="440"/>
      <c r="R317" s="440"/>
      <c r="S317" s="440"/>
      <c r="T317" s="440"/>
      <c r="U317" s="440"/>
      <c r="V317" s="440"/>
      <c r="W317" s="440"/>
      <c r="X317" s="440"/>
      <c r="Y317" s="440"/>
      <c r="Z317" s="440"/>
      <c r="AA317" s="440"/>
      <c r="AB317" s="440"/>
    </row>
    <row r="318" spans="2:28" x14ac:dyDescent="0.25">
      <c r="B318" s="440"/>
      <c r="C318" s="440"/>
      <c r="D318" s="440"/>
      <c r="E318" s="440"/>
      <c r="F318" s="440"/>
      <c r="G318" s="440"/>
      <c r="H318" s="440"/>
      <c r="I318" s="440"/>
      <c r="J318" s="440"/>
      <c r="K318" s="440"/>
      <c r="L318" s="440"/>
      <c r="M318" s="440"/>
      <c r="N318" s="440"/>
      <c r="O318" s="440"/>
      <c r="P318" s="440"/>
      <c r="Q318" s="440"/>
      <c r="R318" s="440"/>
      <c r="S318" s="440"/>
      <c r="T318" s="440"/>
      <c r="U318" s="440"/>
      <c r="V318" s="440"/>
      <c r="W318" s="440"/>
      <c r="X318" s="440"/>
      <c r="Y318" s="440"/>
      <c r="Z318" s="440"/>
      <c r="AA318" s="440"/>
      <c r="AB318" s="440"/>
    </row>
    <row r="319" spans="2:28" x14ac:dyDescent="0.25">
      <c r="B319" s="440"/>
      <c r="C319" s="440"/>
      <c r="D319" s="440"/>
      <c r="E319" s="440"/>
      <c r="F319" s="440"/>
      <c r="G319" s="440"/>
      <c r="H319" s="440"/>
      <c r="I319" s="440"/>
      <c r="J319" s="440"/>
      <c r="K319" s="440"/>
      <c r="L319" s="440"/>
      <c r="M319" s="440"/>
      <c r="N319" s="440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</row>
    <row r="320" spans="2:28" x14ac:dyDescent="0.25">
      <c r="B320" s="440"/>
      <c r="C320" s="440"/>
      <c r="D320" s="440"/>
      <c r="E320" s="440"/>
      <c r="F320" s="440"/>
      <c r="G320" s="440"/>
      <c r="H320" s="440"/>
      <c r="I320" s="440"/>
      <c r="J320" s="440"/>
      <c r="K320" s="440"/>
      <c r="L320" s="440"/>
      <c r="M320" s="440"/>
      <c r="N320" s="440"/>
      <c r="O320" s="440"/>
      <c r="P320" s="440"/>
      <c r="Q320" s="440"/>
      <c r="R320" s="440"/>
      <c r="S320" s="440"/>
      <c r="T320" s="440"/>
      <c r="U320" s="440"/>
      <c r="V320" s="440"/>
      <c r="W320" s="440"/>
      <c r="X320" s="440"/>
      <c r="Y320" s="440"/>
      <c r="Z320" s="440"/>
      <c r="AA320" s="440"/>
      <c r="AB320" s="440"/>
    </row>
    <row r="321" spans="2:28" x14ac:dyDescent="0.25">
      <c r="B321" s="440"/>
      <c r="C321" s="440"/>
      <c r="D321" s="440"/>
      <c r="E321" s="440"/>
      <c r="F321" s="440"/>
      <c r="G321" s="440"/>
      <c r="H321" s="440"/>
      <c r="I321" s="440"/>
      <c r="J321" s="440"/>
      <c r="K321" s="440"/>
      <c r="L321" s="440"/>
      <c r="M321" s="440"/>
      <c r="N321" s="440"/>
      <c r="O321" s="440"/>
      <c r="P321" s="440"/>
      <c r="Q321" s="440"/>
      <c r="R321" s="440"/>
      <c r="S321" s="440"/>
      <c r="T321" s="440"/>
      <c r="U321" s="440"/>
      <c r="V321" s="440"/>
      <c r="W321" s="440"/>
      <c r="X321" s="440"/>
      <c r="Y321" s="440"/>
      <c r="Z321" s="440"/>
      <c r="AA321" s="440"/>
      <c r="AB321" s="440"/>
    </row>
    <row r="322" spans="2:28" x14ac:dyDescent="0.25">
      <c r="B322" s="440"/>
      <c r="C322" s="440"/>
      <c r="D322" s="440"/>
      <c r="E322" s="440"/>
      <c r="F322" s="440"/>
      <c r="G322" s="440"/>
      <c r="H322" s="440"/>
      <c r="I322" s="440"/>
      <c r="J322" s="440"/>
      <c r="K322" s="440"/>
      <c r="L322" s="440"/>
      <c r="M322" s="440"/>
      <c r="N322" s="440"/>
      <c r="O322" s="440"/>
      <c r="P322" s="440"/>
      <c r="Q322" s="440"/>
      <c r="R322" s="440"/>
      <c r="S322" s="440"/>
      <c r="T322" s="440"/>
      <c r="U322" s="440"/>
      <c r="V322" s="440"/>
      <c r="W322" s="440"/>
      <c r="X322" s="440"/>
      <c r="Y322" s="440"/>
      <c r="Z322" s="440"/>
      <c r="AA322" s="440"/>
      <c r="AB322" s="440"/>
    </row>
    <row r="323" spans="2:28" x14ac:dyDescent="0.25">
      <c r="B323" s="440"/>
      <c r="C323" s="440"/>
      <c r="D323" s="440"/>
      <c r="E323" s="440"/>
      <c r="F323" s="440"/>
      <c r="G323" s="440"/>
      <c r="H323" s="440"/>
      <c r="I323" s="440"/>
      <c r="J323" s="440"/>
      <c r="K323" s="440"/>
      <c r="L323" s="440"/>
      <c r="M323" s="440"/>
      <c r="N323" s="440"/>
      <c r="O323" s="440"/>
      <c r="P323" s="440"/>
      <c r="Q323" s="440"/>
      <c r="R323" s="440"/>
      <c r="S323" s="440"/>
      <c r="T323" s="440"/>
      <c r="U323" s="440"/>
      <c r="V323" s="440"/>
      <c r="W323" s="440"/>
      <c r="X323" s="440"/>
      <c r="Y323" s="440"/>
      <c r="Z323" s="440"/>
      <c r="AA323" s="440"/>
      <c r="AB323" s="440"/>
    </row>
    <row r="324" spans="2:28" x14ac:dyDescent="0.25">
      <c r="B324" s="440"/>
      <c r="C324" s="440"/>
      <c r="D324" s="440"/>
      <c r="E324" s="440"/>
      <c r="F324" s="440"/>
      <c r="G324" s="440"/>
      <c r="H324" s="440"/>
      <c r="I324" s="440"/>
      <c r="J324" s="440"/>
      <c r="K324" s="440"/>
      <c r="L324" s="440"/>
      <c r="M324" s="440"/>
      <c r="N324" s="440"/>
      <c r="O324" s="440"/>
      <c r="P324" s="440"/>
      <c r="Q324" s="440"/>
      <c r="R324" s="440"/>
      <c r="S324" s="440"/>
      <c r="T324" s="440"/>
      <c r="U324" s="440"/>
      <c r="V324" s="440"/>
      <c r="W324" s="440"/>
      <c r="X324" s="440"/>
      <c r="Y324" s="440"/>
      <c r="Z324" s="440"/>
      <c r="AA324" s="440"/>
      <c r="AB324" s="440"/>
    </row>
    <row r="325" spans="2:28" x14ac:dyDescent="0.25">
      <c r="B325" s="440"/>
      <c r="C325" s="440"/>
      <c r="D325" s="440"/>
      <c r="E325" s="440"/>
      <c r="F325" s="440"/>
      <c r="G325" s="440"/>
      <c r="H325" s="440"/>
      <c r="I325" s="440"/>
      <c r="J325" s="440"/>
      <c r="K325" s="440"/>
      <c r="L325" s="440"/>
      <c r="M325" s="440"/>
      <c r="N325" s="440"/>
      <c r="O325" s="440"/>
      <c r="P325" s="440"/>
      <c r="Q325" s="440"/>
      <c r="R325" s="440"/>
      <c r="S325" s="440"/>
      <c r="T325" s="440"/>
      <c r="U325" s="440"/>
      <c r="V325" s="440"/>
      <c r="W325" s="440"/>
      <c r="X325" s="440"/>
      <c r="Y325" s="440"/>
      <c r="Z325" s="440"/>
      <c r="AA325" s="440"/>
      <c r="AB325" s="440"/>
    </row>
    <row r="326" spans="2:28" x14ac:dyDescent="0.25">
      <c r="B326" s="440"/>
      <c r="C326" s="440"/>
      <c r="D326" s="440"/>
      <c r="E326" s="440"/>
      <c r="F326" s="440"/>
      <c r="G326" s="440"/>
      <c r="H326" s="440"/>
      <c r="I326" s="440"/>
      <c r="J326" s="440"/>
      <c r="K326" s="440"/>
      <c r="L326" s="440"/>
      <c r="M326" s="440"/>
      <c r="N326" s="440"/>
      <c r="O326" s="440"/>
      <c r="P326" s="440"/>
      <c r="Q326" s="440"/>
      <c r="R326" s="440"/>
      <c r="S326" s="440"/>
      <c r="T326" s="440"/>
      <c r="U326" s="440"/>
      <c r="V326" s="440"/>
      <c r="W326" s="440"/>
      <c r="X326" s="440"/>
      <c r="Y326" s="440"/>
      <c r="Z326" s="440"/>
      <c r="AA326" s="440"/>
      <c r="AB326" s="440"/>
    </row>
    <row r="327" spans="2:28" x14ac:dyDescent="0.25">
      <c r="B327" s="440"/>
      <c r="C327" s="440"/>
      <c r="D327" s="440"/>
      <c r="E327" s="440"/>
      <c r="F327" s="440"/>
      <c r="G327" s="440"/>
      <c r="H327" s="440"/>
      <c r="I327" s="440"/>
      <c r="J327" s="440"/>
      <c r="K327" s="440"/>
      <c r="L327" s="440"/>
      <c r="M327" s="440"/>
      <c r="N327" s="440"/>
      <c r="O327" s="440"/>
      <c r="P327" s="440"/>
      <c r="Q327" s="440"/>
      <c r="R327" s="440"/>
      <c r="S327" s="440"/>
      <c r="T327" s="440"/>
      <c r="U327" s="440"/>
      <c r="V327" s="440"/>
      <c r="W327" s="440"/>
      <c r="X327" s="440"/>
      <c r="Y327" s="440"/>
      <c r="Z327" s="440"/>
      <c r="AA327" s="440"/>
      <c r="AB327" s="440"/>
    </row>
    <row r="328" spans="2:28" x14ac:dyDescent="0.25">
      <c r="B328" s="440"/>
      <c r="C328" s="440"/>
      <c r="D328" s="440"/>
      <c r="E328" s="440"/>
      <c r="F328" s="440"/>
      <c r="G328" s="440"/>
      <c r="H328" s="440"/>
      <c r="I328" s="440"/>
      <c r="J328" s="440"/>
      <c r="K328" s="440"/>
      <c r="L328" s="440"/>
      <c r="M328" s="440"/>
      <c r="N328" s="440"/>
      <c r="O328" s="440"/>
      <c r="P328" s="440"/>
      <c r="Q328" s="440"/>
      <c r="R328" s="440"/>
      <c r="S328" s="440"/>
      <c r="T328" s="440"/>
      <c r="U328" s="440"/>
      <c r="V328" s="440"/>
      <c r="W328" s="440"/>
      <c r="X328" s="440"/>
      <c r="Y328" s="440"/>
      <c r="Z328" s="440"/>
      <c r="AA328" s="440"/>
      <c r="AB328" s="440"/>
    </row>
    <row r="329" spans="2:28" x14ac:dyDescent="0.25">
      <c r="B329" s="440"/>
      <c r="C329" s="440"/>
      <c r="D329" s="440"/>
      <c r="E329" s="440"/>
      <c r="F329" s="440"/>
      <c r="G329" s="440"/>
      <c r="H329" s="440"/>
      <c r="I329" s="440"/>
      <c r="J329" s="440"/>
      <c r="K329" s="440"/>
      <c r="L329" s="440"/>
      <c r="M329" s="440"/>
      <c r="N329" s="440"/>
      <c r="O329" s="440"/>
      <c r="P329" s="440"/>
      <c r="Q329" s="440"/>
      <c r="R329" s="440"/>
      <c r="S329" s="440"/>
      <c r="T329" s="440"/>
      <c r="U329" s="440"/>
      <c r="V329" s="440"/>
      <c r="W329" s="440"/>
      <c r="X329" s="440"/>
      <c r="Y329" s="440"/>
      <c r="Z329" s="440"/>
      <c r="AA329" s="440"/>
      <c r="AB329" s="440"/>
    </row>
    <row r="330" spans="2:28" x14ac:dyDescent="0.25">
      <c r="B330" s="440"/>
      <c r="C330" s="440"/>
      <c r="D330" s="440"/>
      <c r="E330" s="440"/>
      <c r="F330" s="440"/>
      <c r="G330" s="440"/>
      <c r="H330" s="440"/>
      <c r="I330" s="440"/>
      <c r="J330" s="440"/>
      <c r="K330" s="440"/>
      <c r="L330" s="440"/>
      <c r="M330" s="440"/>
      <c r="N330" s="440"/>
      <c r="O330" s="440"/>
      <c r="P330" s="440"/>
      <c r="Q330" s="440"/>
      <c r="R330" s="440"/>
      <c r="S330" s="440"/>
      <c r="T330" s="440"/>
      <c r="U330" s="440"/>
      <c r="V330" s="440"/>
      <c r="W330" s="440"/>
      <c r="X330" s="440"/>
      <c r="Y330" s="440"/>
      <c r="Z330" s="440"/>
      <c r="AA330" s="440"/>
      <c r="AB330" s="440"/>
    </row>
    <row r="331" spans="2:28" x14ac:dyDescent="0.25">
      <c r="B331" s="440"/>
      <c r="C331" s="440"/>
      <c r="D331" s="440"/>
      <c r="E331" s="440"/>
      <c r="F331" s="440"/>
      <c r="G331" s="440"/>
      <c r="H331" s="440"/>
      <c r="I331" s="440"/>
      <c r="J331" s="440"/>
      <c r="K331" s="440"/>
      <c r="L331" s="440"/>
      <c r="M331" s="440"/>
      <c r="N331" s="440"/>
      <c r="O331" s="440"/>
      <c r="P331" s="440"/>
      <c r="Q331" s="440"/>
      <c r="R331" s="440"/>
      <c r="S331" s="440"/>
      <c r="T331" s="440"/>
      <c r="U331" s="440"/>
      <c r="V331" s="440"/>
      <c r="W331" s="440"/>
      <c r="X331" s="440"/>
      <c r="Y331" s="440"/>
      <c r="Z331" s="440"/>
      <c r="AA331" s="440"/>
      <c r="AB331" s="440"/>
    </row>
    <row r="332" spans="2:28" x14ac:dyDescent="0.25">
      <c r="B332" s="440"/>
      <c r="C332" s="440"/>
      <c r="D332" s="440"/>
      <c r="E332" s="440"/>
      <c r="F332" s="440"/>
      <c r="G332" s="440"/>
      <c r="H332" s="440"/>
      <c r="I332" s="440"/>
      <c r="J332" s="440"/>
      <c r="K332" s="440"/>
      <c r="L332" s="440"/>
      <c r="M332" s="440"/>
      <c r="N332" s="440"/>
      <c r="O332" s="440"/>
      <c r="P332" s="440"/>
      <c r="Q332" s="440"/>
      <c r="R332" s="440"/>
      <c r="S332" s="440"/>
      <c r="T332" s="440"/>
      <c r="U332" s="440"/>
      <c r="V332" s="440"/>
      <c r="W332" s="440"/>
      <c r="X332" s="440"/>
      <c r="Y332" s="440"/>
      <c r="Z332" s="440"/>
      <c r="AA332" s="440"/>
      <c r="AB332" s="440"/>
    </row>
    <row r="333" spans="2:28" x14ac:dyDescent="0.25">
      <c r="B333" s="440"/>
      <c r="C333" s="440"/>
      <c r="D333" s="440"/>
      <c r="E333" s="440"/>
      <c r="F333" s="440"/>
      <c r="G333" s="440"/>
      <c r="H333" s="440"/>
      <c r="I333" s="440"/>
      <c r="J333" s="440"/>
      <c r="K333" s="440"/>
      <c r="L333" s="440"/>
      <c r="M333" s="440"/>
      <c r="N333" s="440"/>
      <c r="O333" s="440"/>
      <c r="P333" s="440"/>
      <c r="Q333" s="440"/>
      <c r="R333" s="440"/>
      <c r="S333" s="440"/>
      <c r="T333" s="440"/>
      <c r="U333" s="440"/>
      <c r="V333" s="440"/>
      <c r="W333" s="440"/>
      <c r="X333" s="440"/>
      <c r="Y333" s="440"/>
      <c r="Z333" s="440"/>
      <c r="AA333" s="440"/>
      <c r="AB333" s="440"/>
    </row>
    <row r="334" spans="2:28" x14ac:dyDescent="0.25">
      <c r="B334" s="440"/>
      <c r="C334" s="440"/>
      <c r="D334" s="440"/>
      <c r="E334" s="440"/>
      <c r="F334" s="440"/>
      <c r="G334" s="440"/>
      <c r="H334" s="440"/>
      <c r="I334" s="440"/>
      <c r="J334" s="440"/>
      <c r="K334" s="440"/>
      <c r="L334" s="440"/>
      <c r="M334" s="440"/>
      <c r="N334" s="440"/>
      <c r="O334" s="440"/>
      <c r="P334" s="440"/>
      <c r="Q334" s="440"/>
      <c r="R334" s="440"/>
      <c r="S334" s="440"/>
      <c r="T334" s="440"/>
      <c r="U334" s="440"/>
      <c r="V334" s="440"/>
      <c r="W334" s="440"/>
      <c r="X334" s="440"/>
      <c r="Y334" s="440"/>
      <c r="Z334" s="440"/>
      <c r="AA334" s="440"/>
      <c r="AB334" s="440"/>
    </row>
    <row r="335" spans="2:28" x14ac:dyDescent="0.25">
      <c r="B335" s="440"/>
      <c r="C335" s="440"/>
      <c r="D335" s="440"/>
      <c r="E335" s="440"/>
      <c r="F335" s="440"/>
      <c r="G335" s="440"/>
      <c r="H335" s="440"/>
      <c r="I335" s="440"/>
      <c r="J335" s="440"/>
      <c r="K335" s="440"/>
      <c r="L335" s="440"/>
      <c r="M335" s="440"/>
      <c r="N335" s="440"/>
      <c r="O335" s="440"/>
      <c r="P335" s="440"/>
      <c r="Q335" s="440"/>
      <c r="R335" s="440"/>
      <c r="S335" s="440"/>
      <c r="T335" s="440"/>
      <c r="U335" s="440"/>
      <c r="V335" s="440"/>
      <c r="W335" s="440"/>
      <c r="X335" s="440"/>
      <c r="Y335" s="440"/>
      <c r="Z335" s="440"/>
      <c r="AA335" s="440"/>
      <c r="AB335" s="440"/>
    </row>
    <row r="336" spans="2:28" x14ac:dyDescent="0.25">
      <c r="B336" s="440"/>
      <c r="C336" s="440"/>
      <c r="D336" s="440"/>
      <c r="E336" s="440"/>
      <c r="F336" s="440"/>
      <c r="G336" s="440"/>
      <c r="H336" s="440"/>
      <c r="I336" s="440"/>
      <c r="J336" s="440"/>
      <c r="K336" s="440"/>
      <c r="L336" s="440"/>
      <c r="M336" s="440"/>
      <c r="N336" s="440"/>
      <c r="O336" s="440"/>
      <c r="P336" s="440"/>
      <c r="Q336" s="440"/>
      <c r="R336" s="440"/>
      <c r="S336" s="440"/>
      <c r="T336" s="440"/>
      <c r="U336" s="440"/>
      <c r="V336" s="440"/>
      <c r="W336" s="440"/>
      <c r="X336" s="440"/>
      <c r="Y336" s="440"/>
      <c r="Z336" s="440"/>
      <c r="AA336" s="440"/>
      <c r="AB336" s="440"/>
    </row>
    <row r="337" spans="2:28" x14ac:dyDescent="0.25">
      <c r="B337" s="440"/>
      <c r="C337" s="440"/>
      <c r="D337" s="440"/>
      <c r="E337" s="440"/>
      <c r="F337" s="440"/>
      <c r="G337" s="440"/>
      <c r="H337" s="440"/>
      <c r="I337" s="440"/>
      <c r="J337" s="440"/>
      <c r="K337" s="440"/>
      <c r="L337" s="440"/>
      <c r="M337" s="440"/>
      <c r="N337" s="440"/>
      <c r="O337" s="440"/>
      <c r="P337" s="440"/>
      <c r="Q337" s="440"/>
      <c r="R337" s="440"/>
      <c r="S337" s="440"/>
      <c r="T337" s="440"/>
      <c r="U337" s="440"/>
      <c r="V337" s="440"/>
      <c r="W337" s="440"/>
      <c r="X337" s="440"/>
      <c r="Y337" s="440"/>
      <c r="Z337" s="440"/>
      <c r="AA337" s="440"/>
      <c r="AB337" s="440"/>
    </row>
    <row r="338" spans="2:28" x14ac:dyDescent="0.25">
      <c r="B338" s="440"/>
      <c r="C338" s="440"/>
      <c r="D338" s="440"/>
      <c r="E338" s="440"/>
      <c r="F338" s="440"/>
      <c r="G338" s="440"/>
      <c r="H338" s="440"/>
      <c r="I338" s="440"/>
      <c r="J338" s="440"/>
      <c r="K338" s="440"/>
      <c r="L338" s="440"/>
      <c r="M338" s="440"/>
      <c r="N338" s="440"/>
      <c r="O338" s="440"/>
      <c r="P338" s="440"/>
      <c r="Q338" s="440"/>
      <c r="R338" s="440"/>
      <c r="S338" s="440"/>
      <c r="T338" s="440"/>
      <c r="U338" s="440"/>
      <c r="V338" s="440"/>
      <c r="W338" s="440"/>
      <c r="X338" s="440"/>
      <c r="Y338" s="440"/>
      <c r="Z338" s="440"/>
      <c r="AA338" s="440"/>
      <c r="AB338" s="440"/>
    </row>
    <row r="339" spans="2:28" x14ac:dyDescent="0.25">
      <c r="B339" s="440"/>
      <c r="C339" s="440"/>
      <c r="D339" s="440"/>
      <c r="E339" s="440"/>
      <c r="F339" s="440"/>
      <c r="G339" s="440"/>
      <c r="H339" s="440"/>
      <c r="I339" s="440"/>
      <c r="J339" s="440"/>
      <c r="K339" s="440"/>
      <c r="L339" s="440"/>
      <c r="M339" s="440"/>
      <c r="N339" s="440"/>
      <c r="O339" s="440"/>
      <c r="P339" s="440"/>
      <c r="Q339" s="440"/>
      <c r="R339" s="440"/>
      <c r="S339" s="440"/>
      <c r="T339" s="440"/>
      <c r="U339" s="440"/>
      <c r="V339" s="440"/>
      <c r="W339" s="440"/>
      <c r="X339" s="440"/>
      <c r="Y339" s="440"/>
      <c r="Z339" s="440"/>
      <c r="AA339" s="440"/>
      <c r="AB339" s="440"/>
    </row>
    <row r="340" spans="2:28" x14ac:dyDescent="0.25">
      <c r="B340" s="440"/>
      <c r="C340" s="440"/>
      <c r="D340" s="440"/>
      <c r="E340" s="440"/>
      <c r="F340" s="440"/>
      <c r="G340" s="440"/>
      <c r="H340" s="440"/>
      <c r="I340" s="440"/>
      <c r="J340" s="440"/>
      <c r="K340" s="440"/>
      <c r="L340" s="440"/>
      <c r="M340" s="440"/>
      <c r="N340" s="440"/>
      <c r="O340" s="440"/>
      <c r="P340" s="440"/>
      <c r="Q340" s="440"/>
      <c r="R340" s="440"/>
      <c r="S340" s="440"/>
      <c r="T340" s="440"/>
      <c r="U340" s="440"/>
      <c r="V340" s="440"/>
      <c r="W340" s="440"/>
      <c r="X340" s="440"/>
      <c r="Y340" s="440"/>
      <c r="Z340" s="440"/>
      <c r="AA340" s="440"/>
      <c r="AB340" s="440"/>
    </row>
    <row r="341" spans="2:28" x14ac:dyDescent="0.25">
      <c r="B341" s="440"/>
      <c r="C341" s="440"/>
      <c r="D341" s="440"/>
      <c r="E341" s="440"/>
      <c r="F341" s="440"/>
      <c r="G341" s="440"/>
      <c r="H341" s="440"/>
      <c r="I341" s="440"/>
      <c r="J341" s="440"/>
      <c r="K341" s="440"/>
      <c r="L341" s="440"/>
      <c r="M341" s="440"/>
      <c r="N341" s="440"/>
      <c r="O341" s="440"/>
      <c r="P341" s="440"/>
      <c r="Q341" s="440"/>
      <c r="R341" s="440"/>
      <c r="S341" s="440"/>
      <c r="T341" s="440"/>
      <c r="U341" s="440"/>
      <c r="V341" s="440"/>
      <c r="W341" s="440"/>
      <c r="X341" s="440"/>
      <c r="Y341" s="440"/>
      <c r="Z341" s="440"/>
      <c r="AA341" s="440"/>
      <c r="AB341" s="440"/>
    </row>
    <row r="342" spans="2:28" x14ac:dyDescent="0.25">
      <c r="B342" s="440"/>
      <c r="C342" s="440"/>
      <c r="D342" s="440"/>
      <c r="E342" s="440"/>
      <c r="F342" s="440"/>
      <c r="G342" s="440"/>
      <c r="H342" s="440"/>
      <c r="I342" s="440"/>
      <c r="J342" s="440"/>
      <c r="K342" s="440"/>
      <c r="L342" s="440"/>
      <c r="M342" s="440"/>
      <c r="N342" s="440"/>
      <c r="O342" s="440"/>
      <c r="P342" s="440"/>
      <c r="Q342" s="440"/>
      <c r="R342" s="440"/>
      <c r="S342" s="440"/>
      <c r="T342" s="440"/>
      <c r="U342" s="440"/>
      <c r="V342" s="440"/>
      <c r="W342" s="440"/>
      <c r="X342" s="440"/>
      <c r="Y342" s="440"/>
      <c r="Z342" s="440"/>
      <c r="AA342" s="440"/>
      <c r="AB342" s="440"/>
    </row>
    <row r="343" spans="2:28" x14ac:dyDescent="0.25">
      <c r="B343" s="440"/>
      <c r="C343" s="440"/>
      <c r="D343" s="440"/>
      <c r="E343" s="440"/>
      <c r="F343" s="440"/>
      <c r="G343" s="440"/>
      <c r="H343" s="440"/>
      <c r="I343" s="440"/>
      <c r="J343" s="440"/>
      <c r="K343" s="440"/>
      <c r="L343" s="440"/>
      <c r="M343" s="440"/>
      <c r="N343" s="440"/>
      <c r="O343" s="440"/>
      <c r="P343" s="440"/>
      <c r="Q343" s="440"/>
      <c r="R343" s="440"/>
      <c r="S343" s="440"/>
      <c r="T343" s="440"/>
      <c r="U343" s="440"/>
      <c r="V343" s="440"/>
      <c r="W343" s="440"/>
      <c r="X343" s="440"/>
      <c r="Y343" s="440"/>
      <c r="Z343" s="440"/>
      <c r="AA343" s="440"/>
      <c r="AB343" s="440"/>
    </row>
    <row r="344" spans="2:28" x14ac:dyDescent="0.25">
      <c r="B344" s="440"/>
      <c r="C344" s="440"/>
      <c r="D344" s="440"/>
      <c r="E344" s="440"/>
      <c r="F344" s="440"/>
      <c r="G344" s="440"/>
      <c r="H344" s="440"/>
      <c r="I344" s="440"/>
      <c r="J344" s="440"/>
      <c r="K344" s="440"/>
      <c r="L344" s="440"/>
      <c r="M344" s="440"/>
      <c r="N344" s="440"/>
      <c r="O344" s="440"/>
      <c r="P344" s="440"/>
      <c r="Q344" s="440"/>
      <c r="R344" s="440"/>
      <c r="S344" s="440"/>
      <c r="T344" s="440"/>
      <c r="U344" s="440"/>
      <c r="V344" s="440"/>
      <c r="W344" s="440"/>
      <c r="X344" s="440"/>
      <c r="Y344" s="440"/>
      <c r="Z344" s="440"/>
      <c r="AA344" s="440"/>
      <c r="AB344" s="440"/>
    </row>
    <row r="345" spans="2:28" x14ac:dyDescent="0.25">
      <c r="B345" s="440"/>
      <c r="C345" s="440"/>
      <c r="D345" s="440"/>
      <c r="E345" s="440"/>
      <c r="F345" s="440"/>
      <c r="G345" s="440"/>
      <c r="H345" s="440"/>
      <c r="I345" s="440"/>
      <c r="J345" s="440"/>
      <c r="K345" s="440"/>
      <c r="L345" s="440"/>
      <c r="M345" s="440"/>
      <c r="N345" s="440"/>
      <c r="O345" s="440"/>
      <c r="P345" s="440"/>
      <c r="Q345" s="440"/>
      <c r="R345" s="440"/>
      <c r="S345" s="440"/>
      <c r="T345" s="440"/>
      <c r="U345" s="440"/>
      <c r="V345" s="440"/>
      <c r="W345" s="440"/>
      <c r="X345" s="440"/>
      <c r="Y345" s="440"/>
      <c r="Z345" s="440"/>
      <c r="AA345" s="440"/>
      <c r="AB345" s="440"/>
    </row>
    <row r="346" spans="2:28" x14ac:dyDescent="0.25">
      <c r="B346" s="440"/>
      <c r="C346" s="440"/>
      <c r="D346" s="440"/>
      <c r="E346" s="440"/>
      <c r="F346" s="440"/>
      <c r="G346" s="440"/>
      <c r="H346" s="440"/>
      <c r="I346" s="440"/>
      <c r="J346" s="440"/>
      <c r="K346" s="440"/>
      <c r="L346" s="440"/>
      <c r="M346" s="440"/>
      <c r="N346" s="440"/>
      <c r="O346" s="440"/>
      <c r="P346" s="440"/>
      <c r="Q346" s="440"/>
      <c r="R346" s="440"/>
      <c r="S346" s="440"/>
      <c r="T346" s="440"/>
      <c r="U346" s="440"/>
      <c r="V346" s="440"/>
      <c r="W346" s="440"/>
      <c r="X346" s="440"/>
      <c r="Y346" s="440"/>
      <c r="Z346" s="440"/>
      <c r="AA346" s="440"/>
      <c r="AB346" s="440"/>
    </row>
    <row r="347" spans="2:28" x14ac:dyDescent="0.25">
      <c r="B347" s="440"/>
      <c r="C347" s="440"/>
      <c r="D347" s="440"/>
      <c r="E347" s="440"/>
      <c r="F347" s="440"/>
      <c r="G347" s="440"/>
      <c r="H347" s="440"/>
      <c r="I347" s="440"/>
      <c r="J347" s="440"/>
      <c r="K347" s="440"/>
      <c r="L347" s="440"/>
      <c r="M347" s="440"/>
      <c r="N347" s="440"/>
      <c r="O347" s="440"/>
      <c r="P347" s="440"/>
      <c r="Q347" s="440"/>
      <c r="R347" s="440"/>
      <c r="S347" s="440"/>
      <c r="T347" s="440"/>
      <c r="U347" s="440"/>
      <c r="V347" s="440"/>
      <c r="W347" s="440"/>
      <c r="X347" s="440"/>
      <c r="Y347" s="440"/>
      <c r="Z347" s="440"/>
      <c r="AA347" s="440"/>
      <c r="AB347" s="440"/>
    </row>
    <row r="348" spans="2:28" x14ac:dyDescent="0.25">
      <c r="B348" s="440"/>
      <c r="C348" s="440"/>
      <c r="D348" s="440"/>
      <c r="E348" s="440"/>
      <c r="F348" s="440"/>
      <c r="G348" s="440"/>
      <c r="H348" s="440"/>
      <c r="I348" s="440"/>
      <c r="J348" s="440"/>
      <c r="K348" s="440"/>
      <c r="L348" s="440"/>
      <c r="M348" s="440"/>
      <c r="N348" s="440"/>
      <c r="O348" s="440"/>
      <c r="P348" s="440"/>
      <c r="Q348" s="440"/>
      <c r="R348" s="440"/>
      <c r="S348" s="440"/>
      <c r="T348" s="440"/>
      <c r="U348" s="440"/>
      <c r="V348" s="440"/>
      <c r="W348" s="440"/>
      <c r="X348" s="440"/>
      <c r="Y348" s="440"/>
      <c r="Z348" s="440"/>
      <c r="AA348" s="440"/>
      <c r="AB348" s="440"/>
    </row>
    <row r="349" spans="2:28" x14ac:dyDescent="0.25">
      <c r="B349" s="440"/>
      <c r="C349" s="440"/>
      <c r="D349" s="440"/>
      <c r="E349" s="440"/>
      <c r="F349" s="440"/>
      <c r="G349" s="440"/>
      <c r="H349" s="440"/>
      <c r="I349" s="440"/>
      <c r="J349" s="440"/>
      <c r="K349" s="440"/>
      <c r="L349" s="440"/>
      <c r="M349" s="440"/>
      <c r="N349" s="440"/>
      <c r="O349" s="440"/>
      <c r="P349" s="440"/>
      <c r="Q349" s="440"/>
      <c r="R349" s="440"/>
      <c r="S349" s="440"/>
      <c r="T349" s="440"/>
      <c r="U349" s="440"/>
      <c r="V349" s="440"/>
      <c r="W349" s="440"/>
      <c r="X349" s="440"/>
      <c r="Y349" s="440"/>
      <c r="Z349" s="440"/>
      <c r="AA349" s="440"/>
      <c r="AB349" s="440"/>
    </row>
    <row r="350" spans="2:28" x14ac:dyDescent="0.25">
      <c r="B350" s="440"/>
      <c r="C350" s="440"/>
      <c r="D350" s="440"/>
      <c r="E350" s="440"/>
      <c r="F350" s="440"/>
      <c r="G350" s="440"/>
      <c r="H350" s="440"/>
      <c r="I350" s="440"/>
      <c r="J350" s="440"/>
      <c r="K350" s="440"/>
      <c r="L350" s="440"/>
      <c r="M350" s="440"/>
      <c r="N350" s="440"/>
      <c r="O350" s="440"/>
      <c r="P350" s="440"/>
      <c r="Q350" s="440"/>
      <c r="R350" s="440"/>
      <c r="S350" s="440"/>
      <c r="T350" s="440"/>
      <c r="U350" s="440"/>
      <c r="V350" s="440"/>
      <c r="W350" s="440"/>
      <c r="X350" s="440"/>
      <c r="Y350" s="440"/>
      <c r="Z350" s="440"/>
      <c r="AA350" s="440"/>
      <c r="AB350" s="440"/>
    </row>
    <row r="351" spans="2:28" x14ac:dyDescent="0.25">
      <c r="B351" s="440"/>
      <c r="C351" s="440"/>
      <c r="D351" s="440"/>
      <c r="E351" s="440"/>
      <c r="F351" s="440"/>
      <c r="G351" s="440"/>
      <c r="H351" s="440"/>
      <c r="I351" s="440"/>
      <c r="J351" s="440"/>
      <c r="K351" s="440"/>
      <c r="L351" s="440"/>
      <c r="M351" s="440"/>
      <c r="N351" s="440"/>
      <c r="O351" s="440"/>
      <c r="P351" s="440"/>
      <c r="Q351" s="440"/>
      <c r="R351" s="440"/>
      <c r="S351" s="440"/>
      <c r="T351" s="440"/>
      <c r="U351" s="440"/>
      <c r="V351" s="440"/>
      <c r="W351" s="440"/>
      <c r="X351" s="440"/>
      <c r="Y351" s="440"/>
      <c r="Z351" s="440"/>
      <c r="AA351" s="440"/>
      <c r="AB351" s="440"/>
    </row>
    <row r="352" spans="2:28" x14ac:dyDescent="0.25">
      <c r="B352" s="440"/>
      <c r="C352" s="440"/>
      <c r="D352" s="440"/>
      <c r="E352" s="440"/>
      <c r="F352" s="440"/>
      <c r="G352" s="440"/>
      <c r="H352" s="440"/>
      <c r="I352" s="440"/>
      <c r="J352" s="440"/>
      <c r="K352" s="440"/>
      <c r="L352" s="440"/>
      <c r="M352" s="440"/>
      <c r="N352" s="440"/>
      <c r="O352" s="440"/>
      <c r="P352" s="440"/>
      <c r="Q352" s="440"/>
      <c r="R352" s="440"/>
      <c r="S352" s="440"/>
      <c r="T352" s="440"/>
      <c r="U352" s="440"/>
      <c r="V352" s="440"/>
      <c r="W352" s="440"/>
      <c r="X352" s="440"/>
      <c r="Y352" s="440"/>
      <c r="Z352" s="440"/>
      <c r="AA352" s="440"/>
      <c r="AB352" s="440"/>
    </row>
    <row r="353" spans="2:28" x14ac:dyDescent="0.25">
      <c r="B353" s="440"/>
      <c r="C353" s="440"/>
      <c r="D353" s="440"/>
      <c r="E353" s="440"/>
      <c r="F353" s="440"/>
      <c r="G353" s="440"/>
      <c r="H353" s="440"/>
      <c r="I353" s="440"/>
      <c r="J353" s="440"/>
      <c r="K353" s="440"/>
      <c r="L353" s="440"/>
      <c r="M353" s="440"/>
      <c r="N353" s="440"/>
      <c r="O353" s="440"/>
      <c r="P353" s="440"/>
      <c r="Q353" s="440"/>
      <c r="R353" s="440"/>
      <c r="S353" s="440"/>
      <c r="T353" s="440"/>
      <c r="U353" s="440"/>
      <c r="V353" s="440"/>
      <c r="W353" s="440"/>
      <c r="X353" s="440"/>
      <c r="Y353" s="440"/>
      <c r="Z353" s="440"/>
      <c r="AA353" s="440"/>
      <c r="AB353" s="440"/>
    </row>
    <row r="354" spans="2:28" x14ac:dyDescent="0.25">
      <c r="B354" s="440"/>
      <c r="C354" s="440"/>
      <c r="D354" s="440"/>
      <c r="E354" s="440"/>
      <c r="F354" s="440"/>
      <c r="G354" s="440"/>
      <c r="H354" s="440"/>
      <c r="I354" s="440"/>
      <c r="J354" s="440"/>
      <c r="K354" s="440"/>
      <c r="L354" s="440"/>
      <c r="M354" s="440"/>
      <c r="N354" s="440"/>
      <c r="O354" s="440"/>
      <c r="P354" s="440"/>
      <c r="Q354" s="440"/>
      <c r="R354" s="440"/>
      <c r="S354" s="440"/>
      <c r="T354" s="440"/>
      <c r="U354" s="440"/>
      <c r="V354" s="440"/>
      <c r="W354" s="440"/>
      <c r="X354" s="440"/>
      <c r="Y354" s="440"/>
      <c r="Z354" s="440"/>
      <c r="AA354" s="440"/>
      <c r="AB354" s="440"/>
    </row>
    <row r="355" spans="2:28" x14ac:dyDescent="0.25">
      <c r="B355" s="440"/>
      <c r="C355" s="440"/>
      <c r="D355" s="440"/>
      <c r="E355" s="440"/>
      <c r="F355" s="440"/>
      <c r="G355" s="440"/>
      <c r="H355" s="440"/>
      <c r="I355" s="440"/>
      <c r="J355" s="440"/>
      <c r="K355" s="440"/>
      <c r="L355" s="440"/>
      <c r="M355" s="440"/>
      <c r="N355" s="440"/>
      <c r="O355" s="440"/>
      <c r="P355" s="440"/>
      <c r="Q355" s="440"/>
      <c r="R355" s="440"/>
      <c r="S355" s="440"/>
      <c r="T355" s="440"/>
      <c r="U355" s="440"/>
      <c r="V355" s="440"/>
      <c r="W355" s="440"/>
      <c r="X355" s="440"/>
      <c r="Y355" s="440"/>
      <c r="Z355" s="440"/>
      <c r="AA355" s="440"/>
      <c r="AB355" s="440"/>
    </row>
    <row r="356" spans="2:28" x14ac:dyDescent="0.25">
      <c r="B356" s="440"/>
      <c r="C356" s="440"/>
      <c r="D356" s="440"/>
      <c r="E356" s="440"/>
      <c r="F356" s="440"/>
      <c r="G356" s="440"/>
      <c r="H356" s="440"/>
      <c r="I356" s="440"/>
      <c r="J356" s="440"/>
      <c r="K356" s="440"/>
      <c r="L356" s="440"/>
      <c r="M356" s="440"/>
      <c r="N356" s="440"/>
      <c r="O356" s="440"/>
      <c r="P356" s="440"/>
      <c r="Q356" s="440"/>
      <c r="R356" s="440"/>
      <c r="S356" s="440"/>
      <c r="T356" s="440"/>
      <c r="U356" s="440"/>
      <c r="V356" s="440"/>
      <c r="W356" s="440"/>
      <c r="X356" s="440"/>
      <c r="Y356" s="440"/>
      <c r="Z356" s="440"/>
      <c r="AA356" s="440"/>
      <c r="AB356" s="440"/>
    </row>
    <row r="357" spans="2:28" x14ac:dyDescent="0.25">
      <c r="B357" s="440"/>
      <c r="C357" s="440"/>
      <c r="D357" s="440"/>
      <c r="E357" s="440"/>
      <c r="F357" s="440"/>
      <c r="G357" s="440"/>
      <c r="H357" s="440"/>
      <c r="I357" s="440"/>
      <c r="J357" s="440"/>
      <c r="K357" s="440"/>
      <c r="L357" s="440"/>
      <c r="M357" s="440"/>
      <c r="N357" s="440"/>
      <c r="O357" s="440"/>
      <c r="P357" s="440"/>
      <c r="Q357" s="440"/>
      <c r="R357" s="440"/>
      <c r="S357" s="440"/>
      <c r="T357" s="440"/>
      <c r="U357" s="440"/>
      <c r="V357" s="440"/>
      <c r="W357" s="440"/>
      <c r="X357" s="440"/>
      <c r="Y357" s="440"/>
      <c r="Z357" s="440"/>
      <c r="AA357" s="440"/>
      <c r="AB357" s="440"/>
    </row>
    <row r="358" spans="2:28" x14ac:dyDescent="0.25">
      <c r="B358" s="440"/>
      <c r="C358" s="440"/>
      <c r="D358" s="440"/>
      <c r="E358" s="440"/>
      <c r="F358" s="440"/>
      <c r="G358" s="440"/>
      <c r="H358" s="440"/>
      <c r="I358" s="440"/>
      <c r="J358" s="440"/>
      <c r="K358" s="440"/>
      <c r="L358" s="440"/>
      <c r="M358" s="440"/>
      <c r="N358" s="440"/>
      <c r="O358" s="440"/>
      <c r="P358" s="440"/>
      <c r="Q358" s="440"/>
      <c r="R358" s="440"/>
      <c r="S358" s="440"/>
      <c r="T358" s="440"/>
      <c r="U358" s="440"/>
      <c r="V358" s="440"/>
      <c r="W358" s="440"/>
      <c r="X358" s="440"/>
      <c r="Y358" s="440"/>
      <c r="Z358" s="440"/>
      <c r="AA358" s="440"/>
      <c r="AB358" s="440"/>
    </row>
    <row r="359" spans="2:28" x14ac:dyDescent="0.25">
      <c r="B359" s="440"/>
      <c r="C359" s="440"/>
      <c r="D359" s="440"/>
      <c r="E359" s="440"/>
      <c r="F359" s="440"/>
      <c r="G359" s="440"/>
      <c r="H359" s="440"/>
      <c r="I359" s="440"/>
      <c r="J359" s="440"/>
      <c r="K359" s="440"/>
      <c r="L359" s="440"/>
      <c r="M359" s="440"/>
      <c r="N359" s="440"/>
      <c r="O359" s="440"/>
      <c r="P359" s="440"/>
      <c r="Q359" s="440"/>
      <c r="R359" s="440"/>
      <c r="S359" s="440"/>
      <c r="T359" s="440"/>
      <c r="U359" s="440"/>
      <c r="V359" s="440"/>
      <c r="W359" s="440"/>
      <c r="X359" s="440"/>
      <c r="Y359" s="440"/>
      <c r="Z359" s="440"/>
      <c r="AA359" s="440"/>
      <c r="AB359" s="440"/>
    </row>
    <row r="360" spans="2:28" x14ac:dyDescent="0.25">
      <c r="B360" s="440"/>
      <c r="C360" s="440"/>
      <c r="D360" s="440"/>
      <c r="E360" s="440"/>
      <c r="F360" s="440"/>
      <c r="G360" s="440"/>
      <c r="H360" s="440"/>
      <c r="I360" s="440"/>
      <c r="J360" s="440"/>
      <c r="K360" s="440"/>
      <c r="L360" s="440"/>
      <c r="M360" s="440"/>
      <c r="N360" s="440"/>
      <c r="O360" s="440"/>
      <c r="P360" s="440"/>
      <c r="Q360" s="440"/>
      <c r="R360" s="440"/>
      <c r="S360" s="440"/>
      <c r="T360" s="440"/>
      <c r="U360" s="440"/>
      <c r="V360" s="440"/>
      <c r="W360" s="440"/>
      <c r="X360" s="440"/>
      <c r="Y360" s="440"/>
      <c r="Z360" s="440"/>
      <c r="AA360" s="440"/>
      <c r="AB360" s="440"/>
    </row>
    <row r="361" spans="2:28" x14ac:dyDescent="0.25">
      <c r="B361" s="440"/>
      <c r="C361" s="440"/>
      <c r="D361" s="440"/>
      <c r="E361" s="440"/>
      <c r="F361" s="440"/>
      <c r="G361" s="440"/>
      <c r="H361" s="440"/>
      <c r="I361" s="440"/>
      <c r="J361" s="440"/>
      <c r="K361" s="440"/>
      <c r="L361" s="440"/>
      <c r="M361" s="440"/>
      <c r="N361" s="440"/>
      <c r="O361" s="440"/>
      <c r="P361" s="440"/>
      <c r="Q361" s="440"/>
      <c r="R361" s="440"/>
      <c r="S361" s="440"/>
      <c r="T361" s="440"/>
      <c r="U361" s="440"/>
      <c r="V361" s="440"/>
      <c r="W361" s="440"/>
      <c r="X361" s="440"/>
      <c r="Y361" s="440"/>
      <c r="Z361" s="440"/>
      <c r="AA361" s="440"/>
      <c r="AB361" s="440"/>
    </row>
    <row r="362" spans="2:28" x14ac:dyDescent="0.25">
      <c r="B362" s="440"/>
      <c r="C362" s="440"/>
      <c r="D362" s="440"/>
      <c r="E362" s="440"/>
      <c r="F362" s="440"/>
      <c r="G362" s="440"/>
      <c r="H362" s="440"/>
      <c r="I362" s="440"/>
      <c r="J362" s="440"/>
      <c r="K362" s="440"/>
      <c r="L362" s="440"/>
      <c r="M362" s="440"/>
      <c r="N362" s="440"/>
      <c r="O362" s="440"/>
      <c r="P362" s="440"/>
      <c r="Q362" s="440"/>
      <c r="R362" s="440"/>
      <c r="S362" s="440"/>
      <c r="T362" s="440"/>
      <c r="U362" s="440"/>
      <c r="V362" s="440"/>
      <c r="W362" s="440"/>
      <c r="X362" s="440"/>
      <c r="Y362" s="440"/>
      <c r="Z362" s="440"/>
      <c r="AA362" s="440"/>
      <c r="AB362" s="440"/>
    </row>
    <row r="363" spans="2:28" x14ac:dyDescent="0.25">
      <c r="B363" s="440"/>
      <c r="C363" s="440"/>
      <c r="D363" s="440"/>
      <c r="E363" s="440"/>
      <c r="F363" s="440"/>
      <c r="G363" s="440"/>
      <c r="H363" s="440"/>
      <c r="I363" s="440"/>
      <c r="J363" s="440"/>
      <c r="K363" s="440"/>
      <c r="L363" s="440"/>
      <c r="M363" s="440"/>
      <c r="N363" s="440"/>
      <c r="O363" s="440"/>
      <c r="P363" s="440"/>
      <c r="Q363" s="440"/>
      <c r="R363" s="440"/>
      <c r="S363" s="440"/>
      <c r="T363" s="440"/>
      <c r="U363" s="440"/>
      <c r="V363" s="440"/>
      <c r="W363" s="440"/>
      <c r="X363" s="440"/>
      <c r="Y363" s="440"/>
      <c r="Z363" s="440"/>
      <c r="AA363" s="440"/>
      <c r="AB363" s="440"/>
    </row>
    <row r="364" spans="2:28" x14ac:dyDescent="0.25">
      <c r="B364" s="440"/>
      <c r="C364" s="440"/>
      <c r="D364" s="440"/>
      <c r="E364" s="440"/>
      <c r="F364" s="440"/>
      <c r="G364" s="440"/>
      <c r="H364" s="440"/>
      <c r="I364" s="440"/>
      <c r="J364" s="440"/>
      <c r="K364" s="440"/>
      <c r="L364" s="440"/>
      <c r="M364" s="440"/>
      <c r="N364" s="440"/>
      <c r="O364" s="440"/>
      <c r="P364" s="440"/>
      <c r="Q364" s="440"/>
      <c r="R364" s="440"/>
      <c r="S364" s="440"/>
      <c r="T364" s="440"/>
      <c r="U364" s="440"/>
      <c r="V364" s="440"/>
      <c r="W364" s="440"/>
      <c r="X364" s="440"/>
      <c r="Y364" s="440"/>
      <c r="Z364" s="440"/>
      <c r="AA364" s="440"/>
      <c r="AB364" s="440"/>
    </row>
    <row r="365" spans="2:28" x14ac:dyDescent="0.25">
      <c r="B365" s="440"/>
      <c r="C365" s="440"/>
      <c r="D365" s="440"/>
      <c r="E365" s="440"/>
      <c r="F365" s="440"/>
      <c r="G365" s="440"/>
      <c r="H365" s="440"/>
      <c r="I365" s="440"/>
      <c r="J365" s="440"/>
      <c r="K365" s="440"/>
      <c r="L365" s="440"/>
      <c r="M365" s="440"/>
      <c r="N365" s="440"/>
      <c r="O365" s="440"/>
      <c r="P365" s="440"/>
      <c r="Q365" s="440"/>
      <c r="R365" s="440"/>
      <c r="S365" s="440"/>
      <c r="T365" s="440"/>
      <c r="U365" s="440"/>
      <c r="V365" s="440"/>
      <c r="W365" s="440"/>
      <c r="X365" s="440"/>
      <c r="Y365" s="440"/>
      <c r="Z365" s="440"/>
      <c r="AA365" s="440"/>
      <c r="AB365" s="440"/>
    </row>
    <row r="366" spans="2:28" x14ac:dyDescent="0.25">
      <c r="B366" s="440"/>
      <c r="C366" s="440"/>
      <c r="D366" s="440"/>
      <c r="E366" s="440"/>
      <c r="F366" s="440"/>
      <c r="G366" s="440"/>
      <c r="H366" s="440"/>
      <c r="I366" s="440"/>
      <c r="J366" s="440"/>
      <c r="K366" s="440"/>
      <c r="L366" s="440"/>
      <c r="M366" s="440"/>
      <c r="N366" s="440"/>
      <c r="O366" s="440"/>
      <c r="P366" s="440"/>
      <c r="Q366" s="440"/>
      <c r="R366" s="440"/>
      <c r="S366" s="440"/>
      <c r="T366" s="440"/>
      <c r="U366" s="440"/>
      <c r="V366" s="440"/>
      <c r="W366" s="440"/>
      <c r="X366" s="440"/>
      <c r="Y366" s="440"/>
      <c r="Z366" s="440"/>
      <c r="AA366" s="440"/>
      <c r="AB366" s="440"/>
    </row>
    <row r="367" spans="2:28" x14ac:dyDescent="0.25">
      <c r="B367" s="440"/>
      <c r="C367" s="440"/>
      <c r="D367" s="440"/>
      <c r="E367" s="440"/>
      <c r="F367" s="440"/>
      <c r="G367" s="440"/>
      <c r="H367" s="440"/>
      <c r="I367" s="440"/>
      <c r="J367" s="440"/>
      <c r="K367" s="440"/>
      <c r="L367" s="440"/>
      <c r="M367" s="440"/>
      <c r="N367" s="440"/>
      <c r="O367" s="440"/>
      <c r="P367" s="440"/>
      <c r="Q367" s="440"/>
      <c r="R367" s="440"/>
      <c r="S367" s="440"/>
      <c r="T367" s="440"/>
      <c r="U367" s="440"/>
      <c r="V367" s="440"/>
      <c r="W367" s="440"/>
      <c r="X367" s="440"/>
      <c r="Y367" s="440"/>
      <c r="Z367" s="440"/>
      <c r="AA367" s="440"/>
      <c r="AB367" s="440"/>
    </row>
    <row r="368" spans="2:28" x14ac:dyDescent="0.25">
      <c r="B368" s="440"/>
      <c r="C368" s="440"/>
      <c r="D368" s="440"/>
      <c r="E368" s="440"/>
      <c r="F368" s="440"/>
      <c r="G368" s="440"/>
      <c r="H368" s="440"/>
      <c r="I368" s="440"/>
      <c r="J368" s="440"/>
      <c r="K368" s="440"/>
      <c r="L368" s="440"/>
      <c r="M368" s="440"/>
      <c r="N368" s="440"/>
      <c r="O368" s="440"/>
      <c r="P368" s="440"/>
      <c r="Q368" s="440"/>
      <c r="R368" s="440"/>
      <c r="S368" s="440"/>
      <c r="T368" s="440"/>
      <c r="U368" s="440"/>
      <c r="V368" s="440"/>
      <c r="W368" s="440"/>
      <c r="X368" s="440"/>
      <c r="Y368" s="440"/>
      <c r="Z368" s="440"/>
      <c r="AA368" s="440"/>
      <c r="AB368" s="440"/>
    </row>
    <row r="369" spans="2:28" x14ac:dyDescent="0.25">
      <c r="B369" s="440"/>
      <c r="C369" s="440"/>
      <c r="D369" s="440"/>
      <c r="E369" s="440"/>
      <c r="F369" s="440"/>
      <c r="G369" s="440"/>
      <c r="H369" s="440"/>
      <c r="I369" s="440"/>
      <c r="J369" s="440"/>
      <c r="K369" s="440"/>
      <c r="L369" s="440"/>
      <c r="M369" s="440"/>
      <c r="N369" s="440"/>
      <c r="O369" s="440"/>
      <c r="P369" s="440"/>
      <c r="Q369" s="440"/>
      <c r="R369" s="440"/>
      <c r="S369" s="440"/>
      <c r="T369" s="440"/>
      <c r="U369" s="440"/>
      <c r="V369" s="440"/>
      <c r="W369" s="440"/>
      <c r="X369" s="440"/>
      <c r="Y369" s="440"/>
      <c r="Z369" s="440"/>
      <c r="AA369" s="440"/>
      <c r="AB369" s="440"/>
    </row>
    <row r="370" spans="2:28" x14ac:dyDescent="0.25">
      <c r="B370" s="440"/>
      <c r="C370" s="440"/>
      <c r="D370" s="440"/>
      <c r="E370" s="440"/>
      <c r="F370" s="440"/>
      <c r="G370" s="440"/>
      <c r="H370" s="440"/>
      <c r="I370" s="440"/>
      <c r="J370" s="440"/>
      <c r="K370" s="440"/>
      <c r="L370" s="440"/>
      <c r="M370" s="440"/>
      <c r="N370" s="440"/>
      <c r="O370" s="440"/>
      <c r="P370" s="440"/>
      <c r="Q370" s="440"/>
      <c r="R370" s="440"/>
      <c r="S370" s="440"/>
      <c r="T370" s="440"/>
      <c r="U370" s="440"/>
      <c r="V370" s="440"/>
      <c r="W370" s="440"/>
      <c r="X370" s="440"/>
      <c r="Y370" s="440"/>
      <c r="Z370" s="440"/>
      <c r="AA370" s="440"/>
      <c r="AB370" s="440"/>
    </row>
    <row r="371" spans="2:28" x14ac:dyDescent="0.25">
      <c r="B371" s="440"/>
      <c r="C371" s="440"/>
      <c r="D371" s="440"/>
      <c r="E371" s="440"/>
      <c r="F371" s="440"/>
      <c r="G371" s="440"/>
      <c r="H371" s="440"/>
      <c r="I371" s="440"/>
      <c r="J371" s="440"/>
      <c r="K371" s="440"/>
      <c r="L371" s="440"/>
      <c r="M371" s="440"/>
      <c r="N371" s="440"/>
      <c r="O371" s="440"/>
      <c r="P371" s="440"/>
      <c r="Q371" s="440"/>
      <c r="R371" s="440"/>
      <c r="S371" s="440"/>
      <c r="T371" s="440"/>
      <c r="U371" s="440"/>
      <c r="V371" s="440"/>
      <c r="W371" s="440"/>
      <c r="X371" s="440"/>
      <c r="Y371" s="440"/>
      <c r="Z371" s="440"/>
      <c r="AA371" s="440"/>
      <c r="AB371" s="440"/>
    </row>
    <row r="372" spans="2:28" x14ac:dyDescent="0.25">
      <c r="B372" s="440"/>
      <c r="C372" s="440"/>
      <c r="D372" s="440"/>
      <c r="E372" s="440"/>
      <c r="F372" s="440"/>
      <c r="G372" s="440"/>
      <c r="H372" s="440"/>
      <c r="I372" s="440"/>
      <c r="J372" s="440"/>
      <c r="K372" s="440"/>
      <c r="L372" s="440"/>
      <c r="M372" s="440"/>
      <c r="N372" s="440"/>
      <c r="O372" s="440"/>
      <c r="P372" s="440"/>
      <c r="Q372" s="440"/>
      <c r="R372" s="440"/>
      <c r="S372" s="440"/>
      <c r="T372" s="440"/>
      <c r="U372" s="440"/>
      <c r="V372" s="440"/>
      <c r="W372" s="440"/>
      <c r="X372" s="440"/>
      <c r="Y372" s="440"/>
      <c r="Z372" s="440"/>
      <c r="AA372" s="440"/>
      <c r="AB372" s="440"/>
    </row>
    <row r="373" spans="2:28" x14ac:dyDescent="0.25">
      <c r="B373" s="440"/>
      <c r="C373" s="440"/>
      <c r="D373" s="440"/>
      <c r="E373" s="440"/>
      <c r="F373" s="440"/>
      <c r="G373" s="440"/>
      <c r="H373" s="440"/>
      <c r="I373" s="440"/>
      <c r="J373" s="440"/>
      <c r="K373" s="440"/>
      <c r="L373" s="440"/>
      <c r="M373" s="440"/>
      <c r="N373" s="440"/>
      <c r="O373" s="440"/>
      <c r="P373" s="440"/>
      <c r="Q373" s="440"/>
      <c r="R373" s="440"/>
      <c r="S373" s="440"/>
      <c r="T373" s="440"/>
      <c r="U373" s="440"/>
      <c r="V373" s="440"/>
      <c r="W373" s="440"/>
      <c r="X373" s="440"/>
      <c r="Y373" s="440"/>
      <c r="Z373" s="440"/>
      <c r="AA373" s="440"/>
      <c r="AB373" s="440"/>
    </row>
    <row r="374" spans="2:28" x14ac:dyDescent="0.25">
      <c r="B374" s="440"/>
      <c r="C374" s="440"/>
      <c r="D374" s="440"/>
      <c r="E374" s="440"/>
      <c r="F374" s="440"/>
      <c r="G374" s="440"/>
      <c r="H374" s="440"/>
      <c r="I374" s="440"/>
      <c r="J374" s="440"/>
      <c r="K374" s="440"/>
      <c r="L374" s="440"/>
      <c r="M374" s="440"/>
      <c r="N374" s="440"/>
      <c r="O374" s="440"/>
      <c r="P374" s="440"/>
      <c r="Q374" s="440"/>
      <c r="R374" s="440"/>
      <c r="S374" s="440"/>
      <c r="T374" s="440"/>
      <c r="U374" s="440"/>
      <c r="V374" s="440"/>
      <c r="W374" s="440"/>
      <c r="X374" s="440"/>
      <c r="Y374" s="440"/>
      <c r="Z374" s="440"/>
      <c r="AA374" s="440"/>
      <c r="AB374" s="440"/>
    </row>
    <row r="375" spans="2:28" x14ac:dyDescent="0.25">
      <c r="B375" s="440"/>
      <c r="C375" s="440"/>
      <c r="D375" s="440"/>
      <c r="E375" s="440"/>
      <c r="F375" s="440"/>
      <c r="G375" s="440"/>
      <c r="H375" s="440"/>
      <c r="I375" s="440"/>
      <c r="J375" s="440"/>
      <c r="K375" s="440"/>
      <c r="L375" s="440"/>
      <c r="M375" s="440"/>
      <c r="N375" s="440"/>
      <c r="O375" s="440"/>
      <c r="P375" s="440"/>
      <c r="Q375" s="440"/>
      <c r="R375" s="440"/>
      <c r="S375" s="440"/>
      <c r="T375" s="440"/>
      <c r="U375" s="440"/>
      <c r="V375" s="440"/>
      <c r="W375" s="440"/>
      <c r="X375" s="440"/>
      <c r="Y375" s="440"/>
      <c r="Z375" s="440"/>
      <c r="AA375" s="440"/>
      <c r="AB375" s="440"/>
    </row>
    <row r="376" spans="2:28" x14ac:dyDescent="0.25">
      <c r="B376" s="440"/>
      <c r="C376" s="440"/>
      <c r="D376" s="440"/>
      <c r="E376" s="440"/>
      <c r="F376" s="440"/>
      <c r="G376" s="440"/>
      <c r="H376" s="440"/>
      <c r="I376" s="440"/>
      <c r="J376" s="440"/>
      <c r="K376" s="440"/>
      <c r="L376" s="440"/>
      <c r="M376" s="440"/>
      <c r="N376" s="440"/>
      <c r="O376" s="440"/>
      <c r="P376" s="440"/>
      <c r="Q376" s="440"/>
      <c r="R376" s="440"/>
      <c r="S376" s="440"/>
      <c r="T376" s="440"/>
      <c r="U376" s="440"/>
      <c r="V376" s="440"/>
      <c r="W376" s="440"/>
      <c r="X376" s="440"/>
      <c r="Y376" s="440"/>
      <c r="Z376" s="440"/>
      <c r="AA376" s="440"/>
      <c r="AB376" s="440"/>
    </row>
    <row r="377" spans="2:28" x14ac:dyDescent="0.25">
      <c r="B377" s="440"/>
      <c r="C377" s="440"/>
      <c r="D377" s="440"/>
      <c r="E377" s="440"/>
      <c r="F377" s="440"/>
      <c r="G377" s="440"/>
      <c r="H377" s="440"/>
      <c r="I377" s="440"/>
      <c r="J377" s="440"/>
      <c r="K377" s="440"/>
      <c r="L377" s="440"/>
      <c r="M377" s="440"/>
      <c r="N377" s="440"/>
      <c r="O377" s="440"/>
      <c r="P377" s="440"/>
      <c r="Q377" s="440"/>
      <c r="R377" s="440"/>
      <c r="S377" s="440"/>
      <c r="T377" s="440"/>
      <c r="U377" s="440"/>
      <c r="V377" s="440"/>
      <c r="W377" s="440"/>
      <c r="X377" s="440"/>
      <c r="Y377" s="440"/>
      <c r="Z377" s="440"/>
      <c r="AA377" s="440"/>
      <c r="AB377" s="440"/>
    </row>
    <row r="378" spans="2:28" x14ac:dyDescent="0.25">
      <c r="B378" s="440"/>
      <c r="C378" s="440"/>
      <c r="D378" s="440"/>
      <c r="E378" s="440"/>
      <c r="F378" s="440"/>
      <c r="G378" s="440"/>
      <c r="H378" s="440"/>
      <c r="I378" s="440"/>
      <c r="J378" s="440"/>
      <c r="K378" s="440"/>
      <c r="L378" s="440"/>
      <c r="M378" s="440"/>
      <c r="N378" s="440"/>
      <c r="O378" s="440"/>
      <c r="P378" s="440"/>
      <c r="Q378" s="440"/>
      <c r="R378" s="440"/>
      <c r="S378" s="440"/>
      <c r="T378" s="440"/>
      <c r="U378" s="440"/>
      <c r="V378" s="440"/>
      <c r="W378" s="440"/>
      <c r="X378" s="440"/>
      <c r="Y378" s="440"/>
      <c r="Z378" s="440"/>
      <c r="AA378" s="440"/>
      <c r="AB378" s="440"/>
    </row>
    <row r="379" spans="2:28" x14ac:dyDescent="0.25">
      <c r="B379" s="440"/>
      <c r="C379" s="440"/>
      <c r="D379" s="440"/>
      <c r="E379" s="440"/>
      <c r="F379" s="440"/>
      <c r="G379" s="440"/>
      <c r="H379" s="440"/>
      <c r="I379" s="440"/>
      <c r="J379" s="440"/>
      <c r="K379" s="440"/>
      <c r="L379" s="440"/>
      <c r="M379" s="440"/>
      <c r="N379" s="440"/>
      <c r="O379" s="440"/>
      <c r="P379" s="440"/>
      <c r="Q379" s="440"/>
      <c r="R379" s="440"/>
      <c r="S379" s="440"/>
      <c r="T379" s="440"/>
      <c r="U379" s="440"/>
      <c r="V379" s="440"/>
      <c r="W379" s="440"/>
      <c r="X379" s="440"/>
      <c r="Y379" s="440"/>
      <c r="Z379" s="440"/>
      <c r="AA379" s="440"/>
      <c r="AB379" s="440"/>
    </row>
    <row r="380" spans="2:28" x14ac:dyDescent="0.25">
      <c r="B380" s="440"/>
      <c r="C380" s="440"/>
      <c r="D380" s="440"/>
      <c r="E380" s="440"/>
      <c r="F380" s="440"/>
      <c r="G380" s="440"/>
      <c r="H380" s="440"/>
      <c r="I380" s="440"/>
      <c r="J380" s="440"/>
      <c r="K380" s="440"/>
      <c r="L380" s="440"/>
      <c r="M380" s="440"/>
      <c r="N380" s="440"/>
      <c r="O380" s="440"/>
      <c r="P380" s="440"/>
      <c r="Q380" s="440"/>
      <c r="R380" s="440"/>
      <c r="S380" s="440"/>
      <c r="T380" s="440"/>
      <c r="U380" s="440"/>
      <c r="V380" s="440"/>
      <c r="W380" s="440"/>
      <c r="X380" s="440"/>
      <c r="Y380" s="440"/>
      <c r="Z380" s="440"/>
      <c r="AA380" s="440"/>
      <c r="AB380" s="440"/>
    </row>
    <row r="381" spans="2:28" x14ac:dyDescent="0.25">
      <c r="B381" s="440"/>
      <c r="C381" s="440"/>
      <c r="D381" s="440"/>
      <c r="E381" s="440"/>
      <c r="F381" s="440"/>
      <c r="G381" s="440"/>
      <c r="H381" s="440"/>
      <c r="I381" s="440"/>
      <c r="J381" s="440"/>
      <c r="K381" s="440"/>
      <c r="L381" s="440"/>
      <c r="M381" s="440"/>
      <c r="N381" s="440"/>
      <c r="O381" s="440"/>
      <c r="P381" s="440"/>
      <c r="Q381" s="440"/>
      <c r="R381" s="440"/>
      <c r="S381" s="440"/>
      <c r="T381" s="440"/>
      <c r="U381" s="440"/>
      <c r="V381" s="440"/>
      <c r="W381" s="440"/>
      <c r="X381" s="440"/>
      <c r="Y381" s="440"/>
      <c r="Z381" s="440"/>
      <c r="AA381" s="440"/>
      <c r="AB381" s="440"/>
    </row>
    <row r="382" spans="2:28" x14ac:dyDescent="0.25">
      <c r="B382" s="440"/>
      <c r="C382" s="440"/>
      <c r="D382" s="440"/>
      <c r="E382" s="440"/>
      <c r="F382" s="440"/>
      <c r="G382" s="440"/>
      <c r="H382" s="440"/>
      <c r="I382" s="440"/>
      <c r="J382" s="440"/>
      <c r="K382" s="440"/>
      <c r="L382" s="440"/>
      <c r="M382" s="440"/>
      <c r="N382" s="440"/>
      <c r="O382" s="440"/>
      <c r="P382" s="440"/>
      <c r="Q382" s="440"/>
      <c r="R382" s="440"/>
      <c r="S382" s="440"/>
      <c r="T382" s="440"/>
      <c r="U382" s="440"/>
      <c r="V382" s="440"/>
      <c r="W382" s="440"/>
      <c r="X382" s="440"/>
      <c r="Y382" s="440"/>
      <c r="Z382" s="440"/>
      <c r="AA382" s="440"/>
      <c r="AB382" s="440"/>
    </row>
    <row r="383" spans="2:28" x14ac:dyDescent="0.25">
      <c r="B383" s="440"/>
      <c r="C383" s="440"/>
      <c r="D383" s="440"/>
      <c r="E383" s="440"/>
      <c r="F383" s="440"/>
      <c r="G383" s="440"/>
      <c r="H383" s="440"/>
      <c r="I383" s="440"/>
      <c r="J383" s="440"/>
      <c r="K383" s="440"/>
      <c r="L383" s="440"/>
      <c r="M383" s="440"/>
      <c r="N383" s="440"/>
      <c r="O383" s="440"/>
      <c r="P383" s="440"/>
      <c r="Q383" s="440"/>
      <c r="R383" s="440"/>
      <c r="S383" s="440"/>
      <c r="T383" s="440"/>
      <c r="U383" s="440"/>
      <c r="V383" s="440"/>
      <c r="W383" s="440"/>
      <c r="X383" s="440"/>
      <c r="Y383" s="440"/>
      <c r="Z383" s="440"/>
      <c r="AA383" s="440"/>
      <c r="AB383" s="440"/>
    </row>
    <row r="384" spans="2:28" x14ac:dyDescent="0.25">
      <c r="B384" s="440"/>
      <c r="C384" s="440"/>
      <c r="D384" s="440"/>
      <c r="E384" s="440"/>
      <c r="F384" s="440"/>
      <c r="G384" s="440"/>
      <c r="H384" s="440"/>
      <c r="I384" s="440"/>
      <c r="J384" s="440"/>
      <c r="K384" s="440"/>
      <c r="L384" s="440"/>
      <c r="M384" s="440"/>
      <c r="N384" s="440"/>
      <c r="O384" s="440"/>
      <c r="P384" s="440"/>
      <c r="Q384" s="440"/>
      <c r="R384" s="440"/>
      <c r="S384" s="440"/>
      <c r="T384" s="440"/>
      <c r="U384" s="440"/>
      <c r="V384" s="440"/>
      <c r="W384" s="440"/>
      <c r="X384" s="440"/>
      <c r="Y384" s="440"/>
      <c r="Z384" s="440"/>
      <c r="AA384" s="440"/>
      <c r="AB384" s="440"/>
    </row>
    <row r="385" spans="2:28" x14ac:dyDescent="0.25">
      <c r="B385" s="440"/>
      <c r="C385" s="440"/>
      <c r="D385" s="440"/>
      <c r="E385" s="440"/>
      <c r="F385" s="440"/>
      <c r="G385" s="440"/>
      <c r="H385" s="440"/>
      <c r="I385" s="440"/>
      <c r="J385" s="440"/>
      <c r="K385" s="440"/>
      <c r="L385" s="440"/>
      <c r="M385" s="440"/>
      <c r="N385" s="440"/>
      <c r="O385" s="440"/>
      <c r="P385" s="440"/>
      <c r="Q385" s="440"/>
      <c r="R385" s="440"/>
      <c r="S385" s="440"/>
      <c r="T385" s="440"/>
      <c r="U385" s="440"/>
      <c r="V385" s="440"/>
      <c r="W385" s="440"/>
      <c r="X385" s="440"/>
      <c r="Y385" s="440"/>
      <c r="Z385" s="440"/>
      <c r="AA385" s="440"/>
      <c r="AB385" s="440"/>
    </row>
    <row r="386" spans="2:28" x14ac:dyDescent="0.25">
      <c r="B386" s="440"/>
      <c r="C386" s="440"/>
      <c r="D386" s="440"/>
      <c r="E386" s="440"/>
      <c r="F386" s="440"/>
      <c r="G386" s="440"/>
      <c r="H386" s="440"/>
      <c r="I386" s="440"/>
      <c r="J386" s="440"/>
      <c r="K386" s="440"/>
      <c r="L386" s="440"/>
      <c r="M386" s="440"/>
      <c r="N386" s="440"/>
      <c r="O386" s="440"/>
      <c r="P386" s="440"/>
      <c r="Q386" s="440"/>
      <c r="R386" s="440"/>
      <c r="S386" s="440"/>
      <c r="T386" s="440"/>
      <c r="U386" s="440"/>
      <c r="V386" s="440"/>
      <c r="W386" s="440"/>
      <c r="X386" s="440"/>
      <c r="Y386" s="440"/>
      <c r="Z386" s="440"/>
      <c r="AA386" s="440"/>
      <c r="AB386" s="440"/>
    </row>
    <row r="387" spans="2:28" x14ac:dyDescent="0.25">
      <c r="B387" s="440"/>
      <c r="C387" s="440"/>
      <c r="D387" s="440"/>
      <c r="E387" s="440"/>
      <c r="F387" s="440"/>
      <c r="G387" s="440"/>
      <c r="H387" s="440"/>
      <c r="I387" s="440"/>
      <c r="J387" s="440"/>
      <c r="K387" s="440"/>
      <c r="L387" s="440"/>
      <c r="M387" s="440"/>
      <c r="N387" s="440"/>
      <c r="O387" s="440"/>
      <c r="P387" s="440"/>
      <c r="Q387" s="440"/>
      <c r="R387" s="440"/>
      <c r="S387" s="440"/>
      <c r="T387" s="440"/>
      <c r="U387" s="440"/>
      <c r="V387" s="440"/>
      <c r="W387" s="440"/>
      <c r="X387" s="440"/>
      <c r="Y387" s="440"/>
      <c r="Z387" s="440"/>
      <c r="AA387" s="440"/>
      <c r="AB387" s="440"/>
    </row>
    <row r="388" spans="2:28" x14ac:dyDescent="0.25">
      <c r="B388" s="440"/>
      <c r="C388" s="440"/>
      <c r="D388" s="440"/>
      <c r="E388" s="440"/>
      <c r="F388" s="440"/>
      <c r="G388" s="440"/>
      <c r="H388" s="440"/>
      <c r="I388" s="440"/>
      <c r="J388" s="440"/>
      <c r="K388" s="440"/>
      <c r="L388" s="440"/>
      <c r="M388" s="440"/>
      <c r="N388" s="440"/>
      <c r="O388" s="440"/>
      <c r="P388" s="440"/>
      <c r="Q388" s="440"/>
      <c r="R388" s="440"/>
      <c r="S388" s="440"/>
      <c r="T388" s="440"/>
      <c r="U388" s="440"/>
      <c r="V388" s="440"/>
      <c r="W388" s="440"/>
      <c r="X388" s="440"/>
      <c r="Y388" s="440"/>
      <c r="Z388" s="440"/>
      <c r="AA388" s="440"/>
      <c r="AB388" s="440"/>
    </row>
    <row r="389" spans="2:28" x14ac:dyDescent="0.25">
      <c r="B389" s="440"/>
      <c r="C389" s="440"/>
      <c r="D389" s="440"/>
      <c r="E389" s="440"/>
      <c r="F389" s="440"/>
      <c r="G389" s="440"/>
      <c r="H389" s="440"/>
      <c r="I389" s="440"/>
      <c r="J389" s="440"/>
      <c r="K389" s="440"/>
      <c r="L389" s="440"/>
      <c r="M389" s="440"/>
      <c r="N389" s="440"/>
      <c r="O389" s="440"/>
      <c r="P389" s="440"/>
      <c r="Q389" s="440"/>
      <c r="R389" s="440"/>
      <c r="S389" s="440"/>
      <c r="T389" s="440"/>
      <c r="U389" s="440"/>
      <c r="V389" s="440"/>
      <c r="W389" s="440"/>
      <c r="X389" s="440"/>
      <c r="Y389" s="440"/>
      <c r="Z389" s="440"/>
      <c r="AA389" s="440"/>
      <c r="AB389" s="440"/>
    </row>
    <row r="390" spans="2:28" x14ac:dyDescent="0.25">
      <c r="B390" s="440"/>
      <c r="C390" s="440"/>
      <c r="D390" s="440"/>
      <c r="E390" s="440"/>
      <c r="F390" s="440"/>
      <c r="G390" s="440"/>
      <c r="H390" s="440"/>
      <c r="I390" s="440"/>
      <c r="J390" s="440"/>
      <c r="K390" s="440"/>
      <c r="L390" s="440"/>
      <c r="M390" s="440"/>
      <c r="N390" s="440"/>
      <c r="O390" s="440"/>
      <c r="P390" s="440"/>
      <c r="Q390" s="440"/>
      <c r="R390" s="440"/>
      <c r="S390" s="440"/>
      <c r="T390" s="440"/>
      <c r="U390" s="440"/>
      <c r="V390" s="440"/>
      <c r="W390" s="440"/>
      <c r="X390" s="440"/>
      <c r="Y390" s="440"/>
      <c r="Z390" s="440"/>
      <c r="AA390" s="440"/>
      <c r="AB390" s="440"/>
    </row>
    <row r="391" spans="2:28" x14ac:dyDescent="0.25">
      <c r="B391" s="440"/>
      <c r="C391" s="440"/>
      <c r="D391" s="440"/>
      <c r="E391" s="440"/>
      <c r="F391" s="440"/>
      <c r="G391" s="440"/>
      <c r="H391" s="440"/>
      <c r="I391" s="440"/>
      <c r="J391" s="440"/>
      <c r="K391" s="440"/>
      <c r="L391" s="440"/>
      <c r="M391" s="440"/>
      <c r="N391" s="440"/>
      <c r="O391" s="440"/>
      <c r="P391" s="440"/>
      <c r="Q391" s="440"/>
      <c r="R391" s="440"/>
      <c r="S391" s="440"/>
      <c r="T391" s="440"/>
      <c r="U391" s="440"/>
      <c r="V391" s="440"/>
      <c r="W391" s="440"/>
      <c r="X391" s="440"/>
      <c r="Y391" s="440"/>
      <c r="Z391" s="440"/>
      <c r="AA391" s="440"/>
      <c r="AB391" s="440"/>
    </row>
    <row r="392" spans="2:28" x14ac:dyDescent="0.25">
      <c r="B392" s="440"/>
      <c r="C392" s="440"/>
      <c r="D392" s="440"/>
      <c r="E392" s="440"/>
      <c r="F392" s="440"/>
      <c r="G392" s="440"/>
      <c r="H392" s="440"/>
      <c r="I392" s="440"/>
      <c r="J392" s="440"/>
      <c r="K392" s="440"/>
      <c r="L392" s="440"/>
      <c r="M392" s="440"/>
      <c r="N392" s="440"/>
      <c r="O392" s="440"/>
      <c r="P392" s="440"/>
      <c r="Q392" s="440"/>
      <c r="R392" s="440"/>
      <c r="S392" s="440"/>
      <c r="T392" s="440"/>
      <c r="U392" s="440"/>
      <c r="V392" s="440"/>
      <c r="W392" s="440"/>
      <c r="X392" s="440"/>
      <c r="Y392" s="440"/>
      <c r="Z392" s="440"/>
      <c r="AA392" s="440"/>
      <c r="AB392" s="440"/>
    </row>
    <row r="393" spans="2:28" x14ac:dyDescent="0.25">
      <c r="B393" s="440"/>
      <c r="C393" s="440"/>
      <c r="D393" s="440"/>
      <c r="E393" s="440"/>
      <c r="F393" s="440"/>
      <c r="G393" s="440"/>
      <c r="H393" s="440"/>
      <c r="I393" s="440"/>
      <c r="J393" s="440"/>
      <c r="K393" s="440"/>
      <c r="L393" s="440"/>
      <c r="M393" s="440"/>
      <c r="N393" s="440"/>
      <c r="O393" s="440"/>
      <c r="P393" s="440"/>
      <c r="Q393" s="440"/>
      <c r="R393" s="440"/>
      <c r="S393" s="440"/>
      <c r="T393" s="440"/>
      <c r="U393" s="440"/>
      <c r="V393" s="440"/>
      <c r="W393" s="440"/>
      <c r="X393" s="440"/>
      <c r="Y393" s="440"/>
      <c r="Z393" s="440"/>
      <c r="AA393" s="440"/>
      <c r="AB393" s="440"/>
    </row>
    <row r="394" spans="2:28" x14ac:dyDescent="0.25">
      <c r="B394" s="440"/>
      <c r="C394" s="440"/>
      <c r="D394" s="440"/>
      <c r="E394" s="440"/>
      <c r="F394" s="440"/>
      <c r="G394" s="440"/>
      <c r="H394" s="440"/>
      <c r="I394" s="440"/>
      <c r="J394" s="440"/>
      <c r="K394" s="440"/>
      <c r="L394" s="440"/>
      <c r="M394" s="440"/>
      <c r="N394" s="440"/>
      <c r="O394" s="440"/>
      <c r="P394" s="440"/>
      <c r="Q394" s="440"/>
      <c r="R394" s="440"/>
      <c r="S394" s="440"/>
      <c r="T394" s="440"/>
      <c r="U394" s="440"/>
      <c r="V394" s="440"/>
      <c r="W394" s="440"/>
      <c r="X394" s="440"/>
      <c r="Y394" s="440"/>
      <c r="Z394" s="440"/>
      <c r="AA394" s="440"/>
      <c r="AB394" s="440"/>
    </row>
    <row r="395" spans="2:28" x14ac:dyDescent="0.25">
      <c r="B395" s="440"/>
      <c r="C395" s="440"/>
      <c r="D395" s="440"/>
      <c r="E395" s="440"/>
      <c r="F395" s="440"/>
      <c r="G395" s="440"/>
      <c r="H395" s="440"/>
      <c r="I395" s="440"/>
      <c r="J395" s="440"/>
      <c r="K395" s="440"/>
      <c r="L395" s="440"/>
      <c r="M395" s="440"/>
      <c r="N395" s="440"/>
      <c r="O395" s="440"/>
      <c r="P395" s="440"/>
      <c r="Q395" s="440"/>
      <c r="R395" s="440"/>
      <c r="S395" s="440"/>
      <c r="T395" s="440"/>
      <c r="U395" s="440"/>
      <c r="V395" s="440"/>
      <c r="W395" s="440"/>
      <c r="X395" s="440"/>
      <c r="Y395" s="440"/>
      <c r="Z395" s="440"/>
      <c r="AA395" s="440"/>
      <c r="AB395" s="440"/>
    </row>
    <row r="396" spans="2:28" x14ac:dyDescent="0.25">
      <c r="B396" s="440"/>
      <c r="C396" s="440"/>
      <c r="D396" s="440"/>
      <c r="E396" s="440"/>
      <c r="F396" s="440"/>
      <c r="G396" s="440"/>
      <c r="H396" s="440"/>
      <c r="I396" s="440"/>
      <c r="J396" s="440"/>
      <c r="K396" s="440"/>
      <c r="L396" s="440"/>
      <c r="M396" s="440"/>
      <c r="N396" s="440"/>
      <c r="O396" s="440"/>
      <c r="P396" s="440"/>
      <c r="Q396" s="440"/>
      <c r="R396" s="440"/>
      <c r="S396" s="440"/>
      <c r="T396" s="440"/>
      <c r="U396" s="440"/>
      <c r="V396" s="440"/>
      <c r="W396" s="440"/>
      <c r="X396" s="440"/>
      <c r="Y396" s="440"/>
      <c r="Z396" s="440"/>
      <c r="AA396" s="440"/>
      <c r="AB396" s="440"/>
    </row>
    <row r="397" spans="2:28" x14ac:dyDescent="0.25">
      <c r="B397" s="440"/>
      <c r="C397" s="440"/>
      <c r="D397" s="440"/>
      <c r="E397" s="440"/>
      <c r="F397" s="440"/>
      <c r="G397" s="440"/>
      <c r="H397" s="440"/>
      <c r="I397" s="440"/>
      <c r="J397" s="440"/>
      <c r="K397" s="440"/>
      <c r="L397" s="440"/>
      <c r="M397" s="440"/>
      <c r="N397" s="440"/>
      <c r="O397" s="440"/>
      <c r="P397" s="440"/>
      <c r="Q397" s="440"/>
      <c r="R397" s="440"/>
      <c r="S397" s="440"/>
      <c r="T397" s="440"/>
      <c r="U397" s="440"/>
      <c r="V397" s="440"/>
      <c r="W397" s="440"/>
      <c r="X397" s="440"/>
      <c r="Y397" s="440"/>
      <c r="Z397" s="440"/>
      <c r="AA397" s="440"/>
      <c r="AB397" s="440"/>
    </row>
    <row r="398" spans="2:28" x14ac:dyDescent="0.25">
      <c r="B398" s="440"/>
      <c r="C398" s="440"/>
      <c r="D398" s="440"/>
      <c r="E398" s="440"/>
      <c r="F398" s="440"/>
      <c r="G398" s="440"/>
      <c r="H398" s="440"/>
      <c r="I398" s="440"/>
      <c r="J398" s="440"/>
      <c r="K398" s="440"/>
      <c r="L398" s="440"/>
      <c r="M398" s="440"/>
      <c r="N398" s="440"/>
      <c r="O398" s="440"/>
      <c r="P398" s="440"/>
      <c r="Q398" s="440"/>
      <c r="R398" s="440"/>
      <c r="S398" s="440"/>
      <c r="T398" s="440"/>
      <c r="U398" s="440"/>
      <c r="V398" s="440"/>
      <c r="W398" s="440"/>
      <c r="X398" s="440"/>
      <c r="Y398" s="440"/>
      <c r="Z398" s="440"/>
      <c r="AA398" s="440"/>
      <c r="AB398" s="440"/>
    </row>
    <row r="399" spans="2:28" x14ac:dyDescent="0.25">
      <c r="B399" s="440"/>
      <c r="C399" s="440"/>
      <c r="D399" s="440"/>
      <c r="E399" s="440"/>
      <c r="F399" s="440"/>
      <c r="G399" s="440"/>
      <c r="H399" s="440"/>
      <c r="I399" s="440"/>
      <c r="J399" s="440"/>
      <c r="K399" s="440"/>
      <c r="L399" s="440"/>
      <c r="M399" s="440"/>
      <c r="N399" s="440"/>
      <c r="O399" s="440"/>
      <c r="P399" s="440"/>
      <c r="Q399" s="440"/>
      <c r="R399" s="440"/>
      <c r="S399" s="440"/>
      <c r="T399" s="440"/>
      <c r="U399" s="440"/>
      <c r="V399" s="440"/>
      <c r="W399" s="440"/>
      <c r="X399" s="440"/>
      <c r="Y399" s="440"/>
      <c r="Z399" s="440"/>
      <c r="AA399" s="440"/>
      <c r="AB399" s="440"/>
    </row>
    <row r="400" spans="2:28" x14ac:dyDescent="0.25">
      <c r="B400" s="440"/>
      <c r="C400" s="440"/>
      <c r="D400" s="440"/>
      <c r="E400" s="440"/>
      <c r="F400" s="440"/>
      <c r="G400" s="440"/>
      <c r="H400" s="440"/>
      <c r="I400" s="440"/>
      <c r="J400" s="440"/>
      <c r="K400" s="440"/>
      <c r="L400" s="440"/>
      <c r="M400" s="440"/>
      <c r="N400" s="440"/>
      <c r="O400" s="440"/>
      <c r="P400" s="440"/>
      <c r="Q400" s="440"/>
      <c r="R400" s="440"/>
      <c r="S400" s="440"/>
      <c r="T400" s="440"/>
      <c r="U400" s="440"/>
      <c r="V400" s="440"/>
      <c r="W400" s="440"/>
      <c r="X400" s="440"/>
      <c r="Y400" s="440"/>
      <c r="Z400" s="440"/>
      <c r="AA400" s="440"/>
      <c r="AB400" s="440"/>
    </row>
    <row r="401" spans="2:28" x14ac:dyDescent="0.25">
      <c r="B401" s="440"/>
      <c r="C401" s="440"/>
      <c r="D401" s="440"/>
      <c r="E401" s="440"/>
      <c r="F401" s="440"/>
      <c r="G401" s="440"/>
      <c r="H401" s="440"/>
      <c r="I401" s="440"/>
      <c r="J401" s="440"/>
      <c r="K401" s="440"/>
      <c r="L401" s="440"/>
      <c r="M401" s="440"/>
      <c r="N401" s="440"/>
      <c r="O401" s="440"/>
      <c r="P401" s="440"/>
      <c r="Q401" s="440"/>
      <c r="R401" s="440"/>
      <c r="S401" s="440"/>
      <c r="T401" s="440"/>
      <c r="U401" s="440"/>
      <c r="V401" s="440"/>
      <c r="W401" s="440"/>
      <c r="X401" s="440"/>
      <c r="Y401" s="440"/>
      <c r="Z401" s="440"/>
      <c r="AA401" s="440"/>
      <c r="AB401" s="440"/>
    </row>
    <row r="402" spans="2:28" x14ac:dyDescent="0.25">
      <c r="B402" s="440"/>
      <c r="C402" s="440"/>
      <c r="D402" s="440"/>
      <c r="E402" s="440"/>
      <c r="F402" s="440"/>
      <c r="G402" s="440"/>
      <c r="H402" s="440"/>
      <c r="I402" s="440"/>
      <c r="J402" s="440"/>
      <c r="K402" s="440"/>
      <c r="L402" s="440"/>
      <c r="M402" s="440"/>
      <c r="N402" s="440"/>
      <c r="O402" s="440"/>
      <c r="P402" s="440"/>
      <c r="Q402" s="440"/>
      <c r="R402" s="440"/>
      <c r="S402" s="440"/>
      <c r="T402" s="440"/>
      <c r="U402" s="440"/>
      <c r="V402" s="440"/>
      <c r="W402" s="440"/>
      <c r="X402" s="440"/>
      <c r="Y402" s="440"/>
      <c r="Z402" s="440"/>
      <c r="AA402" s="440"/>
      <c r="AB402" s="440"/>
    </row>
    <row r="403" spans="2:28" x14ac:dyDescent="0.25">
      <c r="B403" s="440"/>
      <c r="C403" s="440"/>
      <c r="D403" s="440"/>
      <c r="E403" s="440"/>
      <c r="F403" s="440"/>
      <c r="G403" s="440"/>
      <c r="H403" s="440"/>
      <c r="I403" s="440"/>
      <c r="J403" s="440"/>
      <c r="K403" s="440"/>
      <c r="L403" s="440"/>
      <c r="M403" s="440"/>
      <c r="N403" s="440"/>
      <c r="O403" s="440"/>
      <c r="P403" s="440"/>
      <c r="Q403" s="440"/>
      <c r="R403" s="440"/>
      <c r="S403" s="440"/>
      <c r="T403" s="440"/>
      <c r="U403" s="440"/>
      <c r="V403" s="440"/>
      <c r="W403" s="440"/>
      <c r="X403" s="440"/>
      <c r="Y403" s="440"/>
      <c r="Z403" s="440"/>
      <c r="AA403" s="440"/>
      <c r="AB403" s="440"/>
    </row>
    <row r="404" spans="2:28" x14ac:dyDescent="0.25">
      <c r="B404" s="440"/>
      <c r="C404" s="440"/>
      <c r="D404" s="440"/>
      <c r="E404" s="440"/>
      <c r="F404" s="440"/>
      <c r="G404" s="440"/>
      <c r="H404" s="440"/>
      <c r="I404" s="440"/>
      <c r="J404" s="440"/>
      <c r="K404" s="440"/>
      <c r="L404" s="440"/>
      <c r="M404" s="440"/>
      <c r="N404" s="440"/>
      <c r="O404" s="440"/>
      <c r="P404" s="440"/>
      <c r="Q404" s="440"/>
      <c r="R404" s="440"/>
      <c r="S404" s="440"/>
      <c r="T404" s="440"/>
      <c r="U404" s="440"/>
      <c r="V404" s="440"/>
      <c r="W404" s="440"/>
      <c r="X404" s="440"/>
      <c r="Y404" s="440"/>
      <c r="Z404" s="440"/>
      <c r="AA404" s="440"/>
      <c r="AB404" s="440"/>
    </row>
    <row r="405" spans="2:28" x14ac:dyDescent="0.25">
      <c r="B405" s="440"/>
      <c r="C405" s="440"/>
      <c r="D405" s="440"/>
      <c r="E405" s="440"/>
      <c r="F405" s="440"/>
      <c r="G405" s="440"/>
      <c r="H405" s="440"/>
      <c r="I405" s="440"/>
      <c r="J405" s="440"/>
      <c r="K405" s="440"/>
      <c r="L405" s="440"/>
      <c r="M405" s="440"/>
      <c r="N405" s="440"/>
      <c r="O405" s="440"/>
      <c r="P405" s="440"/>
      <c r="Q405" s="440"/>
      <c r="R405" s="440"/>
      <c r="S405" s="440"/>
      <c r="T405" s="440"/>
      <c r="U405" s="440"/>
      <c r="V405" s="440"/>
      <c r="W405" s="440"/>
      <c r="X405" s="440"/>
      <c r="Y405" s="440"/>
      <c r="Z405" s="440"/>
      <c r="AA405" s="440"/>
      <c r="AB405" s="440"/>
    </row>
    <row r="406" spans="2:28" x14ac:dyDescent="0.25">
      <c r="B406" s="440"/>
      <c r="C406" s="440"/>
      <c r="D406" s="440"/>
      <c r="E406" s="440"/>
      <c r="F406" s="440"/>
      <c r="G406" s="440"/>
      <c r="H406" s="440"/>
      <c r="I406" s="440"/>
      <c r="J406" s="440"/>
      <c r="K406" s="440"/>
      <c r="L406" s="440"/>
      <c r="M406" s="440"/>
      <c r="N406" s="440"/>
      <c r="O406" s="440"/>
      <c r="P406" s="440"/>
      <c r="Q406" s="440"/>
      <c r="R406" s="440"/>
      <c r="S406" s="440"/>
      <c r="T406" s="440"/>
      <c r="U406" s="440"/>
      <c r="V406" s="440"/>
      <c r="W406" s="440"/>
      <c r="X406" s="440"/>
      <c r="Y406" s="440"/>
      <c r="Z406" s="440"/>
      <c r="AA406" s="440"/>
      <c r="AB406" s="440"/>
    </row>
    <row r="407" spans="2:28" x14ac:dyDescent="0.25">
      <c r="B407" s="440"/>
      <c r="C407" s="440"/>
      <c r="D407" s="440"/>
      <c r="E407" s="440"/>
      <c r="F407" s="440"/>
      <c r="G407" s="440"/>
      <c r="H407" s="440"/>
      <c r="I407" s="440"/>
      <c r="J407" s="440"/>
      <c r="K407" s="440"/>
      <c r="L407" s="440"/>
      <c r="M407" s="440"/>
      <c r="N407" s="440"/>
      <c r="O407" s="440"/>
      <c r="P407" s="440"/>
      <c r="Q407" s="440"/>
      <c r="R407" s="440"/>
      <c r="S407" s="440"/>
      <c r="T407" s="440"/>
      <c r="U407" s="440"/>
      <c r="V407" s="440"/>
      <c r="W407" s="440"/>
      <c r="X407" s="440"/>
      <c r="Y407" s="440"/>
      <c r="Z407" s="440"/>
      <c r="AA407" s="440"/>
      <c r="AB407" s="440"/>
    </row>
    <row r="408" spans="2:28" x14ac:dyDescent="0.25">
      <c r="B408" s="440"/>
      <c r="C408" s="440"/>
      <c r="D408" s="440"/>
      <c r="E408" s="440"/>
      <c r="F408" s="440"/>
      <c r="G408" s="440"/>
      <c r="H408" s="440"/>
      <c r="I408" s="440"/>
      <c r="J408" s="440"/>
      <c r="K408" s="440"/>
      <c r="L408" s="440"/>
      <c r="M408" s="440"/>
      <c r="N408" s="440"/>
      <c r="O408" s="440"/>
      <c r="P408" s="440"/>
      <c r="Q408" s="440"/>
      <c r="R408" s="440"/>
      <c r="S408" s="440"/>
      <c r="T408" s="440"/>
      <c r="U408" s="440"/>
      <c r="V408" s="440"/>
      <c r="W408" s="440"/>
      <c r="X408" s="440"/>
      <c r="Y408" s="440"/>
      <c r="Z408" s="440"/>
      <c r="AA408" s="440"/>
      <c r="AB408" s="440"/>
    </row>
    <row r="409" spans="2:28" x14ac:dyDescent="0.25">
      <c r="B409" s="440"/>
      <c r="C409" s="440"/>
      <c r="D409" s="440"/>
      <c r="E409" s="440"/>
      <c r="F409" s="440"/>
      <c r="G409" s="440"/>
      <c r="H409" s="440"/>
      <c r="I409" s="440"/>
      <c r="J409" s="440"/>
      <c r="K409" s="440"/>
      <c r="L409" s="440"/>
      <c r="M409" s="440"/>
      <c r="N409" s="440"/>
      <c r="O409" s="440"/>
      <c r="P409" s="440"/>
      <c r="Q409" s="440"/>
      <c r="R409" s="440"/>
      <c r="S409" s="440"/>
      <c r="T409" s="440"/>
      <c r="U409" s="440"/>
      <c r="V409" s="440"/>
      <c r="W409" s="440"/>
      <c r="X409" s="440"/>
      <c r="Y409" s="440"/>
      <c r="Z409" s="440"/>
      <c r="AA409" s="440"/>
      <c r="AB409" s="440"/>
    </row>
    <row r="410" spans="2:28" x14ac:dyDescent="0.25">
      <c r="B410" s="440"/>
      <c r="C410" s="440"/>
      <c r="D410" s="440"/>
      <c r="E410" s="440"/>
      <c r="F410" s="440"/>
      <c r="G410" s="440"/>
      <c r="H410" s="440"/>
      <c r="I410" s="440"/>
      <c r="J410" s="440"/>
      <c r="K410" s="440"/>
      <c r="L410" s="440"/>
      <c r="M410" s="440"/>
      <c r="N410" s="440"/>
      <c r="O410" s="440"/>
      <c r="P410" s="440"/>
      <c r="Q410" s="440"/>
      <c r="R410" s="440"/>
      <c r="S410" s="440"/>
      <c r="T410" s="440"/>
      <c r="U410" s="440"/>
      <c r="V410" s="440"/>
      <c r="W410" s="440"/>
      <c r="X410" s="440"/>
      <c r="Y410" s="440"/>
      <c r="Z410" s="440"/>
      <c r="AA410" s="440"/>
      <c r="AB410" s="440"/>
    </row>
    <row r="411" spans="2:28" x14ac:dyDescent="0.25">
      <c r="B411" s="440"/>
      <c r="C411" s="440"/>
      <c r="D411" s="440"/>
      <c r="E411" s="440"/>
      <c r="F411" s="440"/>
      <c r="G411" s="440"/>
      <c r="H411" s="440"/>
      <c r="I411" s="440"/>
      <c r="J411" s="440"/>
      <c r="K411" s="440"/>
      <c r="L411" s="440"/>
      <c r="M411" s="440"/>
      <c r="N411" s="440"/>
      <c r="O411" s="440"/>
      <c r="P411" s="440"/>
      <c r="Q411" s="440"/>
      <c r="R411" s="440"/>
      <c r="S411" s="440"/>
      <c r="T411" s="440"/>
      <c r="U411" s="440"/>
      <c r="V411" s="440"/>
      <c r="W411" s="440"/>
      <c r="X411" s="440"/>
      <c r="Y411" s="440"/>
      <c r="Z411" s="440"/>
      <c r="AA411" s="440"/>
      <c r="AB411" s="440"/>
    </row>
    <row r="412" spans="2:28" x14ac:dyDescent="0.25">
      <c r="B412" s="440"/>
      <c r="C412" s="440"/>
      <c r="D412" s="440"/>
      <c r="E412" s="440"/>
      <c r="F412" s="440"/>
      <c r="G412" s="440"/>
      <c r="H412" s="440"/>
      <c r="I412" s="440"/>
      <c r="J412" s="440"/>
      <c r="K412" s="440"/>
      <c r="L412" s="440"/>
      <c r="M412" s="440"/>
      <c r="N412" s="440"/>
      <c r="O412" s="440"/>
      <c r="P412" s="440"/>
      <c r="Q412" s="440"/>
      <c r="R412" s="440"/>
      <c r="S412" s="440"/>
      <c r="T412" s="440"/>
      <c r="U412" s="440"/>
      <c r="V412" s="440"/>
      <c r="W412" s="440"/>
      <c r="X412" s="440"/>
      <c r="Y412" s="440"/>
      <c r="Z412" s="440"/>
      <c r="AA412" s="440"/>
      <c r="AB412" s="440"/>
    </row>
    <row r="413" spans="2:28" x14ac:dyDescent="0.25">
      <c r="B413" s="440"/>
      <c r="C413" s="440"/>
      <c r="D413" s="440"/>
      <c r="E413" s="440"/>
      <c r="F413" s="440"/>
      <c r="G413" s="440"/>
      <c r="H413" s="440"/>
      <c r="I413" s="440"/>
      <c r="J413" s="440"/>
      <c r="K413" s="440"/>
      <c r="L413" s="440"/>
      <c r="M413" s="440"/>
      <c r="N413" s="440"/>
      <c r="O413" s="440"/>
      <c r="P413" s="440"/>
      <c r="Q413" s="440"/>
      <c r="R413" s="440"/>
      <c r="S413" s="440"/>
      <c r="T413" s="440"/>
      <c r="U413" s="440"/>
      <c r="V413" s="440"/>
      <c r="W413" s="440"/>
      <c r="X413" s="440"/>
      <c r="Y413" s="440"/>
      <c r="Z413" s="440"/>
      <c r="AA413" s="440"/>
      <c r="AB413" s="440"/>
    </row>
    <row r="414" spans="2:28" x14ac:dyDescent="0.25">
      <c r="B414" s="440"/>
      <c r="C414" s="440"/>
      <c r="D414" s="440"/>
      <c r="E414" s="440"/>
      <c r="F414" s="440"/>
      <c r="G414" s="440"/>
      <c r="H414" s="440"/>
      <c r="I414" s="440"/>
      <c r="J414" s="440"/>
      <c r="K414" s="440"/>
      <c r="L414" s="440"/>
      <c r="M414" s="440"/>
      <c r="N414" s="440"/>
      <c r="O414" s="440"/>
      <c r="P414" s="440"/>
      <c r="Q414" s="440"/>
      <c r="R414" s="440"/>
      <c r="S414" s="440"/>
      <c r="T414" s="440"/>
      <c r="U414" s="440"/>
      <c r="V414" s="440"/>
      <c r="W414" s="440"/>
      <c r="X414" s="440"/>
      <c r="Y414" s="440"/>
      <c r="Z414" s="440"/>
      <c r="AA414" s="440"/>
      <c r="AB414" s="440"/>
    </row>
    <row r="415" spans="2:28" x14ac:dyDescent="0.25">
      <c r="B415" s="440"/>
      <c r="C415" s="440"/>
      <c r="D415" s="440"/>
      <c r="E415" s="440"/>
      <c r="F415" s="440"/>
      <c r="G415" s="440"/>
      <c r="H415" s="440"/>
      <c r="I415" s="440"/>
      <c r="J415" s="440"/>
      <c r="K415" s="440"/>
      <c r="L415" s="440"/>
      <c r="M415" s="440"/>
      <c r="N415" s="440"/>
      <c r="O415" s="440"/>
      <c r="P415" s="440"/>
      <c r="Q415" s="440"/>
      <c r="R415" s="440"/>
      <c r="S415" s="440"/>
      <c r="T415" s="440"/>
      <c r="U415" s="440"/>
      <c r="V415" s="440"/>
      <c r="W415" s="440"/>
      <c r="X415" s="440"/>
      <c r="Y415" s="440"/>
      <c r="Z415" s="440"/>
      <c r="AA415" s="440"/>
      <c r="AB415" s="440"/>
    </row>
    <row r="416" spans="2:28" x14ac:dyDescent="0.25">
      <c r="B416" s="440"/>
      <c r="C416" s="440"/>
      <c r="D416" s="440"/>
      <c r="E416" s="440"/>
      <c r="F416" s="440"/>
      <c r="G416" s="440"/>
      <c r="H416" s="440"/>
      <c r="I416" s="440"/>
      <c r="J416" s="440"/>
      <c r="K416" s="440"/>
      <c r="L416" s="440"/>
      <c r="M416" s="440"/>
      <c r="N416" s="440"/>
      <c r="O416" s="440"/>
      <c r="P416" s="440"/>
      <c r="Q416" s="440"/>
      <c r="R416" s="440"/>
      <c r="S416" s="440"/>
      <c r="T416" s="440"/>
      <c r="U416" s="440"/>
      <c r="V416" s="440"/>
      <c r="W416" s="440"/>
      <c r="X416" s="440"/>
      <c r="Y416" s="440"/>
      <c r="Z416" s="440"/>
      <c r="AA416" s="440"/>
      <c r="AB416" s="440"/>
    </row>
    <row r="417" spans="2:28" x14ac:dyDescent="0.25">
      <c r="B417" s="440"/>
      <c r="C417" s="440"/>
      <c r="D417" s="440"/>
      <c r="E417" s="440"/>
      <c r="F417" s="440"/>
      <c r="G417" s="440"/>
      <c r="H417" s="440"/>
      <c r="I417" s="440"/>
      <c r="J417" s="440"/>
      <c r="K417" s="440"/>
      <c r="L417" s="440"/>
      <c r="M417" s="440"/>
      <c r="N417" s="440"/>
      <c r="O417" s="440"/>
      <c r="P417" s="440"/>
      <c r="Q417" s="440"/>
      <c r="R417" s="440"/>
      <c r="S417" s="440"/>
      <c r="T417" s="440"/>
      <c r="U417" s="440"/>
      <c r="V417" s="440"/>
      <c r="W417" s="440"/>
      <c r="X417" s="440"/>
      <c r="Y417" s="440"/>
      <c r="Z417" s="440"/>
      <c r="AA417" s="440"/>
      <c r="AB417" s="440"/>
    </row>
    <row r="418" spans="2:28" x14ac:dyDescent="0.25">
      <c r="B418" s="440"/>
      <c r="C418" s="440"/>
      <c r="D418" s="440"/>
      <c r="E418" s="440"/>
      <c r="F418" s="440"/>
      <c r="G418" s="440"/>
      <c r="H418" s="440"/>
      <c r="I418" s="440"/>
      <c r="J418" s="440"/>
      <c r="K418" s="440"/>
      <c r="L418" s="440"/>
      <c r="M418" s="440"/>
      <c r="N418" s="440"/>
      <c r="O418" s="440"/>
      <c r="P418" s="440"/>
      <c r="Q418" s="440"/>
      <c r="R418" s="440"/>
      <c r="S418" s="440"/>
      <c r="T418" s="440"/>
      <c r="U418" s="440"/>
      <c r="V418" s="440"/>
      <c r="W418" s="440"/>
      <c r="X418" s="440"/>
      <c r="Y418" s="440"/>
      <c r="Z418" s="440"/>
      <c r="AA418" s="440"/>
      <c r="AB418" s="440"/>
    </row>
    <row r="419" spans="2:28" x14ac:dyDescent="0.25">
      <c r="B419" s="440"/>
      <c r="C419" s="440"/>
      <c r="D419" s="440"/>
      <c r="E419" s="440"/>
      <c r="F419" s="440"/>
      <c r="G419" s="440"/>
      <c r="H419" s="440"/>
      <c r="I419" s="440"/>
      <c r="J419" s="440"/>
      <c r="K419" s="440"/>
      <c r="L419" s="440"/>
      <c r="M419" s="440"/>
      <c r="N419" s="440"/>
      <c r="O419" s="440"/>
      <c r="P419" s="440"/>
      <c r="Q419" s="440"/>
      <c r="R419" s="440"/>
      <c r="S419" s="440"/>
      <c r="T419" s="440"/>
      <c r="U419" s="440"/>
      <c r="V419" s="440"/>
      <c r="W419" s="440"/>
      <c r="X419" s="440"/>
      <c r="Y419" s="440"/>
      <c r="Z419" s="440"/>
      <c r="AA419" s="440"/>
      <c r="AB419" s="440"/>
    </row>
    <row r="420" spans="2:28" x14ac:dyDescent="0.25">
      <c r="B420" s="440"/>
      <c r="C420" s="440"/>
      <c r="D420" s="440"/>
      <c r="E420" s="440"/>
      <c r="F420" s="440"/>
      <c r="G420" s="440"/>
      <c r="H420" s="440"/>
      <c r="I420" s="440"/>
      <c r="J420" s="440"/>
      <c r="K420" s="440"/>
      <c r="L420" s="440"/>
      <c r="M420" s="440"/>
      <c r="N420" s="440"/>
      <c r="O420" s="440"/>
      <c r="P420" s="440"/>
      <c r="Q420" s="440"/>
      <c r="R420" s="440"/>
      <c r="S420" s="440"/>
      <c r="T420" s="440"/>
      <c r="U420" s="440"/>
      <c r="V420" s="440"/>
      <c r="W420" s="440"/>
      <c r="X420" s="440"/>
      <c r="Y420" s="440"/>
      <c r="Z420" s="440"/>
      <c r="AA420" s="440"/>
      <c r="AB420" s="440"/>
    </row>
    <row r="421" spans="2:28" x14ac:dyDescent="0.25"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440"/>
      <c r="N421" s="440"/>
      <c r="O421" s="440"/>
      <c r="P421" s="440"/>
      <c r="Q421" s="440"/>
      <c r="R421" s="440"/>
      <c r="S421" s="440"/>
      <c r="T421" s="440"/>
      <c r="U421" s="440"/>
      <c r="V421" s="440"/>
      <c r="W421" s="440"/>
      <c r="X421" s="440"/>
      <c r="Y421" s="440"/>
      <c r="Z421" s="440"/>
      <c r="AA421" s="440"/>
      <c r="AB421" s="440"/>
    </row>
    <row r="422" spans="2:28" x14ac:dyDescent="0.25"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440"/>
      <c r="N422" s="440"/>
      <c r="O422" s="440"/>
      <c r="P422" s="440"/>
      <c r="Q422" s="440"/>
      <c r="R422" s="440"/>
      <c r="S422" s="440"/>
      <c r="T422" s="440"/>
      <c r="U422" s="440"/>
      <c r="V422" s="440"/>
      <c r="W422" s="440"/>
      <c r="X422" s="440"/>
      <c r="Y422" s="440"/>
      <c r="Z422" s="440"/>
      <c r="AA422" s="440"/>
      <c r="AB422" s="440"/>
    </row>
    <row r="423" spans="2:28" x14ac:dyDescent="0.25"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440"/>
      <c r="N423" s="440"/>
      <c r="O423" s="440"/>
      <c r="P423" s="440"/>
      <c r="Q423" s="440"/>
      <c r="R423" s="440"/>
      <c r="S423" s="440"/>
      <c r="T423" s="440"/>
      <c r="U423" s="440"/>
      <c r="V423" s="440"/>
      <c r="W423" s="440"/>
      <c r="X423" s="440"/>
      <c r="Y423" s="440"/>
      <c r="Z423" s="440"/>
      <c r="AA423" s="440"/>
      <c r="AB423" s="440"/>
    </row>
    <row r="424" spans="2:28" x14ac:dyDescent="0.25"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440"/>
      <c r="N424" s="440"/>
      <c r="O424" s="440"/>
      <c r="P424" s="440"/>
      <c r="Q424" s="440"/>
      <c r="R424" s="440"/>
      <c r="S424" s="440"/>
      <c r="T424" s="440"/>
      <c r="U424" s="440"/>
      <c r="V424" s="440"/>
      <c r="W424" s="440"/>
      <c r="X424" s="440"/>
      <c r="Y424" s="440"/>
      <c r="Z424" s="440"/>
      <c r="AA424" s="440"/>
      <c r="AB424" s="440"/>
    </row>
    <row r="425" spans="2:28" x14ac:dyDescent="0.25"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440"/>
      <c r="N425" s="440"/>
      <c r="O425" s="440"/>
      <c r="P425" s="440"/>
      <c r="Q425" s="440"/>
      <c r="R425" s="440"/>
      <c r="S425" s="440"/>
      <c r="T425" s="440"/>
      <c r="U425" s="440"/>
      <c r="V425" s="440"/>
      <c r="W425" s="440"/>
      <c r="X425" s="440"/>
      <c r="Y425" s="440"/>
      <c r="Z425" s="440"/>
      <c r="AA425" s="440"/>
      <c r="AB425" s="440"/>
    </row>
    <row r="426" spans="2:28" x14ac:dyDescent="0.25"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440"/>
      <c r="N426" s="440"/>
      <c r="O426" s="440"/>
      <c r="P426" s="440"/>
      <c r="Q426" s="440"/>
      <c r="R426" s="440"/>
      <c r="S426" s="440"/>
      <c r="T426" s="440"/>
      <c r="U426" s="440"/>
      <c r="V426" s="440"/>
      <c r="W426" s="440"/>
      <c r="X426" s="440"/>
      <c r="Y426" s="440"/>
      <c r="Z426" s="440"/>
      <c r="AA426" s="440"/>
      <c r="AB426" s="440"/>
    </row>
    <row r="427" spans="2:28" x14ac:dyDescent="0.25"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440"/>
      <c r="N427" s="440"/>
      <c r="O427" s="440"/>
      <c r="P427" s="440"/>
      <c r="Q427" s="440"/>
      <c r="R427" s="440"/>
      <c r="S427" s="440"/>
      <c r="T427" s="440"/>
      <c r="U427" s="440"/>
      <c r="V427" s="440"/>
      <c r="W427" s="440"/>
      <c r="X427" s="440"/>
      <c r="Y427" s="440"/>
      <c r="Z427" s="440"/>
      <c r="AA427" s="440"/>
      <c r="AB427" s="440"/>
    </row>
    <row r="428" spans="2:28" x14ac:dyDescent="0.25">
      <c r="B428" s="440"/>
      <c r="C428" s="440"/>
      <c r="D428" s="440"/>
      <c r="E428" s="440"/>
      <c r="F428" s="440"/>
      <c r="G428" s="440"/>
      <c r="H428" s="440"/>
      <c r="I428" s="440"/>
      <c r="J428" s="440"/>
      <c r="K428" s="440"/>
      <c r="L428" s="440"/>
      <c r="M428" s="440"/>
      <c r="N428" s="440"/>
      <c r="O428" s="440"/>
      <c r="P428" s="440"/>
      <c r="Q428" s="440"/>
      <c r="R428" s="440"/>
      <c r="S428" s="440"/>
      <c r="T428" s="440"/>
      <c r="U428" s="440"/>
      <c r="V428" s="440"/>
      <c r="W428" s="440"/>
      <c r="X428" s="440"/>
      <c r="Y428" s="440"/>
      <c r="Z428" s="440"/>
      <c r="AA428" s="440"/>
      <c r="AB428" s="440"/>
    </row>
    <row r="429" spans="2:28" x14ac:dyDescent="0.25">
      <c r="B429" s="440"/>
      <c r="C429" s="440"/>
      <c r="D429" s="440"/>
      <c r="E429" s="440"/>
      <c r="F429" s="440"/>
      <c r="G429" s="440"/>
      <c r="H429" s="440"/>
      <c r="I429" s="440"/>
      <c r="J429" s="440"/>
      <c r="K429" s="440"/>
      <c r="L429" s="440"/>
      <c r="M429" s="440"/>
      <c r="N429" s="440"/>
      <c r="O429" s="440"/>
      <c r="P429" s="440"/>
      <c r="Q429" s="440"/>
      <c r="R429" s="440"/>
      <c r="S429" s="440"/>
      <c r="T429" s="440"/>
      <c r="U429" s="440"/>
      <c r="V429" s="440"/>
      <c r="W429" s="440"/>
      <c r="X429" s="440"/>
      <c r="Y429" s="440"/>
      <c r="Z429" s="440"/>
      <c r="AA429" s="440"/>
      <c r="AB429" s="440"/>
    </row>
    <row r="430" spans="2:28" x14ac:dyDescent="0.25">
      <c r="B430" s="440"/>
      <c r="C430" s="440"/>
      <c r="D430" s="440"/>
      <c r="E430" s="440"/>
      <c r="F430" s="440"/>
      <c r="G430" s="440"/>
      <c r="H430" s="440"/>
      <c r="I430" s="440"/>
      <c r="J430" s="440"/>
      <c r="K430" s="440"/>
      <c r="L430" s="440"/>
      <c r="M430" s="440"/>
      <c r="N430" s="440"/>
      <c r="O430" s="440"/>
      <c r="P430" s="440"/>
      <c r="Q430" s="440"/>
      <c r="R430" s="440"/>
      <c r="S430" s="440"/>
      <c r="T430" s="440"/>
      <c r="U430" s="440"/>
      <c r="V430" s="440"/>
      <c r="W430" s="440"/>
      <c r="X430" s="440"/>
      <c r="Y430" s="440"/>
      <c r="Z430" s="440"/>
      <c r="AA430" s="440"/>
      <c r="AB430" s="440"/>
    </row>
    <row r="431" spans="2:28" x14ac:dyDescent="0.25">
      <c r="B431" s="440"/>
      <c r="C431" s="440"/>
      <c r="D431" s="440"/>
      <c r="E431" s="440"/>
      <c r="F431" s="440"/>
      <c r="G431" s="440"/>
      <c r="H431" s="440"/>
      <c r="I431" s="440"/>
      <c r="J431" s="440"/>
      <c r="K431" s="440"/>
      <c r="L431" s="440"/>
      <c r="M431" s="440"/>
      <c r="N431" s="440"/>
      <c r="O431" s="440"/>
      <c r="P431" s="440"/>
      <c r="Q431" s="440"/>
      <c r="R431" s="440"/>
      <c r="S431" s="440"/>
      <c r="T431" s="440"/>
      <c r="U431" s="440"/>
      <c r="V431" s="440"/>
      <c r="W431" s="440"/>
      <c r="X431" s="440"/>
      <c r="Y431" s="440"/>
      <c r="Z431" s="440"/>
      <c r="AA431" s="440"/>
      <c r="AB431" s="440"/>
    </row>
    <row r="432" spans="2:28" x14ac:dyDescent="0.25">
      <c r="B432" s="440"/>
      <c r="C432" s="440"/>
      <c r="D432" s="440"/>
      <c r="E432" s="440"/>
      <c r="F432" s="440"/>
      <c r="G432" s="440"/>
      <c r="H432" s="440"/>
      <c r="I432" s="440"/>
      <c r="J432" s="440"/>
      <c r="K432" s="440"/>
      <c r="L432" s="440"/>
      <c r="M432" s="440"/>
      <c r="N432" s="440"/>
      <c r="O432" s="440"/>
      <c r="P432" s="440"/>
      <c r="Q432" s="440"/>
      <c r="R432" s="440"/>
      <c r="S432" s="440"/>
      <c r="T432" s="440"/>
      <c r="U432" s="440"/>
      <c r="V432" s="440"/>
      <c r="W432" s="440"/>
      <c r="X432" s="440"/>
      <c r="Y432" s="440"/>
      <c r="Z432" s="440"/>
      <c r="AA432" s="440"/>
      <c r="AB432" s="440"/>
    </row>
    <row r="433" spans="2:28" x14ac:dyDescent="0.25">
      <c r="B433" s="440"/>
      <c r="C433" s="440"/>
      <c r="D433" s="440"/>
      <c r="E433" s="440"/>
      <c r="F433" s="440"/>
      <c r="G433" s="440"/>
      <c r="H433" s="440"/>
      <c r="I433" s="440"/>
      <c r="J433" s="440"/>
      <c r="K433" s="440"/>
      <c r="L433" s="440"/>
      <c r="M433" s="440"/>
      <c r="N433" s="440"/>
      <c r="O433" s="440"/>
      <c r="P433" s="440"/>
      <c r="Q433" s="440"/>
      <c r="R433" s="440"/>
      <c r="S433" s="440"/>
      <c r="T433" s="440"/>
      <c r="U433" s="440"/>
      <c r="V433" s="440"/>
      <c r="W433" s="440"/>
      <c r="X433" s="440"/>
      <c r="Y433" s="440"/>
      <c r="Z433" s="440"/>
      <c r="AA433" s="440"/>
      <c r="AB433" s="440"/>
    </row>
    <row r="434" spans="2:28" x14ac:dyDescent="0.25">
      <c r="B434" s="440"/>
      <c r="C434" s="440"/>
      <c r="D434" s="440"/>
      <c r="E434" s="440"/>
      <c r="F434" s="440"/>
      <c r="G434" s="440"/>
      <c r="H434" s="440"/>
      <c r="I434" s="440"/>
      <c r="J434" s="440"/>
      <c r="K434" s="440"/>
      <c r="L434" s="440"/>
      <c r="M434" s="440"/>
      <c r="N434" s="440"/>
      <c r="O434" s="440"/>
      <c r="P434" s="440"/>
      <c r="Q434" s="440"/>
      <c r="R434" s="440"/>
      <c r="S434" s="440"/>
      <c r="T434" s="440"/>
      <c r="U434" s="440"/>
      <c r="V434" s="440"/>
      <c r="W434" s="440"/>
      <c r="X434" s="440"/>
      <c r="Y434" s="440"/>
      <c r="Z434" s="440"/>
      <c r="AA434" s="440"/>
      <c r="AB434" s="440"/>
    </row>
    <row r="435" spans="2:28" x14ac:dyDescent="0.25">
      <c r="B435" s="440"/>
      <c r="C435" s="440"/>
      <c r="D435" s="440"/>
      <c r="E435" s="440"/>
      <c r="F435" s="440"/>
      <c r="G435" s="440"/>
      <c r="H435" s="440"/>
      <c r="I435" s="440"/>
      <c r="J435" s="440"/>
      <c r="K435" s="440"/>
      <c r="L435" s="440"/>
      <c r="M435" s="440"/>
      <c r="N435" s="440"/>
      <c r="O435" s="440"/>
      <c r="P435" s="440"/>
      <c r="Q435" s="440"/>
      <c r="R435" s="440"/>
      <c r="S435" s="440"/>
      <c r="T435" s="440"/>
      <c r="U435" s="440"/>
      <c r="V435" s="440"/>
      <c r="W435" s="440"/>
      <c r="X435" s="440"/>
      <c r="Y435" s="440"/>
      <c r="Z435" s="440"/>
      <c r="AA435" s="440"/>
      <c r="AB435" s="440"/>
    </row>
    <row r="436" spans="2:28" x14ac:dyDescent="0.25">
      <c r="B436" s="440"/>
      <c r="C436" s="440"/>
      <c r="D436" s="440"/>
      <c r="E436" s="440"/>
      <c r="F436" s="440"/>
      <c r="G436" s="440"/>
      <c r="H436" s="440"/>
      <c r="I436" s="440"/>
      <c r="J436" s="440"/>
      <c r="K436" s="440"/>
      <c r="L436" s="440"/>
      <c r="M436" s="440"/>
      <c r="N436" s="440"/>
      <c r="O436" s="440"/>
      <c r="P436" s="440"/>
      <c r="Q436" s="440"/>
      <c r="R436" s="440"/>
      <c r="S436" s="440"/>
      <c r="T436" s="440"/>
      <c r="U436" s="440"/>
      <c r="V436" s="440"/>
      <c r="W436" s="440"/>
      <c r="X436" s="440"/>
      <c r="Y436" s="440"/>
      <c r="Z436" s="440"/>
      <c r="AA436" s="440"/>
      <c r="AB436" s="440"/>
    </row>
    <row r="437" spans="2:28" x14ac:dyDescent="0.25">
      <c r="B437" s="440"/>
      <c r="C437" s="440"/>
      <c r="D437" s="440"/>
      <c r="E437" s="440"/>
      <c r="F437" s="440"/>
      <c r="G437" s="440"/>
      <c r="H437" s="440"/>
      <c r="I437" s="440"/>
      <c r="J437" s="440"/>
      <c r="K437" s="440"/>
      <c r="L437" s="440"/>
      <c r="M437" s="440"/>
      <c r="N437" s="440"/>
      <c r="O437" s="440"/>
      <c r="P437" s="440"/>
      <c r="Q437" s="440"/>
      <c r="R437" s="440"/>
      <c r="S437" s="440"/>
      <c r="T437" s="440"/>
      <c r="U437" s="440"/>
      <c r="V437" s="440"/>
      <c r="W437" s="440"/>
      <c r="X437" s="440"/>
      <c r="Y437" s="440"/>
      <c r="Z437" s="440"/>
      <c r="AA437" s="440"/>
      <c r="AB437" s="440"/>
    </row>
    <row r="438" spans="2:28" x14ac:dyDescent="0.25">
      <c r="B438" s="440"/>
      <c r="C438" s="440"/>
      <c r="D438" s="440"/>
      <c r="E438" s="440"/>
      <c r="F438" s="440"/>
      <c r="G438" s="440"/>
      <c r="H438" s="440"/>
      <c r="I438" s="440"/>
      <c r="J438" s="440"/>
      <c r="K438" s="440"/>
      <c r="L438" s="440"/>
      <c r="M438" s="440"/>
      <c r="N438" s="440"/>
      <c r="O438" s="440"/>
      <c r="P438" s="440"/>
      <c r="Q438" s="440"/>
      <c r="R438" s="440"/>
      <c r="S438" s="440"/>
      <c r="T438" s="440"/>
      <c r="U438" s="440"/>
      <c r="V438" s="440"/>
      <c r="W438" s="440"/>
      <c r="X438" s="440"/>
      <c r="Y438" s="440"/>
      <c r="Z438" s="440"/>
      <c r="AA438" s="440"/>
      <c r="AB438" s="440"/>
    </row>
    <row r="439" spans="2:28" x14ac:dyDescent="0.25">
      <c r="B439" s="440"/>
      <c r="C439" s="440"/>
      <c r="D439" s="440"/>
      <c r="E439" s="440"/>
      <c r="F439" s="440"/>
      <c r="G439" s="440"/>
      <c r="H439" s="440"/>
      <c r="I439" s="440"/>
      <c r="J439" s="440"/>
      <c r="K439" s="440"/>
      <c r="L439" s="440"/>
      <c r="M439" s="440"/>
      <c r="N439" s="440"/>
      <c r="O439" s="440"/>
      <c r="P439" s="440"/>
      <c r="Q439" s="440"/>
      <c r="R439" s="440"/>
      <c r="S439" s="440"/>
      <c r="T439" s="440"/>
      <c r="U439" s="440"/>
      <c r="V439" s="440"/>
      <c r="W439" s="440"/>
      <c r="X439" s="440"/>
      <c r="Y439" s="440"/>
      <c r="Z439" s="440"/>
      <c r="AA439" s="440"/>
      <c r="AB439" s="440"/>
    </row>
    <row r="440" spans="2:28" x14ac:dyDescent="0.25">
      <c r="B440" s="440"/>
      <c r="C440" s="440"/>
      <c r="D440" s="440"/>
      <c r="E440" s="440"/>
      <c r="F440" s="440"/>
      <c r="G440" s="440"/>
      <c r="H440" s="440"/>
      <c r="I440" s="440"/>
      <c r="J440" s="440"/>
      <c r="K440" s="440"/>
      <c r="L440" s="440"/>
      <c r="M440" s="440"/>
      <c r="N440" s="440"/>
      <c r="O440" s="440"/>
      <c r="P440" s="440"/>
      <c r="Q440" s="440"/>
      <c r="R440" s="440"/>
      <c r="S440" s="440"/>
      <c r="T440" s="440"/>
      <c r="U440" s="440"/>
      <c r="V440" s="440"/>
      <c r="W440" s="440"/>
      <c r="X440" s="440"/>
      <c r="Y440" s="440"/>
      <c r="Z440" s="440"/>
      <c r="AA440" s="440"/>
      <c r="AB440" s="440"/>
    </row>
    <row r="441" spans="2:28" x14ac:dyDescent="0.25">
      <c r="B441" s="440"/>
      <c r="C441" s="440"/>
      <c r="D441" s="440"/>
      <c r="E441" s="440"/>
      <c r="F441" s="440"/>
      <c r="G441" s="440"/>
      <c r="H441" s="440"/>
      <c r="I441" s="440"/>
      <c r="J441" s="440"/>
      <c r="K441" s="440"/>
      <c r="L441" s="440"/>
      <c r="M441" s="440"/>
      <c r="N441" s="440"/>
      <c r="O441" s="440"/>
      <c r="P441" s="440"/>
      <c r="Q441" s="440"/>
      <c r="R441" s="440"/>
      <c r="S441" s="440"/>
      <c r="T441" s="440"/>
      <c r="U441" s="440"/>
      <c r="V441" s="440"/>
      <c r="W441" s="440"/>
      <c r="X441" s="440"/>
      <c r="Y441" s="440"/>
      <c r="Z441" s="440"/>
      <c r="AA441" s="440"/>
      <c r="AB441" s="440"/>
    </row>
    <row r="442" spans="2:28" x14ac:dyDescent="0.25">
      <c r="B442" s="440"/>
      <c r="C442" s="440"/>
      <c r="D442" s="440"/>
      <c r="E442" s="440"/>
      <c r="F442" s="440"/>
      <c r="G442" s="440"/>
      <c r="H442" s="440"/>
      <c r="I442" s="440"/>
      <c r="J442" s="440"/>
      <c r="K442" s="440"/>
      <c r="L442" s="440"/>
      <c r="M442" s="440"/>
      <c r="N442" s="440"/>
      <c r="O442" s="440"/>
      <c r="P442" s="440"/>
      <c r="Q442" s="440"/>
      <c r="R442" s="440"/>
      <c r="S442" s="440"/>
      <c r="T442" s="440"/>
      <c r="U442" s="440"/>
      <c r="V442" s="440"/>
      <c r="W442" s="440"/>
      <c r="X442" s="440"/>
      <c r="Y442" s="440"/>
      <c r="Z442" s="440"/>
      <c r="AA442" s="440"/>
      <c r="AB442" s="440"/>
    </row>
    <row r="443" spans="2:28" x14ac:dyDescent="0.25">
      <c r="B443" s="440"/>
      <c r="C443" s="440"/>
      <c r="D443" s="440"/>
      <c r="E443" s="440"/>
      <c r="F443" s="440"/>
      <c r="G443" s="440"/>
      <c r="H443" s="440"/>
      <c r="I443" s="440"/>
      <c r="J443" s="440"/>
      <c r="K443" s="440"/>
      <c r="L443" s="440"/>
      <c r="M443" s="440"/>
      <c r="N443" s="440"/>
      <c r="O443" s="440"/>
      <c r="P443" s="440"/>
      <c r="Q443" s="440"/>
      <c r="R443" s="440"/>
      <c r="S443" s="440"/>
      <c r="T443" s="440"/>
      <c r="U443" s="440"/>
      <c r="V443" s="440"/>
      <c r="W443" s="440"/>
      <c r="X443" s="440"/>
      <c r="Y443" s="440"/>
      <c r="Z443" s="440"/>
      <c r="AA443" s="440"/>
      <c r="AB443" s="440"/>
    </row>
    <row r="444" spans="2:28" x14ac:dyDescent="0.25">
      <c r="B444" s="440"/>
      <c r="C444" s="440"/>
      <c r="D444" s="440"/>
      <c r="E444" s="440"/>
      <c r="F444" s="440"/>
      <c r="G444" s="440"/>
      <c r="H444" s="440"/>
      <c r="I444" s="440"/>
      <c r="J444" s="440"/>
      <c r="K444" s="440"/>
      <c r="L444" s="440"/>
      <c r="M444" s="440"/>
      <c r="N444" s="440"/>
      <c r="O444" s="440"/>
      <c r="P444" s="440"/>
      <c r="Q444" s="440"/>
      <c r="R444" s="440"/>
      <c r="S444" s="440"/>
      <c r="T444" s="440"/>
      <c r="U444" s="440"/>
      <c r="V444" s="440"/>
      <c r="W444" s="440"/>
      <c r="X444" s="440"/>
      <c r="Y444" s="440"/>
      <c r="Z444" s="440"/>
      <c r="AA444" s="440"/>
      <c r="AB444" s="440"/>
    </row>
    <row r="445" spans="2:28" x14ac:dyDescent="0.25">
      <c r="B445" s="440"/>
      <c r="C445" s="440"/>
      <c r="D445" s="440"/>
      <c r="E445" s="440"/>
      <c r="F445" s="440"/>
      <c r="G445" s="440"/>
      <c r="H445" s="440"/>
      <c r="I445" s="440"/>
      <c r="J445" s="440"/>
      <c r="K445" s="440"/>
      <c r="L445" s="440"/>
      <c r="M445" s="440"/>
      <c r="N445" s="440"/>
      <c r="O445" s="440"/>
      <c r="P445" s="440"/>
      <c r="Q445" s="440"/>
      <c r="R445" s="440"/>
      <c r="S445" s="440"/>
      <c r="T445" s="440"/>
      <c r="U445" s="440"/>
      <c r="V445" s="440"/>
      <c r="W445" s="440"/>
      <c r="X445" s="440"/>
      <c r="Y445" s="440"/>
      <c r="Z445" s="440"/>
      <c r="AA445" s="440"/>
      <c r="AB445" s="440"/>
    </row>
    <row r="446" spans="2:28" x14ac:dyDescent="0.25">
      <c r="B446" s="440"/>
      <c r="C446" s="440"/>
      <c r="D446" s="440"/>
      <c r="E446" s="440"/>
      <c r="F446" s="440"/>
      <c r="G446" s="440"/>
      <c r="H446" s="440"/>
      <c r="I446" s="440"/>
      <c r="J446" s="440"/>
      <c r="K446" s="440"/>
      <c r="L446" s="440"/>
      <c r="M446" s="440"/>
      <c r="N446" s="440"/>
      <c r="O446" s="440"/>
      <c r="P446" s="440"/>
      <c r="Q446" s="440"/>
      <c r="R446" s="440"/>
      <c r="S446" s="440"/>
      <c r="T446" s="440"/>
      <c r="U446" s="440"/>
      <c r="V446" s="440"/>
      <c r="W446" s="440"/>
      <c r="X446" s="440"/>
      <c r="Y446" s="440"/>
      <c r="Z446" s="440"/>
      <c r="AA446" s="440"/>
      <c r="AB446" s="440"/>
    </row>
    <row r="447" spans="2:28" x14ac:dyDescent="0.25">
      <c r="B447" s="440"/>
      <c r="C447" s="440"/>
      <c r="D447" s="440"/>
      <c r="E447" s="440"/>
      <c r="F447" s="440"/>
      <c r="G447" s="440"/>
      <c r="H447" s="440"/>
      <c r="I447" s="440"/>
      <c r="J447" s="440"/>
      <c r="K447" s="440"/>
      <c r="L447" s="440"/>
      <c r="M447" s="440"/>
      <c r="N447" s="440"/>
      <c r="O447" s="440"/>
      <c r="P447" s="440"/>
      <c r="Q447" s="440"/>
      <c r="R447" s="440"/>
      <c r="S447" s="440"/>
      <c r="T447" s="440"/>
      <c r="U447" s="440"/>
      <c r="V447" s="440"/>
      <c r="W447" s="440"/>
      <c r="X447" s="440"/>
      <c r="Y447" s="440"/>
      <c r="Z447" s="440"/>
      <c r="AA447" s="440"/>
      <c r="AB447" s="440"/>
    </row>
    <row r="448" spans="2:28" x14ac:dyDescent="0.25">
      <c r="B448" s="440"/>
      <c r="C448" s="440"/>
      <c r="D448" s="440"/>
      <c r="E448" s="440"/>
      <c r="F448" s="440"/>
      <c r="G448" s="440"/>
      <c r="H448" s="440"/>
      <c r="I448" s="440"/>
      <c r="J448" s="440"/>
      <c r="K448" s="440"/>
      <c r="L448" s="440"/>
      <c r="M448" s="440"/>
      <c r="N448" s="440"/>
      <c r="O448" s="440"/>
      <c r="P448" s="440"/>
      <c r="Q448" s="440"/>
      <c r="R448" s="440"/>
      <c r="S448" s="440"/>
      <c r="T448" s="440"/>
      <c r="U448" s="440"/>
      <c r="V448" s="440"/>
      <c r="W448" s="440"/>
      <c r="X448" s="440"/>
      <c r="Y448" s="440"/>
      <c r="Z448" s="440"/>
      <c r="AA448" s="440"/>
      <c r="AB448" s="440"/>
    </row>
    <row r="449" spans="2:28" x14ac:dyDescent="0.25">
      <c r="B449" s="440"/>
      <c r="C449" s="440"/>
      <c r="D449" s="440"/>
      <c r="E449" s="440"/>
      <c r="F449" s="440"/>
      <c r="G449" s="440"/>
      <c r="H449" s="440"/>
      <c r="I449" s="440"/>
      <c r="J449" s="440"/>
      <c r="K449" s="440"/>
      <c r="L449" s="440"/>
      <c r="M449" s="440"/>
      <c r="N449" s="440"/>
      <c r="O449" s="440"/>
      <c r="P449" s="440"/>
      <c r="Q449" s="440"/>
      <c r="R449" s="440"/>
      <c r="S449" s="440"/>
      <c r="T449" s="440"/>
      <c r="U449" s="440"/>
      <c r="V449" s="440"/>
      <c r="W449" s="440"/>
      <c r="X449" s="440"/>
      <c r="Y449" s="440"/>
      <c r="Z449" s="440"/>
      <c r="AA449" s="440"/>
      <c r="AB449" s="440"/>
    </row>
    <row r="450" spans="2:28" x14ac:dyDescent="0.25">
      <c r="B450" s="440"/>
      <c r="C450" s="440"/>
      <c r="D450" s="440"/>
      <c r="E450" s="440"/>
      <c r="F450" s="440"/>
      <c r="G450" s="440"/>
      <c r="H450" s="440"/>
      <c r="I450" s="440"/>
      <c r="J450" s="440"/>
      <c r="K450" s="440"/>
      <c r="L450" s="440"/>
      <c r="M450" s="440"/>
      <c r="N450" s="440"/>
      <c r="O450" s="440"/>
      <c r="P450" s="440"/>
      <c r="Q450" s="440"/>
      <c r="R450" s="440"/>
      <c r="S450" s="440"/>
      <c r="T450" s="440"/>
      <c r="U450" s="440"/>
      <c r="V450" s="440"/>
      <c r="W450" s="440"/>
      <c r="X450" s="440"/>
      <c r="Y450" s="440"/>
      <c r="Z450" s="440"/>
      <c r="AA450" s="440"/>
      <c r="AB450" s="440"/>
    </row>
    <row r="451" spans="2:28" x14ac:dyDescent="0.25">
      <c r="B451" s="440"/>
      <c r="C451" s="440"/>
      <c r="D451" s="440"/>
      <c r="E451" s="440"/>
      <c r="F451" s="440"/>
      <c r="G451" s="440"/>
      <c r="H451" s="440"/>
      <c r="I451" s="440"/>
      <c r="J451" s="440"/>
      <c r="K451" s="440"/>
      <c r="L451" s="440"/>
      <c r="M451" s="440"/>
      <c r="N451" s="440"/>
      <c r="O451" s="440"/>
      <c r="P451" s="440"/>
      <c r="Q451" s="440"/>
      <c r="R451" s="440"/>
      <c r="S451" s="440"/>
      <c r="T451" s="440"/>
      <c r="U451" s="440"/>
      <c r="V451" s="440"/>
      <c r="W451" s="440"/>
      <c r="X451" s="440"/>
      <c r="Y451" s="440"/>
      <c r="Z451" s="440"/>
      <c r="AA451" s="440"/>
      <c r="AB451" s="440"/>
    </row>
    <row r="452" spans="2:28" x14ac:dyDescent="0.25">
      <c r="B452" s="440"/>
      <c r="C452" s="440"/>
      <c r="D452" s="440"/>
      <c r="E452" s="440"/>
      <c r="F452" s="440"/>
      <c r="G452" s="440"/>
      <c r="H452" s="440"/>
      <c r="I452" s="440"/>
      <c r="J452" s="440"/>
      <c r="K452" s="440"/>
      <c r="L452" s="440"/>
      <c r="M452" s="440"/>
      <c r="N452" s="440"/>
      <c r="O452" s="440"/>
      <c r="P452" s="440"/>
      <c r="Q452" s="440"/>
      <c r="R452" s="440"/>
      <c r="S452" s="440"/>
      <c r="T452" s="440"/>
      <c r="U452" s="440"/>
      <c r="V452" s="440"/>
      <c r="W452" s="440"/>
      <c r="X452" s="440"/>
      <c r="Y452" s="440"/>
      <c r="Z452" s="440"/>
      <c r="AA452" s="440"/>
      <c r="AB452" s="440"/>
    </row>
    <row r="453" spans="2:28" x14ac:dyDescent="0.25">
      <c r="B453" s="440"/>
      <c r="C453" s="440"/>
      <c r="D453" s="440"/>
      <c r="E453" s="440"/>
      <c r="F453" s="440"/>
      <c r="G453" s="440"/>
      <c r="H453" s="440"/>
      <c r="I453" s="440"/>
      <c r="J453" s="440"/>
      <c r="K453" s="440"/>
      <c r="L453" s="440"/>
      <c r="M453" s="440"/>
      <c r="N453" s="440"/>
      <c r="O453" s="440"/>
      <c r="P453" s="440"/>
      <c r="Q453" s="440"/>
      <c r="R453" s="440"/>
      <c r="S453" s="440"/>
      <c r="T453" s="440"/>
      <c r="U453" s="440"/>
      <c r="V453" s="440"/>
      <c r="W453" s="440"/>
      <c r="X453" s="440"/>
      <c r="Y453" s="440"/>
      <c r="Z453" s="440"/>
      <c r="AA453" s="440"/>
      <c r="AB453" s="440"/>
    </row>
    <row r="454" spans="2:28" x14ac:dyDescent="0.25">
      <c r="B454" s="440"/>
      <c r="C454" s="440"/>
      <c r="D454" s="440"/>
      <c r="E454" s="440"/>
      <c r="F454" s="440"/>
      <c r="G454" s="440"/>
      <c r="H454" s="440"/>
      <c r="I454" s="440"/>
      <c r="J454" s="440"/>
      <c r="K454" s="440"/>
      <c r="L454" s="440"/>
      <c r="M454" s="440"/>
      <c r="N454" s="440"/>
      <c r="O454" s="440"/>
      <c r="P454" s="440"/>
      <c r="Q454" s="440"/>
      <c r="R454" s="440"/>
      <c r="S454" s="440"/>
      <c r="T454" s="440"/>
      <c r="U454" s="440"/>
      <c r="V454" s="440"/>
      <c r="W454" s="440"/>
      <c r="X454" s="440"/>
      <c r="Y454" s="440"/>
      <c r="Z454" s="440"/>
      <c r="AA454" s="440"/>
      <c r="AB454" s="440"/>
    </row>
    <row r="455" spans="2:28" x14ac:dyDescent="0.25">
      <c r="B455" s="440"/>
      <c r="C455" s="440"/>
      <c r="D455" s="440"/>
      <c r="E455" s="440"/>
      <c r="F455" s="440"/>
      <c r="G455" s="440"/>
      <c r="H455" s="440"/>
      <c r="I455" s="440"/>
      <c r="J455" s="440"/>
      <c r="K455" s="440"/>
      <c r="L455" s="440"/>
      <c r="M455" s="440"/>
      <c r="N455" s="440"/>
      <c r="O455" s="440"/>
      <c r="P455" s="440"/>
      <c r="Q455" s="440"/>
      <c r="R455" s="440"/>
      <c r="S455" s="440"/>
      <c r="T455" s="440"/>
      <c r="U455" s="440"/>
      <c r="V455" s="440"/>
      <c r="W455" s="440"/>
      <c r="X455" s="440"/>
      <c r="Y455" s="440"/>
      <c r="Z455" s="440"/>
      <c r="AA455" s="440"/>
      <c r="AB455" s="440"/>
    </row>
    <row r="456" spans="2:28" x14ac:dyDescent="0.25">
      <c r="B456" s="440"/>
      <c r="C456" s="440"/>
      <c r="D456" s="440"/>
      <c r="E456" s="440"/>
      <c r="F456" s="440"/>
      <c r="G456" s="440"/>
      <c r="H456" s="440"/>
      <c r="I456" s="440"/>
      <c r="J456" s="440"/>
      <c r="K456" s="440"/>
      <c r="L456" s="440"/>
      <c r="M456" s="440"/>
      <c r="N456" s="440"/>
      <c r="O456" s="440"/>
      <c r="P456" s="440"/>
      <c r="Q456" s="440"/>
      <c r="R456" s="440"/>
      <c r="S456" s="440"/>
      <c r="T456" s="440"/>
      <c r="U456" s="440"/>
      <c r="V456" s="440"/>
      <c r="W456" s="440"/>
      <c r="X456" s="440"/>
      <c r="Y456" s="440"/>
      <c r="Z456" s="440"/>
      <c r="AA456" s="440"/>
      <c r="AB456" s="440"/>
    </row>
    <row r="457" spans="2:28" x14ac:dyDescent="0.25">
      <c r="B457" s="440"/>
      <c r="C457" s="440"/>
      <c r="D457" s="440"/>
      <c r="E457" s="440"/>
      <c r="F457" s="440"/>
      <c r="G457" s="440"/>
      <c r="H457" s="440"/>
      <c r="I457" s="440"/>
      <c r="J457" s="440"/>
      <c r="K457" s="440"/>
      <c r="L457" s="440"/>
      <c r="M457" s="440"/>
      <c r="N457" s="440"/>
      <c r="O457" s="440"/>
      <c r="P457" s="440"/>
      <c r="Q457" s="440"/>
      <c r="R457" s="440"/>
      <c r="S457" s="440"/>
      <c r="T457" s="440"/>
      <c r="U457" s="440"/>
      <c r="V457" s="440"/>
      <c r="W457" s="440"/>
      <c r="X457" s="440"/>
      <c r="Y457" s="440"/>
      <c r="Z457" s="440"/>
      <c r="AA457" s="440"/>
      <c r="AB457" s="440"/>
    </row>
    <row r="458" spans="2:28" x14ac:dyDescent="0.25">
      <c r="B458" s="440"/>
      <c r="C458" s="440"/>
      <c r="D458" s="440"/>
      <c r="E458" s="440"/>
      <c r="F458" s="440"/>
      <c r="G458" s="440"/>
      <c r="H458" s="440"/>
      <c r="I458" s="440"/>
      <c r="J458" s="440"/>
      <c r="K458" s="440"/>
      <c r="L458" s="440"/>
      <c r="M458" s="440"/>
      <c r="N458" s="440"/>
      <c r="O458" s="440"/>
      <c r="P458" s="440"/>
      <c r="Q458" s="440"/>
      <c r="R458" s="440"/>
      <c r="S458" s="440"/>
      <c r="T458" s="440"/>
      <c r="U458" s="440"/>
      <c r="V458" s="440"/>
      <c r="W458" s="440"/>
      <c r="X458" s="440"/>
      <c r="Y458" s="440"/>
      <c r="Z458" s="440"/>
      <c r="AA458" s="440"/>
      <c r="AB458" s="440"/>
    </row>
    <row r="459" spans="2:28" x14ac:dyDescent="0.25">
      <c r="B459" s="440"/>
      <c r="C459" s="440"/>
      <c r="D459" s="440"/>
      <c r="E459" s="440"/>
      <c r="F459" s="440"/>
      <c r="G459" s="440"/>
      <c r="H459" s="440"/>
      <c r="I459" s="440"/>
      <c r="J459" s="440"/>
      <c r="K459" s="440"/>
      <c r="L459" s="440"/>
      <c r="M459" s="440"/>
      <c r="N459" s="440"/>
      <c r="O459" s="440"/>
      <c r="P459" s="440"/>
      <c r="Q459" s="440"/>
      <c r="R459" s="440"/>
      <c r="S459" s="440"/>
      <c r="T459" s="440"/>
      <c r="U459" s="440"/>
      <c r="V459" s="440"/>
      <c r="W459" s="440"/>
      <c r="X459" s="440"/>
      <c r="Y459" s="440"/>
      <c r="Z459" s="440"/>
      <c r="AA459" s="440"/>
      <c r="AB459" s="440"/>
    </row>
    <row r="460" spans="2:28" x14ac:dyDescent="0.25">
      <c r="B460" s="440"/>
      <c r="C460" s="440"/>
      <c r="D460" s="440"/>
      <c r="E460" s="440"/>
      <c r="F460" s="440"/>
      <c r="G460" s="440"/>
      <c r="H460" s="440"/>
      <c r="I460" s="440"/>
      <c r="J460" s="440"/>
      <c r="K460" s="440"/>
      <c r="L460" s="440"/>
      <c r="M460" s="440"/>
      <c r="N460" s="440"/>
      <c r="O460" s="440"/>
      <c r="P460" s="440"/>
      <c r="Q460" s="440"/>
      <c r="R460" s="440"/>
      <c r="S460" s="440"/>
      <c r="T460" s="440"/>
      <c r="U460" s="440"/>
      <c r="V460" s="440"/>
      <c r="W460" s="440"/>
      <c r="X460" s="440"/>
      <c r="Y460" s="440"/>
      <c r="Z460" s="440"/>
      <c r="AA460" s="440"/>
      <c r="AB460" s="440"/>
    </row>
    <row r="461" spans="2:28" x14ac:dyDescent="0.25">
      <c r="B461" s="440"/>
      <c r="C461" s="440"/>
      <c r="D461" s="440"/>
      <c r="E461" s="440"/>
      <c r="F461" s="440"/>
      <c r="G461" s="440"/>
      <c r="H461" s="440"/>
      <c r="I461" s="440"/>
      <c r="J461" s="440"/>
      <c r="K461" s="440"/>
      <c r="L461" s="440"/>
      <c r="M461" s="440"/>
      <c r="N461" s="440"/>
      <c r="O461" s="440"/>
      <c r="P461" s="440"/>
      <c r="Q461" s="440"/>
      <c r="R461" s="440"/>
      <c r="S461" s="440"/>
      <c r="T461" s="440"/>
      <c r="U461" s="440"/>
      <c r="V461" s="440"/>
      <c r="W461" s="440"/>
      <c r="X461" s="440"/>
      <c r="Y461" s="440"/>
      <c r="Z461" s="440"/>
      <c r="AA461" s="440"/>
      <c r="AB461" s="440"/>
    </row>
    <row r="462" spans="2:28" x14ac:dyDescent="0.25">
      <c r="B462" s="440"/>
      <c r="C462" s="440"/>
      <c r="D462" s="440"/>
      <c r="E462" s="440"/>
      <c r="F462" s="440"/>
      <c r="G462" s="440"/>
      <c r="H462" s="440"/>
      <c r="I462" s="440"/>
      <c r="J462" s="440"/>
      <c r="K462" s="440"/>
      <c r="L462" s="440"/>
      <c r="M462" s="440"/>
      <c r="N462" s="440"/>
      <c r="O462" s="440"/>
      <c r="P462" s="440"/>
      <c r="Q462" s="440"/>
      <c r="R462" s="440"/>
      <c r="S462" s="440"/>
      <c r="T462" s="440"/>
      <c r="U462" s="440"/>
      <c r="V462" s="440"/>
      <c r="W462" s="440"/>
      <c r="X462" s="440"/>
      <c r="Y462" s="440"/>
      <c r="Z462" s="440"/>
      <c r="AA462" s="440"/>
      <c r="AB462" s="440"/>
    </row>
    <row r="463" spans="2:28" x14ac:dyDescent="0.25">
      <c r="B463" s="440"/>
      <c r="C463" s="440"/>
      <c r="D463" s="440"/>
      <c r="E463" s="440"/>
      <c r="F463" s="440"/>
      <c r="G463" s="440"/>
      <c r="H463" s="440"/>
      <c r="I463" s="440"/>
      <c r="J463" s="440"/>
      <c r="K463" s="440"/>
      <c r="L463" s="440"/>
      <c r="M463" s="440"/>
      <c r="N463" s="440"/>
      <c r="O463" s="440"/>
      <c r="P463" s="440"/>
      <c r="Q463" s="440"/>
      <c r="R463" s="440"/>
      <c r="S463" s="440"/>
      <c r="T463" s="440"/>
      <c r="U463" s="440"/>
      <c r="V463" s="440"/>
      <c r="W463" s="440"/>
      <c r="X463" s="440"/>
      <c r="Y463" s="440"/>
      <c r="Z463" s="440"/>
      <c r="AA463" s="440"/>
      <c r="AB463" s="440"/>
    </row>
    <row r="464" spans="2:28" x14ac:dyDescent="0.25">
      <c r="B464" s="440"/>
      <c r="C464" s="440"/>
      <c r="D464" s="440"/>
      <c r="E464" s="440"/>
      <c r="F464" s="440"/>
      <c r="G464" s="440"/>
      <c r="H464" s="440"/>
      <c r="I464" s="440"/>
      <c r="J464" s="440"/>
      <c r="K464" s="440"/>
      <c r="L464" s="440"/>
      <c r="M464" s="440"/>
      <c r="N464" s="440"/>
      <c r="O464" s="440"/>
      <c r="P464" s="440"/>
      <c r="Q464" s="440"/>
      <c r="R464" s="440"/>
      <c r="S464" s="440"/>
      <c r="T464" s="440"/>
      <c r="U464" s="440"/>
      <c r="V464" s="440"/>
      <c r="W464" s="440"/>
      <c r="X464" s="440"/>
      <c r="Y464" s="440"/>
      <c r="Z464" s="440"/>
      <c r="AA464" s="440"/>
      <c r="AB464" s="440"/>
    </row>
    <row r="465" spans="2:28" x14ac:dyDescent="0.25">
      <c r="B465" s="440"/>
      <c r="C465" s="440"/>
      <c r="D465" s="440"/>
      <c r="E465" s="440"/>
      <c r="F465" s="440"/>
      <c r="G465" s="440"/>
      <c r="H465" s="440"/>
      <c r="I465" s="440"/>
      <c r="J465" s="440"/>
      <c r="K465" s="440"/>
      <c r="L465" s="440"/>
      <c r="M465" s="440"/>
      <c r="N465" s="440"/>
      <c r="O465" s="440"/>
      <c r="P465" s="440"/>
      <c r="Q465" s="440"/>
      <c r="R465" s="440"/>
      <c r="S465" s="440"/>
      <c r="T465" s="440"/>
      <c r="U465" s="440"/>
      <c r="V465" s="440"/>
      <c r="W465" s="440"/>
      <c r="X465" s="440"/>
      <c r="Y465" s="440"/>
      <c r="Z465" s="440"/>
      <c r="AA465" s="440"/>
      <c r="AB465" s="440"/>
    </row>
    <row r="466" spans="2:28" x14ac:dyDescent="0.25">
      <c r="B466" s="440"/>
      <c r="C466" s="440"/>
      <c r="D466" s="440"/>
      <c r="E466" s="440"/>
      <c r="F466" s="440"/>
      <c r="G466" s="440"/>
      <c r="H466" s="440"/>
      <c r="I466" s="440"/>
      <c r="J466" s="440"/>
      <c r="K466" s="440"/>
      <c r="L466" s="440"/>
      <c r="M466" s="440"/>
      <c r="N466" s="440"/>
      <c r="O466" s="440"/>
      <c r="P466" s="440"/>
      <c r="Q466" s="440"/>
      <c r="R466" s="440"/>
      <c r="S466" s="440"/>
      <c r="T466" s="440"/>
      <c r="U466" s="440"/>
      <c r="V466" s="440"/>
      <c r="W466" s="440"/>
      <c r="X466" s="440"/>
      <c r="Y466" s="440"/>
      <c r="Z466" s="440"/>
      <c r="AA466" s="440"/>
      <c r="AB466" s="440"/>
    </row>
    <row r="467" spans="2:28" x14ac:dyDescent="0.25">
      <c r="B467" s="440"/>
      <c r="C467" s="440"/>
      <c r="D467" s="440"/>
      <c r="E467" s="440"/>
      <c r="F467" s="440"/>
      <c r="G467" s="440"/>
      <c r="H467" s="440"/>
      <c r="I467" s="440"/>
      <c r="J467" s="440"/>
      <c r="K467" s="440"/>
      <c r="L467" s="440"/>
      <c r="M467" s="440"/>
      <c r="N467" s="440"/>
      <c r="O467" s="440"/>
      <c r="P467" s="440"/>
      <c r="Q467" s="440"/>
      <c r="R467" s="440"/>
      <c r="S467" s="440"/>
      <c r="T467" s="440"/>
      <c r="U467" s="440"/>
      <c r="V467" s="440"/>
      <c r="W467" s="440"/>
      <c r="X467" s="440"/>
      <c r="Y467" s="440"/>
      <c r="Z467" s="440"/>
      <c r="AA467" s="440"/>
      <c r="AB467" s="440"/>
    </row>
    <row r="468" spans="2:28" x14ac:dyDescent="0.25">
      <c r="B468" s="440"/>
      <c r="C468" s="440"/>
      <c r="D468" s="440"/>
      <c r="E468" s="440"/>
      <c r="F468" s="440"/>
      <c r="G468" s="440"/>
      <c r="H468" s="440"/>
      <c r="I468" s="440"/>
      <c r="J468" s="440"/>
      <c r="K468" s="440"/>
      <c r="L468" s="440"/>
      <c r="M468" s="440"/>
      <c r="N468" s="440"/>
      <c r="O468" s="440"/>
      <c r="P468" s="440"/>
      <c r="Q468" s="440"/>
      <c r="R468" s="440"/>
      <c r="S468" s="440"/>
      <c r="T468" s="440"/>
      <c r="U468" s="440"/>
      <c r="V468" s="440"/>
      <c r="W468" s="440"/>
      <c r="X468" s="440"/>
      <c r="Y468" s="440"/>
      <c r="Z468" s="440"/>
      <c r="AA468" s="440"/>
      <c r="AB468" s="440"/>
    </row>
    <row r="469" spans="2:28" x14ac:dyDescent="0.25">
      <c r="B469" s="440"/>
      <c r="C469" s="440"/>
      <c r="D469" s="440"/>
      <c r="E469" s="440"/>
      <c r="F469" s="440"/>
      <c r="G469" s="440"/>
      <c r="H469" s="440"/>
      <c r="I469" s="440"/>
      <c r="J469" s="440"/>
      <c r="K469" s="440"/>
      <c r="L469" s="440"/>
      <c r="M469" s="440"/>
      <c r="N469" s="440"/>
      <c r="O469" s="440"/>
      <c r="P469" s="440"/>
      <c r="Q469" s="440"/>
      <c r="R469" s="440"/>
      <c r="S469" s="440"/>
      <c r="T469" s="440"/>
      <c r="U469" s="440"/>
      <c r="V469" s="440"/>
      <c r="W469" s="440"/>
      <c r="X469" s="440"/>
      <c r="Y469" s="440"/>
      <c r="Z469" s="440"/>
      <c r="AA469" s="440"/>
      <c r="AB469" s="440"/>
    </row>
    <row r="470" spans="2:28" x14ac:dyDescent="0.25">
      <c r="B470" s="440"/>
      <c r="C470" s="440"/>
      <c r="D470" s="440"/>
      <c r="E470" s="440"/>
      <c r="F470" s="440"/>
      <c r="G470" s="440"/>
      <c r="H470" s="440"/>
      <c r="I470" s="440"/>
      <c r="J470" s="440"/>
      <c r="K470" s="440"/>
      <c r="L470" s="440"/>
      <c r="M470" s="440"/>
      <c r="N470" s="440"/>
      <c r="O470" s="440"/>
      <c r="P470" s="440"/>
      <c r="Q470" s="440"/>
      <c r="R470" s="440"/>
      <c r="S470" s="440"/>
      <c r="T470" s="440"/>
      <c r="U470" s="440"/>
      <c r="V470" s="440"/>
      <c r="W470" s="440"/>
      <c r="X470" s="440"/>
      <c r="Y470" s="440"/>
      <c r="Z470" s="440"/>
      <c r="AA470" s="440"/>
      <c r="AB470" s="440"/>
    </row>
    <row r="471" spans="2:28" x14ac:dyDescent="0.25">
      <c r="B471" s="440"/>
      <c r="C471" s="440"/>
      <c r="D471" s="440"/>
      <c r="E471" s="440"/>
      <c r="F471" s="440"/>
      <c r="G471" s="440"/>
      <c r="H471" s="440"/>
      <c r="I471" s="440"/>
      <c r="J471" s="440"/>
      <c r="K471" s="440"/>
      <c r="L471" s="440"/>
      <c r="M471" s="440"/>
      <c r="N471" s="440"/>
      <c r="O471" s="440"/>
      <c r="P471" s="440"/>
      <c r="Q471" s="440"/>
      <c r="R471" s="440"/>
      <c r="S471" s="440"/>
      <c r="T471" s="440"/>
      <c r="U471" s="440"/>
      <c r="V471" s="440"/>
      <c r="W471" s="440"/>
      <c r="X471" s="440"/>
      <c r="Y471" s="440"/>
      <c r="Z471" s="440"/>
      <c r="AA471" s="440"/>
      <c r="AB471" s="440"/>
    </row>
    <row r="472" spans="2:28" x14ac:dyDescent="0.25">
      <c r="B472" s="440"/>
      <c r="C472" s="440"/>
      <c r="D472" s="440"/>
      <c r="E472" s="440"/>
      <c r="F472" s="440"/>
      <c r="G472" s="440"/>
      <c r="H472" s="440"/>
      <c r="I472" s="440"/>
      <c r="J472" s="440"/>
      <c r="K472" s="440"/>
      <c r="L472" s="440"/>
      <c r="M472" s="440"/>
      <c r="N472" s="440"/>
      <c r="O472" s="440"/>
      <c r="P472" s="440"/>
      <c r="Q472" s="440"/>
      <c r="R472" s="440"/>
      <c r="S472" s="440"/>
      <c r="T472" s="440"/>
      <c r="U472" s="440"/>
      <c r="V472" s="440"/>
      <c r="W472" s="440"/>
      <c r="X472" s="440"/>
      <c r="Y472" s="440"/>
      <c r="Z472" s="440"/>
      <c r="AA472" s="440"/>
      <c r="AB472" s="440"/>
    </row>
    <row r="473" spans="2:28" x14ac:dyDescent="0.25">
      <c r="B473" s="440"/>
      <c r="C473" s="440"/>
      <c r="D473" s="440"/>
      <c r="E473" s="440"/>
      <c r="F473" s="440"/>
      <c r="G473" s="440"/>
      <c r="H473" s="440"/>
      <c r="I473" s="440"/>
      <c r="J473" s="440"/>
      <c r="K473" s="440"/>
      <c r="L473" s="440"/>
      <c r="M473" s="440"/>
      <c r="N473" s="440"/>
      <c r="O473" s="440"/>
      <c r="P473" s="440"/>
      <c r="Q473" s="440"/>
      <c r="R473" s="440"/>
      <c r="S473" s="440"/>
      <c r="T473" s="440"/>
      <c r="U473" s="440"/>
      <c r="V473" s="440"/>
      <c r="W473" s="440"/>
      <c r="X473" s="440"/>
      <c r="Y473" s="440"/>
      <c r="Z473" s="440"/>
      <c r="AA473" s="440"/>
      <c r="AB473" s="440"/>
    </row>
    <row r="474" spans="2:28" x14ac:dyDescent="0.25">
      <c r="B474" s="440"/>
      <c r="C474" s="440"/>
      <c r="D474" s="440"/>
      <c r="E474" s="440"/>
      <c r="F474" s="440"/>
      <c r="G474" s="440"/>
      <c r="H474" s="440"/>
      <c r="I474" s="440"/>
      <c r="J474" s="440"/>
      <c r="K474" s="440"/>
      <c r="L474" s="440"/>
      <c r="M474" s="440"/>
      <c r="N474" s="440"/>
      <c r="O474" s="440"/>
      <c r="P474" s="440"/>
      <c r="Q474" s="440"/>
      <c r="R474" s="440"/>
      <c r="S474" s="440"/>
      <c r="T474" s="440"/>
      <c r="U474" s="440"/>
      <c r="V474" s="440"/>
      <c r="W474" s="440"/>
      <c r="X474" s="440"/>
      <c r="Y474" s="440"/>
      <c r="Z474" s="440"/>
      <c r="AA474" s="440"/>
      <c r="AB474" s="440"/>
    </row>
    <row r="475" spans="2:28" x14ac:dyDescent="0.25">
      <c r="B475" s="440"/>
      <c r="C475" s="440"/>
      <c r="D475" s="440"/>
      <c r="E475" s="440"/>
      <c r="F475" s="440"/>
      <c r="G475" s="440"/>
      <c r="H475" s="440"/>
      <c r="I475" s="440"/>
      <c r="J475" s="440"/>
      <c r="K475" s="440"/>
      <c r="L475" s="440"/>
      <c r="M475" s="440"/>
      <c r="N475" s="440"/>
      <c r="O475" s="440"/>
      <c r="P475" s="440"/>
      <c r="Q475" s="440"/>
      <c r="R475" s="440"/>
      <c r="S475" s="440"/>
      <c r="T475" s="440"/>
      <c r="U475" s="440"/>
      <c r="V475" s="440"/>
      <c r="W475" s="440"/>
      <c r="X475" s="440"/>
      <c r="Y475" s="440"/>
      <c r="Z475" s="440"/>
      <c r="AA475" s="440"/>
      <c r="AB475" s="440"/>
    </row>
    <row r="476" spans="2:28" x14ac:dyDescent="0.25">
      <c r="B476" s="440"/>
      <c r="C476" s="440"/>
      <c r="D476" s="440"/>
      <c r="E476" s="440"/>
      <c r="F476" s="440"/>
      <c r="G476" s="440"/>
      <c r="H476" s="440"/>
      <c r="I476" s="440"/>
      <c r="J476" s="440"/>
      <c r="K476" s="440"/>
      <c r="L476" s="440"/>
      <c r="M476" s="440"/>
      <c r="N476" s="440"/>
      <c r="O476" s="440"/>
      <c r="P476" s="440"/>
      <c r="Q476" s="440"/>
      <c r="R476" s="440"/>
      <c r="S476" s="440"/>
      <c r="T476" s="440"/>
      <c r="U476" s="440"/>
      <c r="V476" s="440"/>
      <c r="W476" s="440"/>
      <c r="X476" s="440"/>
      <c r="Y476" s="440"/>
      <c r="Z476" s="440"/>
      <c r="AA476" s="440"/>
      <c r="AB476" s="440"/>
    </row>
    <row r="477" spans="2:28" x14ac:dyDescent="0.25">
      <c r="B477" s="440"/>
      <c r="C477" s="440"/>
      <c r="D477" s="440"/>
      <c r="E477" s="440"/>
      <c r="F477" s="440"/>
      <c r="G477" s="440"/>
      <c r="H477" s="440"/>
      <c r="I477" s="440"/>
      <c r="J477" s="440"/>
      <c r="K477" s="440"/>
      <c r="L477" s="440"/>
      <c r="M477" s="440"/>
      <c r="N477" s="440"/>
      <c r="O477" s="440"/>
      <c r="P477" s="440"/>
      <c r="Q477" s="440"/>
      <c r="R477" s="440"/>
      <c r="S477" s="440"/>
      <c r="T477" s="440"/>
      <c r="U477" s="440"/>
      <c r="V477" s="440"/>
      <c r="W477" s="440"/>
      <c r="X477" s="440"/>
      <c r="Y477" s="440"/>
      <c r="Z477" s="440"/>
      <c r="AA477" s="440"/>
      <c r="AB477" s="440"/>
    </row>
    <row r="478" spans="2:28" x14ac:dyDescent="0.25">
      <c r="B478" s="440"/>
      <c r="C478" s="440"/>
      <c r="D478" s="440"/>
      <c r="E478" s="440"/>
      <c r="F478" s="440"/>
      <c r="G478" s="440"/>
      <c r="H478" s="440"/>
      <c r="I478" s="440"/>
      <c r="J478" s="440"/>
      <c r="K478" s="440"/>
      <c r="L478" s="440"/>
      <c r="M478" s="440"/>
      <c r="N478" s="440"/>
      <c r="O478" s="440"/>
      <c r="P478" s="440"/>
      <c r="Q478" s="440"/>
      <c r="R478" s="440"/>
      <c r="S478" s="440"/>
      <c r="T478" s="440"/>
      <c r="U478" s="440"/>
      <c r="V478" s="440"/>
      <c r="W478" s="440"/>
      <c r="X478" s="440"/>
      <c r="Y478" s="440"/>
      <c r="Z478" s="440"/>
      <c r="AA478" s="440"/>
      <c r="AB478" s="440"/>
    </row>
    <row r="479" spans="2:28" x14ac:dyDescent="0.25">
      <c r="B479" s="440"/>
      <c r="C479" s="440"/>
      <c r="D479" s="440"/>
      <c r="E479" s="440"/>
      <c r="F479" s="440"/>
      <c r="G479" s="440"/>
      <c r="H479" s="440"/>
      <c r="I479" s="440"/>
      <c r="J479" s="440"/>
      <c r="K479" s="440"/>
      <c r="L479" s="440"/>
      <c r="M479" s="440"/>
      <c r="N479" s="440"/>
      <c r="O479" s="440"/>
      <c r="P479" s="440"/>
      <c r="Q479" s="440"/>
      <c r="R479" s="440"/>
      <c r="S479" s="440"/>
      <c r="T479" s="440"/>
      <c r="U479" s="440"/>
      <c r="V479" s="440"/>
      <c r="W479" s="440"/>
      <c r="X479" s="440"/>
      <c r="Y479" s="440"/>
      <c r="Z479" s="440"/>
      <c r="AA479" s="440"/>
      <c r="AB479" s="440"/>
    </row>
    <row r="480" spans="2:28" x14ac:dyDescent="0.25">
      <c r="B480" s="440"/>
      <c r="C480" s="440"/>
      <c r="D480" s="440"/>
      <c r="E480" s="440"/>
      <c r="F480" s="440"/>
      <c r="G480" s="440"/>
      <c r="H480" s="440"/>
      <c r="I480" s="440"/>
      <c r="J480" s="440"/>
      <c r="K480" s="440"/>
      <c r="L480" s="440"/>
      <c r="M480" s="440"/>
      <c r="N480" s="440"/>
      <c r="O480" s="440"/>
      <c r="P480" s="440"/>
      <c r="Q480" s="440"/>
      <c r="R480" s="440"/>
      <c r="S480" s="440"/>
      <c r="T480" s="440"/>
      <c r="U480" s="440"/>
      <c r="V480" s="440"/>
      <c r="W480" s="440"/>
      <c r="X480" s="440"/>
      <c r="Y480" s="440"/>
      <c r="Z480" s="440"/>
      <c r="AA480" s="440"/>
      <c r="AB480" s="440"/>
    </row>
    <row r="481" spans="2:28" x14ac:dyDescent="0.25">
      <c r="B481" s="440"/>
      <c r="C481" s="440"/>
      <c r="D481" s="440"/>
      <c r="E481" s="440"/>
      <c r="F481" s="440"/>
      <c r="G481" s="440"/>
      <c r="H481" s="440"/>
      <c r="I481" s="440"/>
      <c r="J481" s="440"/>
      <c r="K481" s="440"/>
      <c r="L481" s="440"/>
      <c r="M481" s="440"/>
      <c r="N481" s="440"/>
      <c r="O481" s="440"/>
      <c r="P481" s="440"/>
      <c r="Q481" s="440"/>
      <c r="R481" s="440"/>
      <c r="S481" s="440"/>
      <c r="T481" s="440"/>
      <c r="U481" s="440"/>
      <c r="V481" s="440"/>
      <c r="W481" s="440"/>
      <c r="X481" s="440"/>
      <c r="Y481" s="440"/>
      <c r="Z481" s="440"/>
      <c r="AA481" s="440"/>
      <c r="AB481" s="440"/>
    </row>
    <row r="482" spans="2:28" x14ac:dyDescent="0.25">
      <c r="B482" s="440"/>
      <c r="C482" s="440"/>
      <c r="D482" s="440"/>
      <c r="E482" s="440"/>
      <c r="F482" s="440"/>
      <c r="G482" s="440"/>
      <c r="H482" s="440"/>
      <c r="I482" s="440"/>
      <c r="J482" s="440"/>
      <c r="K482" s="440"/>
      <c r="L482" s="440"/>
      <c r="M482" s="440"/>
      <c r="N482" s="440"/>
      <c r="O482" s="440"/>
      <c r="P482" s="440"/>
      <c r="Q482" s="440"/>
      <c r="R482" s="440"/>
      <c r="S482" s="440"/>
      <c r="T482" s="440"/>
      <c r="U482" s="440"/>
      <c r="V482" s="440"/>
      <c r="W482" s="440"/>
      <c r="X482" s="440"/>
      <c r="Y482" s="440"/>
      <c r="Z482" s="440"/>
      <c r="AA482" s="440"/>
      <c r="AB482" s="440"/>
    </row>
    <row r="483" spans="2:28" x14ac:dyDescent="0.25">
      <c r="B483" s="440"/>
      <c r="C483" s="440"/>
      <c r="D483" s="440"/>
      <c r="E483" s="440"/>
      <c r="F483" s="440"/>
      <c r="G483" s="440"/>
      <c r="H483" s="440"/>
      <c r="I483" s="440"/>
      <c r="J483" s="440"/>
      <c r="K483" s="440"/>
      <c r="L483" s="440"/>
      <c r="M483" s="440"/>
      <c r="N483" s="440"/>
      <c r="O483" s="440"/>
      <c r="P483" s="440"/>
      <c r="Q483" s="440"/>
      <c r="R483" s="440"/>
      <c r="S483" s="440"/>
      <c r="T483" s="440"/>
      <c r="U483" s="440"/>
      <c r="V483" s="440"/>
      <c r="W483" s="440"/>
      <c r="X483" s="440"/>
      <c r="Y483" s="440"/>
      <c r="Z483" s="440"/>
      <c r="AA483" s="440"/>
      <c r="AB483" s="440"/>
    </row>
    <row r="484" spans="2:28" x14ac:dyDescent="0.25">
      <c r="B484" s="440"/>
      <c r="C484" s="440"/>
      <c r="D484" s="440"/>
      <c r="E484" s="440"/>
      <c r="F484" s="440"/>
      <c r="G484" s="440"/>
      <c r="H484" s="440"/>
      <c r="I484" s="440"/>
      <c r="J484" s="440"/>
      <c r="K484" s="440"/>
      <c r="L484" s="440"/>
      <c r="M484" s="440"/>
      <c r="N484" s="440"/>
      <c r="O484" s="440"/>
      <c r="P484" s="440"/>
      <c r="Q484" s="440"/>
      <c r="R484" s="440"/>
      <c r="S484" s="440"/>
      <c r="T484" s="440"/>
      <c r="U484" s="440"/>
      <c r="V484" s="440"/>
      <c r="W484" s="440"/>
      <c r="X484" s="440"/>
      <c r="Y484" s="440"/>
      <c r="Z484" s="440"/>
      <c r="AA484" s="440"/>
      <c r="AB484" s="440"/>
    </row>
    <row r="485" spans="2:28" x14ac:dyDescent="0.25">
      <c r="B485" s="440"/>
      <c r="C485" s="440"/>
      <c r="D485" s="440"/>
      <c r="E485" s="440"/>
      <c r="F485" s="440"/>
      <c r="G485" s="440"/>
      <c r="H485" s="440"/>
      <c r="I485" s="440"/>
      <c r="J485" s="440"/>
      <c r="K485" s="440"/>
      <c r="L485" s="440"/>
      <c r="M485" s="440"/>
      <c r="N485" s="440"/>
      <c r="O485" s="440"/>
      <c r="P485" s="440"/>
      <c r="Q485" s="440"/>
      <c r="R485" s="440"/>
      <c r="S485" s="440"/>
      <c r="T485" s="440"/>
      <c r="U485" s="440"/>
      <c r="V485" s="440"/>
      <c r="W485" s="440"/>
      <c r="X485" s="440"/>
      <c r="Y485" s="440"/>
      <c r="Z485" s="440"/>
      <c r="AA485" s="440"/>
      <c r="AB485" s="440"/>
    </row>
    <row r="486" spans="2:28" x14ac:dyDescent="0.25">
      <c r="B486" s="440"/>
      <c r="C486" s="440"/>
      <c r="D486" s="440"/>
      <c r="E486" s="440"/>
      <c r="F486" s="440"/>
      <c r="G486" s="440"/>
      <c r="H486" s="440"/>
      <c r="I486" s="440"/>
      <c r="J486" s="440"/>
      <c r="K486" s="440"/>
      <c r="L486" s="440"/>
      <c r="M486" s="440"/>
      <c r="N486" s="440"/>
      <c r="O486" s="440"/>
      <c r="P486" s="440"/>
      <c r="Q486" s="440"/>
      <c r="R486" s="440"/>
      <c r="S486" s="440"/>
      <c r="T486" s="440"/>
      <c r="U486" s="440"/>
      <c r="V486" s="440"/>
      <c r="W486" s="440"/>
      <c r="X486" s="440"/>
      <c r="Y486" s="440"/>
      <c r="Z486" s="440"/>
      <c r="AA486" s="440"/>
      <c r="AB486" s="440"/>
    </row>
    <row r="487" spans="2:28" x14ac:dyDescent="0.25">
      <c r="B487" s="440"/>
      <c r="C487" s="440"/>
      <c r="D487" s="440"/>
      <c r="E487" s="440"/>
      <c r="F487" s="440"/>
      <c r="G487" s="440"/>
      <c r="H487" s="440"/>
      <c r="I487" s="440"/>
      <c r="J487" s="440"/>
      <c r="K487" s="440"/>
      <c r="L487" s="440"/>
      <c r="M487" s="440"/>
      <c r="N487" s="440"/>
      <c r="O487" s="440"/>
      <c r="P487" s="440"/>
      <c r="Q487" s="440"/>
      <c r="R487" s="440"/>
      <c r="S487" s="440"/>
      <c r="T487" s="440"/>
      <c r="U487" s="440"/>
      <c r="V487" s="440"/>
      <c r="W487" s="440"/>
      <c r="X487" s="440"/>
      <c r="Y487" s="440"/>
      <c r="Z487" s="440"/>
      <c r="AA487" s="440"/>
      <c r="AB487" s="440"/>
    </row>
    <row r="488" spans="2:28" x14ac:dyDescent="0.25">
      <c r="B488" s="440"/>
      <c r="C488" s="440"/>
      <c r="D488" s="440"/>
      <c r="E488" s="440"/>
      <c r="F488" s="440"/>
      <c r="G488" s="440"/>
      <c r="H488" s="440"/>
      <c r="I488" s="440"/>
      <c r="J488" s="440"/>
      <c r="K488" s="440"/>
      <c r="L488" s="440"/>
      <c r="M488" s="440"/>
      <c r="N488" s="440"/>
      <c r="O488" s="440"/>
      <c r="P488" s="440"/>
      <c r="Q488" s="440"/>
      <c r="R488" s="440"/>
      <c r="S488" s="440"/>
      <c r="T488" s="440"/>
      <c r="U488" s="440"/>
      <c r="V488" s="440"/>
      <c r="W488" s="440"/>
      <c r="X488" s="440"/>
      <c r="Y488" s="440"/>
      <c r="Z488" s="440"/>
      <c r="AA488" s="440"/>
      <c r="AB488" s="440"/>
    </row>
    <row r="489" spans="2:28" x14ac:dyDescent="0.25">
      <c r="B489" s="440"/>
      <c r="C489" s="440"/>
      <c r="D489" s="440"/>
      <c r="E489" s="440"/>
      <c r="F489" s="440"/>
      <c r="G489" s="440"/>
      <c r="H489" s="440"/>
      <c r="I489" s="440"/>
      <c r="J489" s="440"/>
      <c r="K489" s="440"/>
      <c r="L489" s="440"/>
      <c r="M489" s="440"/>
      <c r="N489" s="440"/>
      <c r="O489" s="440"/>
      <c r="P489" s="440"/>
      <c r="Q489" s="440"/>
      <c r="R489" s="440"/>
      <c r="S489" s="440"/>
      <c r="T489" s="440"/>
      <c r="U489" s="440"/>
      <c r="V489" s="440"/>
      <c r="W489" s="440"/>
      <c r="X489" s="440"/>
      <c r="Y489" s="440"/>
      <c r="Z489" s="440"/>
      <c r="AA489" s="440"/>
      <c r="AB489" s="440"/>
    </row>
    <row r="490" spans="2:28" x14ac:dyDescent="0.25">
      <c r="B490" s="440"/>
      <c r="C490" s="440"/>
      <c r="D490" s="440"/>
      <c r="E490" s="440"/>
      <c r="F490" s="440"/>
      <c r="G490" s="440"/>
      <c r="H490" s="440"/>
      <c r="I490" s="440"/>
      <c r="J490" s="440"/>
      <c r="K490" s="440"/>
      <c r="L490" s="440"/>
      <c r="M490" s="440"/>
      <c r="N490" s="440"/>
      <c r="O490" s="440"/>
      <c r="P490" s="440"/>
      <c r="Q490" s="440"/>
      <c r="R490" s="440"/>
      <c r="S490" s="440"/>
      <c r="T490" s="440"/>
      <c r="U490" s="440"/>
      <c r="V490" s="440"/>
      <c r="W490" s="440"/>
      <c r="X490" s="440"/>
      <c r="Y490" s="440"/>
      <c r="Z490" s="440"/>
      <c r="AA490" s="440"/>
      <c r="AB490" s="440"/>
    </row>
    <row r="491" spans="2:28" x14ac:dyDescent="0.25">
      <c r="B491" s="440"/>
      <c r="C491" s="440"/>
      <c r="D491" s="440"/>
      <c r="E491" s="440"/>
      <c r="F491" s="440"/>
      <c r="G491" s="440"/>
      <c r="H491" s="440"/>
      <c r="I491" s="440"/>
      <c r="J491" s="440"/>
      <c r="K491" s="440"/>
      <c r="L491" s="440"/>
      <c r="M491" s="440"/>
      <c r="N491" s="440"/>
      <c r="O491" s="440"/>
      <c r="P491" s="440"/>
      <c r="Q491" s="440"/>
      <c r="R491" s="440"/>
      <c r="S491" s="440"/>
      <c r="T491" s="440"/>
      <c r="U491" s="440"/>
      <c r="V491" s="440"/>
      <c r="W491" s="440"/>
      <c r="X491" s="440"/>
      <c r="Y491" s="440"/>
      <c r="Z491" s="440"/>
      <c r="AA491" s="440"/>
      <c r="AB491" s="440"/>
    </row>
    <row r="492" spans="2:28" x14ac:dyDescent="0.25">
      <c r="B492" s="440"/>
      <c r="C492" s="440"/>
      <c r="D492" s="440"/>
      <c r="E492" s="440"/>
      <c r="F492" s="440"/>
      <c r="G492" s="440"/>
      <c r="H492" s="440"/>
      <c r="I492" s="440"/>
      <c r="J492" s="440"/>
      <c r="K492" s="440"/>
      <c r="L492" s="440"/>
      <c r="M492" s="440"/>
      <c r="N492" s="440"/>
      <c r="O492" s="440"/>
      <c r="P492" s="440"/>
      <c r="Q492" s="440"/>
      <c r="R492" s="440"/>
      <c r="S492" s="440"/>
      <c r="T492" s="440"/>
      <c r="U492" s="440"/>
      <c r="V492" s="440"/>
      <c r="W492" s="440"/>
      <c r="X492" s="440"/>
      <c r="Y492" s="440"/>
      <c r="Z492" s="440"/>
      <c r="AA492" s="440"/>
      <c r="AB492" s="440"/>
    </row>
    <row r="493" spans="2:28" x14ac:dyDescent="0.25">
      <c r="B493" s="440"/>
      <c r="C493" s="440"/>
      <c r="D493" s="440"/>
      <c r="E493" s="440"/>
      <c r="F493" s="440"/>
      <c r="G493" s="440"/>
      <c r="H493" s="440"/>
      <c r="I493" s="440"/>
      <c r="J493" s="440"/>
      <c r="K493" s="440"/>
      <c r="L493" s="440"/>
      <c r="M493" s="440"/>
      <c r="N493" s="440"/>
      <c r="O493" s="440"/>
      <c r="P493" s="440"/>
      <c r="Q493" s="440"/>
      <c r="R493" s="440"/>
      <c r="S493" s="440"/>
      <c r="T493" s="440"/>
      <c r="U493" s="440"/>
      <c r="V493" s="440"/>
      <c r="W493" s="440"/>
      <c r="X493" s="440"/>
      <c r="Y493" s="440"/>
      <c r="Z493" s="440"/>
      <c r="AA493" s="440"/>
      <c r="AB493" s="440"/>
    </row>
    <row r="494" spans="2:28" x14ac:dyDescent="0.25">
      <c r="B494" s="440"/>
      <c r="C494" s="440"/>
      <c r="D494" s="440"/>
      <c r="E494" s="440"/>
      <c r="F494" s="440"/>
      <c r="G494" s="440"/>
      <c r="H494" s="440"/>
      <c r="I494" s="440"/>
      <c r="J494" s="440"/>
      <c r="K494" s="440"/>
      <c r="L494" s="440"/>
      <c r="M494" s="440"/>
      <c r="N494" s="440"/>
      <c r="O494" s="440"/>
      <c r="P494" s="440"/>
      <c r="Q494" s="440"/>
      <c r="R494" s="440"/>
      <c r="S494" s="440"/>
      <c r="T494" s="440"/>
      <c r="U494" s="440"/>
      <c r="V494" s="440"/>
      <c r="W494" s="440"/>
      <c r="X494" s="440"/>
      <c r="Y494" s="440"/>
      <c r="Z494" s="440"/>
      <c r="AA494" s="440"/>
      <c r="AB494" s="440"/>
    </row>
    <row r="495" spans="2:28" x14ac:dyDescent="0.25">
      <c r="B495" s="440"/>
      <c r="C495" s="440"/>
      <c r="D495" s="440"/>
      <c r="E495" s="440"/>
      <c r="F495" s="440"/>
      <c r="G495" s="440"/>
      <c r="H495" s="440"/>
      <c r="I495" s="440"/>
      <c r="J495" s="440"/>
      <c r="K495" s="440"/>
      <c r="L495" s="440"/>
      <c r="M495" s="440"/>
      <c r="N495" s="440"/>
      <c r="O495" s="440"/>
      <c r="P495" s="440"/>
      <c r="Q495" s="440"/>
      <c r="R495" s="440"/>
      <c r="S495" s="440"/>
      <c r="T495" s="440"/>
      <c r="U495" s="440"/>
      <c r="V495" s="440"/>
      <c r="W495" s="440"/>
      <c r="X495" s="440"/>
      <c r="Y495" s="440"/>
      <c r="Z495" s="440"/>
      <c r="AA495" s="440"/>
      <c r="AB495" s="440"/>
    </row>
    <row r="496" spans="2:28" x14ac:dyDescent="0.25">
      <c r="B496" s="440"/>
      <c r="C496" s="440"/>
      <c r="D496" s="440"/>
      <c r="E496" s="440"/>
      <c r="F496" s="440"/>
      <c r="G496" s="440"/>
      <c r="H496" s="440"/>
      <c r="I496" s="440"/>
      <c r="J496" s="440"/>
      <c r="K496" s="440"/>
      <c r="L496" s="440"/>
      <c r="M496" s="440"/>
      <c r="N496" s="440"/>
      <c r="O496" s="440"/>
      <c r="P496" s="440"/>
      <c r="Q496" s="440"/>
      <c r="R496" s="440"/>
      <c r="S496" s="440"/>
      <c r="T496" s="440"/>
      <c r="U496" s="440"/>
      <c r="V496" s="440"/>
      <c r="W496" s="440"/>
      <c r="X496" s="440"/>
      <c r="Y496" s="440"/>
      <c r="Z496" s="440"/>
      <c r="AA496" s="440"/>
      <c r="AB496" s="440"/>
    </row>
    <row r="497" spans="2:28" x14ac:dyDescent="0.25">
      <c r="B497" s="440"/>
      <c r="C497" s="440"/>
      <c r="D497" s="440"/>
      <c r="E497" s="440"/>
      <c r="F497" s="440"/>
      <c r="G497" s="440"/>
      <c r="H497" s="440"/>
      <c r="I497" s="440"/>
      <c r="J497" s="440"/>
      <c r="K497" s="440"/>
      <c r="L497" s="440"/>
      <c r="M497" s="440"/>
      <c r="N497" s="440"/>
      <c r="O497" s="440"/>
      <c r="P497" s="440"/>
      <c r="Q497" s="440"/>
      <c r="R497" s="440"/>
      <c r="S497" s="440"/>
      <c r="T497" s="440"/>
      <c r="U497" s="440"/>
      <c r="V497" s="440"/>
      <c r="W497" s="440"/>
      <c r="X497" s="440"/>
      <c r="Y497" s="440"/>
      <c r="Z497" s="440"/>
      <c r="AA497" s="440"/>
      <c r="AB497" s="440"/>
    </row>
    <row r="498" spans="2:28" x14ac:dyDescent="0.25">
      <c r="B498" s="440"/>
      <c r="C498" s="440"/>
      <c r="D498" s="440"/>
      <c r="E498" s="440"/>
      <c r="F498" s="440"/>
      <c r="G498" s="440"/>
      <c r="H498" s="440"/>
      <c r="I498" s="440"/>
      <c r="J498" s="440"/>
      <c r="K498" s="440"/>
      <c r="L498" s="440"/>
      <c r="M498" s="440"/>
      <c r="N498" s="440"/>
      <c r="O498" s="440"/>
      <c r="P498" s="440"/>
      <c r="Q498" s="440"/>
      <c r="R498" s="440"/>
      <c r="S498" s="440"/>
      <c r="T498" s="440"/>
      <c r="U498" s="440"/>
      <c r="V498" s="440"/>
      <c r="W498" s="440"/>
      <c r="X498" s="440"/>
      <c r="Y498" s="440"/>
      <c r="Z498" s="440"/>
      <c r="AA498" s="440"/>
      <c r="AB498" s="440"/>
    </row>
    <row r="499" spans="2:28" x14ac:dyDescent="0.25">
      <c r="B499" s="440"/>
      <c r="C499" s="440"/>
      <c r="D499" s="440"/>
      <c r="E499" s="440"/>
      <c r="F499" s="440"/>
      <c r="G499" s="440"/>
      <c r="H499" s="440"/>
      <c r="I499" s="440"/>
      <c r="J499" s="440"/>
      <c r="K499" s="440"/>
      <c r="L499" s="440"/>
      <c r="M499" s="440"/>
      <c r="N499" s="440"/>
      <c r="O499" s="440"/>
      <c r="P499" s="440"/>
      <c r="Q499" s="440"/>
      <c r="R499" s="440"/>
      <c r="S499" s="440"/>
      <c r="T499" s="440"/>
      <c r="U499" s="440"/>
      <c r="V499" s="440"/>
      <c r="W499" s="440"/>
      <c r="X499" s="440"/>
      <c r="Y499" s="440"/>
      <c r="Z499" s="440"/>
      <c r="AA499" s="440"/>
      <c r="AB499" s="440"/>
    </row>
    <row r="500" spans="2:28" x14ac:dyDescent="0.25">
      <c r="B500" s="440"/>
      <c r="C500" s="440"/>
      <c r="D500" s="440"/>
      <c r="E500" s="440"/>
      <c r="F500" s="440"/>
      <c r="G500" s="440"/>
      <c r="H500" s="440"/>
      <c r="I500" s="440"/>
      <c r="J500" s="440"/>
      <c r="K500" s="440"/>
      <c r="L500" s="440"/>
      <c r="M500" s="440"/>
      <c r="N500" s="440"/>
      <c r="O500" s="440"/>
      <c r="P500" s="440"/>
      <c r="Q500" s="440"/>
      <c r="R500" s="440"/>
      <c r="S500" s="440"/>
      <c r="T500" s="440"/>
      <c r="U500" s="440"/>
      <c r="V500" s="440"/>
      <c r="W500" s="440"/>
      <c r="X500" s="440"/>
      <c r="Y500" s="440"/>
      <c r="Z500" s="440"/>
      <c r="AA500" s="440"/>
      <c r="AB500" s="440"/>
    </row>
    <row r="501" spans="2:28" x14ac:dyDescent="0.25">
      <c r="B501" s="440"/>
      <c r="C501" s="440"/>
      <c r="D501" s="440"/>
      <c r="E501" s="440"/>
      <c r="F501" s="440"/>
      <c r="G501" s="440"/>
      <c r="H501" s="440"/>
      <c r="I501" s="440"/>
      <c r="J501" s="440"/>
      <c r="K501" s="440"/>
      <c r="L501" s="440"/>
      <c r="M501" s="440"/>
      <c r="N501" s="440"/>
      <c r="O501" s="440"/>
      <c r="P501" s="440"/>
      <c r="Q501" s="440"/>
      <c r="R501" s="440"/>
      <c r="S501" s="440"/>
      <c r="T501" s="440"/>
      <c r="U501" s="440"/>
      <c r="V501" s="440"/>
      <c r="W501" s="440"/>
      <c r="X501" s="440"/>
      <c r="Y501" s="440"/>
      <c r="Z501" s="440"/>
      <c r="AA501" s="440"/>
      <c r="AB501" s="440"/>
    </row>
    <row r="502" spans="2:28" x14ac:dyDescent="0.25">
      <c r="B502" s="440"/>
      <c r="C502" s="440"/>
      <c r="D502" s="440"/>
      <c r="E502" s="440"/>
      <c r="F502" s="440"/>
      <c r="G502" s="440"/>
      <c r="H502" s="440"/>
      <c r="I502" s="440"/>
      <c r="J502" s="440"/>
      <c r="K502" s="440"/>
      <c r="L502" s="440"/>
      <c r="M502" s="440"/>
      <c r="N502" s="440"/>
      <c r="O502" s="440"/>
      <c r="P502" s="440"/>
      <c r="Q502" s="440"/>
      <c r="R502" s="440"/>
      <c r="S502" s="440"/>
      <c r="T502" s="440"/>
      <c r="U502" s="440"/>
      <c r="V502" s="440"/>
      <c r="W502" s="440"/>
      <c r="X502" s="440"/>
      <c r="Y502" s="440"/>
      <c r="Z502" s="440"/>
      <c r="AA502" s="440"/>
      <c r="AB502" s="440"/>
    </row>
    <row r="503" spans="2:28" x14ac:dyDescent="0.25">
      <c r="B503" s="440"/>
      <c r="C503" s="440"/>
      <c r="D503" s="440"/>
      <c r="E503" s="440"/>
      <c r="F503" s="440"/>
      <c r="G503" s="440"/>
      <c r="H503" s="440"/>
      <c r="I503" s="440"/>
      <c r="J503" s="440"/>
      <c r="K503" s="440"/>
      <c r="L503" s="440"/>
      <c r="M503" s="440"/>
      <c r="N503" s="440"/>
      <c r="O503" s="440"/>
      <c r="P503" s="440"/>
      <c r="Q503" s="440"/>
      <c r="R503" s="440"/>
      <c r="S503" s="440"/>
      <c r="T503" s="440"/>
      <c r="U503" s="440"/>
      <c r="V503" s="440"/>
      <c r="W503" s="440"/>
      <c r="X503" s="440"/>
      <c r="Y503" s="440"/>
      <c r="Z503" s="440"/>
      <c r="AA503" s="440"/>
      <c r="AB503" s="440"/>
    </row>
    <row r="504" spans="2:28" x14ac:dyDescent="0.25">
      <c r="B504" s="440"/>
      <c r="C504" s="440"/>
      <c r="D504" s="440"/>
      <c r="E504" s="440"/>
      <c r="F504" s="440"/>
      <c r="G504" s="440"/>
      <c r="H504" s="440"/>
      <c r="I504" s="440"/>
      <c r="J504" s="440"/>
      <c r="K504" s="440"/>
      <c r="L504" s="440"/>
      <c r="M504" s="440"/>
      <c r="N504" s="440"/>
      <c r="O504" s="440"/>
      <c r="P504" s="440"/>
      <c r="Q504" s="440"/>
      <c r="R504" s="440"/>
      <c r="S504" s="440"/>
      <c r="T504" s="440"/>
      <c r="U504" s="440"/>
      <c r="V504" s="440"/>
      <c r="W504" s="440"/>
      <c r="X504" s="440"/>
      <c r="Y504" s="440"/>
      <c r="Z504" s="440"/>
      <c r="AA504" s="440"/>
      <c r="AB504" s="440"/>
    </row>
    <row r="505" spans="2:28" x14ac:dyDescent="0.25">
      <c r="B505" s="440"/>
      <c r="C505" s="440"/>
      <c r="D505" s="440"/>
      <c r="E505" s="440"/>
      <c r="F505" s="440"/>
      <c r="G505" s="440"/>
      <c r="H505" s="440"/>
      <c r="I505" s="440"/>
      <c r="J505" s="440"/>
      <c r="K505" s="440"/>
      <c r="L505" s="440"/>
      <c r="M505" s="440"/>
      <c r="N505" s="440"/>
      <c r="O505" s="440"/>
      <c r="P505" s="440"/>
      <c r="Q505" s="440"/>
      <c r="R505" s="440"/>
      <c r="S505" s="440"/>
      <c r="T505" s="440"/>
      <c r="U505" s="440"/>
      <c r="V505" s="440"/>
      <c r="W505" s="440"/>
      <c r="X505" s="440"/>
      <c r="Y505" s="440"/>
      <c r="Z505" s="440"/>
      <c r="AA505" s="440"/>
      <c r="AB505" s="440"/>
    </row>
    <row r="506" spans="2:28" x14ac:dyDescent="0.25">
      <c r="B506" s="440"/>
      <c r="C506" s="440"/>
      <c r="D506" s="440"/>
      <c r="E506" s="440"/>
      <c r="F506" s="440"/>
      <c r="G506" s="440"/>
      <c r="H506" s="440"/>
      <c r="I506" s="440"/>
      <c r="J506" s="440"/>
      <c r="K506" s="440"/>
      <c r="L506" s="440"/>
      <c r="M506" s="440"/>
      <c r="N506" s="440"/>
      <c r="O506" s="440"/>
      <c r="P506" s="440"/>
      <c r="Q506" s="440"/>
      <c r="R506" s="440"/>
      <c r="S506" s="440"/>
      <c r="T506" s="440"/>
      <c r="U506" s="440"/>
      <c r="V506" s="440"/>
      <c r="W506" s="440"/>
      <c r="X506" s="440"/>
      <c r="Y506" s="440"/>
      <c r="Z506" s="440"/>
      <c r="AA506" s="440"/>
      <c r="AB506" s="440"/>
    </row>
    <row r="507" spans="2:28" x14ac:dyDescent="0.25">
      <c r="B507" s="440"/>
      <c r="C507" s="440"/>
      <c r="D507" s="440"/>
      <c r="E507" s="440"/>
      <c r="F507" s="440"/>
      <c r="G507" s="440"/>
      <c r="H507" s="440"/>
      <c r="I507" s="440"/>
      <c r="J507" s="440"/>
      <c r="K507" s="440"/>
      <c r="L507" s="440"/>
      <c r="M507" s="440"/>
      <c r="N507" s="440"/>
      <c r="O507" s="440"/>
      <c r="P507" s="440"/>
      <c r="Q507" s="440"/>
      <c r="R507" s="440"/>
      <c r="S507" s="440"/>
      <c r="T507" s="440"/>
      <c r="U507" s="440"/>
      <c r="V507" s="440"/>
      <c r="W507" s="440"/>
      <c r="X507" s="440"/>
      <c r="Y507" s="440"/>
      <c r="Z507" s="440"/>
      <c r="AA507" s="440"/>
      <c r="AB507" s="440"/>
    </row>
    <row r="508" spans="2:28" x14ac:dyDescent="0.25">
      <c r="B508" s="440"/>
      <c r="C508" s="440"/>
      <c r="D508" s="440"/>
      <c r="E508" s="440"/>
      <c r="F508" s="440"/>
      <c r="G508" s="440"/>
      <c r="H508" s="440"/>
      <c r="I508" s="440"/>
      <c r="J508" s="440"/>
      <c r="K508" s="440"/>
      <c r="L508" s="440"/>
      <c r="M508" s="440"/>
      <c r="N508" s="440"/>
      <c r="O508" s="440"/>
      <c r="P508" s="440"/>
      <c r="Q508" s="440"/>
      <c r="R508" s="440"/>
      <c r="S508" s="440"/>
      <c r="T508" s="440"/>
      <c r="U508" s="440"/>
      <c r="V508" s="440"/>
      <c r="W508" s="440"/>
      <c r="X508" s="440"/>
      <c r="Y508" s="440"/>
      <c r="Z508" s="440"/>
      <c r="AA508" s="440"/>
      <c r="AB508" s="440"/>
    </row>
    <row r="509" spans="2:28" x14ac:dyDescent="0.25">
      <c r="B509" s="440"/>
      <c r="C509" s="440"/>
      <c r="D509" s="440"/>
      <c r="E509" s="440"/>
      <c r="F509" s="440"/>
      <c r="G509" s="440"/>
      <c r="H509" s="440"/>
      <c r="I509" s="440"/>
      <c r="J509" s="440"/>
      <c r="K509" s="440"/>
      <c r="L509" s="440"/>
      <c r="M509" s="440"/>
      <c r="N509" s="440"/>
      <c r="O509" s="440"/>
      <c r="P509" s="440"/>
      <c r="Q509" s="440"/>
      <c r="R509" s="440"/>
      <c r="S509" s="440"/>
      <c r="T509" s="440"/>
      <c r="U509" s="440"/>
      <c r="V509" s="440"/>
      <c r="W509" s="440"/>
      <c r="X509" s="440"/>
      <c r="Y509" s="440"/>
      <c r="Z509" s="440"/>
      <c r="AA509" s="440"/>
      <c r="AB509" s="440"/>
    </row>
    <row r="510" spans="2:28" x14ac:dyDescent="0.25">
      <c r="B510" s="440"/>
      <c r="C510" s="440"/>
      <c r="D510" s="440"/>
      <c r="E510" s="440"/>
      <c r="F510" s="440"/>
      <c r="G510" s="440"/>
      <c r="H510" s="440"/>
      <c r="I510" s="440"/>
      <c r="J510" s="440"/>
      <c r="K510" s="440"/>
      <c r="L510" s="440"/>
      <c r="M510" s="440"/>
      <c r="N510" s="440"/>
      <c r="O510" s="440"/>
      <c r="P510" s="440"/>
      <c r="Q510" s="440"/>
      <c r="R510" s="440"/>
      <c r="S510" s="440"/>
      <c r="T510" s="440"/>
      <c r="U510" s="440"/>
      <c r="V510" s="440"/>
      <c r="W510" s="440"/>
      <c r="X510" s="440"/>
      <c r="Y510" s="440"/>
      <c r="Z510" s="440"/>
      <c r="AA510" s="440"/>
      <c r="AB510" s="440"/>
    </row>
    <row r="511" spans="2:28" x14ac:dyDescent="0.25">
      <c r="B511" s="440"/>
      <c r="C511" s="440"/>
      <c r="D511" s="440"/>
      <c r="E511" s="440"/>
      <c r="F511" s="440"/>
      <c r="G511" s="440"/>
      <c r="H511" s="440"/>
      <c r="I511" s="440"/>
      <c r="J511" s="440"/>
      <c r="K511" s="440"/>
      <c r="L511" s="440"/>
      <c r="M511" s="440"/>
      <c r="N511" s="440"/>
      <c r="O511" s="440"/>
      <c r="P511" s="440"/>
      <c r="Q511" s="440"/>
      <c r="R511" s="440"/>
      <c r="S511" s="440"/>
      <c r="T511" s="440"/>
      <c r="U511" s="440"/>
      <c r="V511" s="440"/>
      <c r="W511" s="440"/>
      <c r="X511" s="440"/>
      <c r="Y511" s="440"/>
      <c r="Z511" s="440"/>
      <c r="AA511" s="440"/>
      <c r="AB511" s="440"/>
    </row>
    <row r="512" spans="2:28" x14ac:dyDescent="0.25">
      <c r="B512" s="440"/>
      <c r="C512" s="440"/>
      <c r="D512" s="440"/>
      <c r="E512" s="440"/>
      <c r="F512" s="440"/>
      <c r="G512" s="440"/>
      <c r="H512" s="440"/>
      <c r="I512" s="440"/>
      <c r="J512" s="440"/>
      <c r="K512" s="440"/>
      <c r="L512" s="440"/>
      <c r="M512" s="440"/>
      <c r="N512" s="440"/>
      <c r="O512" s="440"/>
      <c r="P512" s="440"/>
      <c r="Q512" s="440"/>
      <c r="R512" s="440"/>
      <c r="S512" s="440"/>
      <c r="T512" s="440"/>
      <c r="U512" s="440"/>
      <c r="V512" s="440"/>
      <c r="W512" s="440"/>
      <c r="X512" s="440"/>
      <c r="Y512" s="440"/>
      <c r="Z512" s="440"/>
      <c r="AA512" s="440"/>
      <c r="AB512" s="440"/>
    </row>
    <row r="513" spans="2:28" x14ac:dyDescent="0.25">
      <c r="B513" s="440"/>
      <c r="C513" s="440"/>
      <c r="D513" s="440"/>
      <c r="E513" s="440"/>
      <c r="F513" s="440"/>
      <c r="G513" s="440"/>
      <c r="H513" s="440"/>
      <c r="I513" s="440"/>
      <c r="J513" s="440"/>
      <c r="K513" s="440"/>
      <c r="L513" s="440"/>
      <c r="M513" s="440"/>
      <c r="N513" s="440"/>
      <c r="O513" s="440"/>
      <c r="P513" s="440"/>
      <c r="Q513" s="440"/>
      <c r="R513" s="440"/>
      <c r="S513" s="440"/>
      <c r="T513" s="440"/>
      <c r="U513" s="440"/>
      <c r="V513" s="440"/>
      <c r="W513" s="440"/>
      <c r="X513" s="440"/>
      <c r="Y513" s="440"/>
      <c r="Z513" s="440"/>
      <c r="AA513" s="440"/>
      <c r="AB513" s="440"/>
    </row>
    <row r="514" spans="2:28" x14ac:dyDescent="0.25">
      <c r="B514" s="440"/>
      <c r="C514" s="440"/>
      <c r="D514" s="440"/>
      <c r="E514" s="440"/>
      <c r="F514" s="440"/>
      <c r="G514" s="440"/>
      <c r="H514" s="440"/>
      <c r="I514" s="440"/>
      <c r="J514" s="440"/>
      <c r="K514" s="440"/>
      <c r="L514" s="440"/>
      <c r="M514" s="440"/>
      <c r="N514" s="440"/>
      <c r="O514" s="440"/>
      <c r="P514" s="440"/>
      <c r="Q514" s="440"/>
      <c r="R514" s="440"/>
      <c r="S514" s="440"/>
      <c r="T514" s="440"/>
      <c r="U514" s="440"/>
      <c r="V514" s="440"/>
      <c r="W514" s="440"/>
      <c r="X514" s="440"/>
      <c r="Y514" s="440"/>
      <c r="Z514" s="440"/>
      <c r="AA514" s="440"/>
      <c r="AB514" s="440"/>
    </row>
    <row r="515" spans="2:28" x14ac:dyDescent="0.25">
      <c r="B515" s="440"/>
      <c r="C515" s="440"/>
      <c r="D515" s="440"/>
      <c r="E515" s="440"/>
      <c r="F515" s="440"/>
      <c r="G515" s="440"/>
      <c r="H515" s="440"/>
      <c r="I515" s="440"/>
      <c r="J515" s="440"/>
      <c r="K515" s="440"/>
      <c r="L515" s="440"/>
      <c r="M515" s="440"/>
      <c r="N515" s="440"/>
      <c r="O515" s="440"/>
      <c r="P515" s="440"/>
      <c r="Q515" s="440"/>
      <c r="R515" s="440"/>
      <c r="S515" s="440"/>
      <c r="T515" s="440"/>
      <c r="U515" s="440"/>
      <c r="V515" s="440"/>
      <c r="W515" s="440"/>
      <c r="X515" s="440"/>
      <c r="Y515" s="440"/>
      <c r="Z515" s="440"/>
      <c r="AA515" s="440"/>
      <c r="AB515" s="440"/>
    </row>
    <row r="516" spans="2:28" x14ac:dyDescent="0.25">
      <c r="B516" s="440"/>
      <c r="C516" s="440"/>
      <c r="D516" s="440"/>
      <c r="E516" s="440"/>
      <c r="F516" s="440"/>
      <c r="G516" s="440"/>
      <c r="H516" s="440"/>
      <c r="I516" s="440"/>
      <c r="J516" s="440"/>
      <c r="K516" s="440"/>
      <c r="L516" s="440"/>
      <c r="M516" s="440"/>
      <c r="N516" s="440"/>
      <c r="O516" s="440"/>
      <c r="P516" s="440"/>
      <c r="Q516" s="440"/>
      <c r="R516" s="440"/>
      <c r="S516" s="440"/>
      <c r="T516" s="440"/>
      <c r="U516" s="440"/>
      <c r="V516" s="440"/>
      <c r="W516" s="440"/>
      <c r="X516" s="440"/>
      <c r="Y516" s="440"/>
      <c r="Z516" s="440"/>
      <c r="AA516" s="440"/>
      <c r="AB516" s="440"/>
    </row>
    <row r="517" spans="2:28" x14ac:dyDescent="0.25">
      <c r="B517" s="440"/>
      <c r="C517" s="440"/>
      <c r="D517" s="440"/>
      <c r="E517" s="440"/>
      <c r="F517" s="440"/>
      <c r="G517" s="440"/>
      <c r="H517" s="440"/>
      <c r="I517" s="440"/>
      <c r="J517" s="440"/>
      <c r="K517" s="440"/>
      <c r="L517" s="440"/>
      <c r="M517" s="440"/>
      <c r="N517" s="440"/>
      <c r="O517" s="440"/>
      <c r="P517" s="440"/>
      <c r="Q517" s="440"/>
      <c r="R517" s="440"/>
      <c r="S517" s="440"/>
      <c r="T517" s="440"/>
      <c r="U517" s="440"/>
      <c r="V517" s="440"/>
      <c r="W517" s="440"/>
      <c r="X517" s="440"/>
      <c r="Y517" s="440"/>
      <c r="Z517" s="440"/>
      <c r="AA517" s="440"/>
      <c r="AB517" s="440"/>
    </row>
    <row r="518" spans="2:28" x14ac:dyDescent="0.25">
      <c r="B518" s="440"/>
      <c r="C518" s="440"/>
      <c r="D518" s="440"/>
      <c r="E518" s="440"/>
      <c r="F518" s="440"/>
      <c r="G518" s="440"/>
      <c r="H518" s="440"/>
      <c r="I518" s="440"/>
      <c r="J518" s="440"/>
      <c r="K518" s="440"/>
      <c r="L518" s="440"/>
      <c r="M518" s="440"/>
      <c r="N518" s="440"/>
      <c r="O518" s="440"/>
      <c r="P518" s="440"/>
      <c r="Q518" s="440"/>
      <c r="R518" s="440"/>
      <c r="S518" s="440"/>
      <c r="T518" s="440"/>
      <c r="U518" s="440"/>
      <c r="V518" s="440"/>
      <c r="W518" s="440"/>
      <c r="X518" s="440"/>
      <c r="Y518" s="440"/>
      <c r="Z518" s="440"/>
      <c r="AA518" s="440"/>
      <c r="AB518" s="440"/>
    </row>
    <row r="519" spans="2:28" x14ac:dyDescent="0.25">
      <c r="B519" s="440"/>
      <c r="C519" s="440"/>
      <c r="D519" s="440"/>
      <c r="E519" s="440"/>
      <c r="F519" s="440"/>
      <c r="G519" s="440"/>
      <c r="H519" s="440"/>
      <c r="I519" s="440"/>
      <c r="J519" s="440"/>
      <c r="K519" s="440"/>
      <c r="L519" s="440"/>
      <c r="M519" s="440"/>
      <c r="N519" s="440"/>
      <c r="O519" s="440"/>
      <c r="P519" s="440"/>
      <c r="Q519" s="440"/>
      <c r="R519" s="440"/>
      <c r="S519" s="440"/>
      <c r="T519" s="440"/>
      <c r="U519" s="440"/>
      <c r="V519" s="440"/>
      <c r="W519" s="440"/>
      <c r="X519" s="440"/>
      <c r="Y519" s="440"/>
      <c r="Z519" s="440"/>
      <c r="AA519" s="440"/>
      <c r="AB519" s="440"/>
    </row>
    <row r="520" spans="2:28" x14ac:dyDescent="0.25">
      <c r="B520" s="440"/>
      <c r="C520" s="440"/>
      <c r="D520" s="440"/>
      <c r="E520" s="440"/>
      <c r="F520" s="440"/>
      <c r="G520" s="440"/>
      <c r="H520" s="440"/>
      <c r="I520" s="440"/>
      <c r="J520" s="440"/>
      <c r="K520" s="440"/>
      <c r="L520" s="440"/>
      <c r="M520" s="440"/>
      <c r="N520" s="440"/>
      <c r="O520" s="440"/>
      <c r="P520" s="440"/>
      <c r="Q520" s="440"/>
      <c r="R520" s="440"/>
      <c r="S520" s="440"/>
      <c r="T520" s="440"/>
      <c r="U520" s="440"/>
      <c r="V520" s="440"/>
      <c r="W520" s="440"/>
      <c r="X520" s="440"/>
      <c r="Y520" s="440"/>
      <c r="Z520" s="440"/>
      <c r="AA520" s="440"/>
      <c r="AB520" s="440"/>
    </row>
    <row r="521" spans="2:28" x14ac:dyDescent="0.25">
      <c r="B521" s="440"/>
      <c r="C521" s="440"/>
      <c r="D521" s="440"/>
      <c r="E521" s="440"/>
      <c r="F521" s="440"/>
      <c r="G521" s="440"/>
      <c r="H521" s="440"/>
      <c r="I521" s="440"/>
      <c r="J521" s="440"/>
      <c r="K521" s="440"/>
      <c r="L521" s="440"/>
      <c r="M521" s="440"/>
      <c r="N521" s="440"/>
      <c r="O521" s="440"/>
      <c r="P521" s="440"/>
      <c r="Q521" s="440"/>
      <c r="R521" s="440"/>
      <c r="S521" s="440"/>
      <c r="T521" s="440"/>
      <c r="U521" s="440"/>
      <c r="V521" s="440"/>
      <c r="W521" s="440"/>
      <c r="X521" s="440"/>
      <c r="Y521" s="440"/>
      <c r="Z521" s="440"/>
      <c r="AA521" s="440"/>
      <c r="AB521" s="440"/>
    </row>
    <row r="522" spans="2:28" x14ac:dyDescent="0.25">
      <c r="B522" s="440"/>
      <c r="C522" s="440"/>
      <c r="D522" s="440"/>
      <c r="E522" s="440"/>
      <c r="F522" s="440"/>
      <c r="G522" s="440"/>
      <c r="H522" s="440"/>
      <c r="I522" s="440"/>
      <c r="J522" s="440"/>
      <c r="K522" s="440"/>
      <c r="L522" s="440"/>
      <c r="M522" s="440"/>
      <c r="N522" s="440"/>
      <c r="O522" s="440"/>
      <c r="P522" s="440"/>
      <c r="Q522" s="440"/>
      <c r="R522" s="440"/>
      <c r="S522" s="440"/>
      <c r="T522" s="440"/>
      <c r="U522" s="440"/>
      <c r="V522" s="440"/>
      <c r="W522" s="440"/>
      <c r="X522" s="440"/>
      <c r="Y522" s="440"/>
      <c r="Z522" s="440"/>
      <c r="AA522" s="440"/>
      <c r="AB522" s="440"/>
    </row>
    <row r="523" spans="2:28" x14ac:dyDescent="0.25">
      <c r="B523" s="440"/>
      <c r="C523" s="440"/>
      <c r="D523" s="440"/>
      <c r="E523" s="440"/>
      <c r="F523" s="440"/>
      <c r="G523" s="440"/>
      <c r="H523" s="440"/>
      <c r="I523" s="440"/>
      <c r="J523" s="440"/>
      <c r="K523" s="440"/>
      <c r="L523" s="440"/>
      <c r="M523" s="440"/>
      <c r="N523" s="440"/>
      <c r="O523" s="440"/>
      <c r="P523" s="440"/>
      <c r="Q523" s="440"/>
      <c r="R523" s="440"/>
      <c r="S523" s="440"/>
      <c r="T523" s="440"/>
      <c r="U523" s="440"/>
      <c r="V523" s="440"/>
      <c r="W523" s="440"/>
      <c r="X523" s="440"/>
      <c r="Y523" s="440"/>
      <c r="Z523" s="440"/>
      <c r="AA523" s="440"/>
      <c r="AB523" s="440"/>
    </row>
    <row r="524" spans="2:28" x14ac:dyDescent="0.25">
      <c r="B524" s="440"/>
      <c r="C524" s="440"/>
      <c r="D524" s="440"/>
      <c r="E524" s="440"/>
      <c r="F524" s="440"/>
      <c r="G524" s="440"/>
      <c r="H524" s="440"/>
      <c r="I524" s="440"/>
      <c r="J524" s="440"/>
      <c r="K524" s="440"/>
      <c r="L524" s="440"/>
      <c r="M524" s="440"/>
      <c r="N524" s="440"/>
      <c r="O524" s="440"/>
      <c r="P524" s="440"/>
      <c r="Q524" s="440"/>
      <c r="R524" s="440"/>
      <c r="S524" s="440"/>
      <c r="T524" s="440"/>
      <c r="U524" s="440"/>
      <c r="V524" s="440"/>
      <c r="W524" s="440"/>
      <c r="X524" s="440"/>
      <c r="Y524" s="440"/>
      <c r="Z524" s="440"/>
      <c r="AA524" s="440"/>
      <c r="AB524" s="440"/>
    </row>
    <row r="525" spans="2:28" x14ac:dyDescent="0.25">
      <c r="B525" s="440"/>
      <c r="C525" s="440"/>
      <c r="D525" s="440"/>
      <c r="E525" s="440"/>
      <c r="F525" s="440"/>
      <c r="G525" s="440"/>
      <c r="H525" s="440"/>
      <c r="I525" s="440"/>
      <c r="J525" s="440"/>
      <c r="K525" s="440"/>
      <c r="L525" s="440"/>
      <c r="M525" s="440"/>
      <c r="N525" s="440"/>
      <c r="O525" s="440"/>
      <c r="P525" s="440"/>
      <c r="Q525" s="440"/>
      <c r="R525" s="440"/>
      <c r="S525" s="440"/>
      <c r="T525" s="440"/>
      <c r="U525" s="440"/>
      <c r="V525" s="440"/>
      <c r="W525" s="440"/>
      <c r="X525" s="440"/>
      <c r="Y525" s="440"/>
      <c r="Z525" s="440"/>
      <c r="AA525" s="440"/>
      <c r="AB525" s="440"/>
    </row>
    <row r="526" spans="2:28" x14ac:dyDescent="0.25">
      <c r="B526" s="440"/>
      <c r="C526" s="440"/>
      <c r="D526" s="440"/>
      <c r="E526" s="440"/>
      <c r="F526" s="440"/>
      <c r="G526" s="440"/>
      <c r="H526" s="440"/>
      <c r="I526" s="440"/>
      <c r="J526" s="440"/>
      <c r="K526" s="440"/>
      <c r="L526" s="440"/>
      <c r="M526" s="440"/>
      <c r="N526" s="440"/>
      <c r="O526" s="440"/>
      <c r="P526" s="440"/>
      <c r="Q526" s="440"/>
      <c r="R526" s="440"/>
      <c r="S526" s="440"/>
      <c r="T526" s="440"/>
      <c r="U526" s="440"/>
      <c r="V526" s="440"/>
      <c r="W526" s="440"/>
      <c r="X526" s="440"/>
      <c r="Y526" s="440"/>
      <c r="Z526" s="440"/>
      <c r="AA526" s="440"/>
      <c r="AB526" s="440"/>
    </row>
    <row r="527" spans="2:28" x14ac:dyDescent="0.25">
      <c r="B527" s="440"/>
      <c r="C527" s="440"/>
      <c r="D527" s="440"/>
      <c r="E527" s="440"/>
      <c r="F527" s="440"/>
      <c r="G527" s="440"/>
      <c r="H527" s="440"/>
      <c r="I527" s="440"/>
      <c r="J527" s="440"/>
      <c r="K527" s="440"/>
      <c r="L527" s="440"/>
      <c r="M527" s="440"/>
      <c r="N527" s="440"/>
      <c r="O527" s="440"/>
      <c r="P527" s="440"/>
      <c r="Q527" s="440"/>
      <c r="R527" s="440"/>
      <c r="S527" s="440"/>
      <c r="T527" s="440"/>
      <c r="U527" s="440"/>
      <c r="V527" s="440"/>
      <c r="W527" s="440"/>
      <c r="X527" s="440"/>
      <c r="Y527" s="440"/>
      <c r="Z527" s="440"/>
      <c r="AA527" s="440"/>
      <c r="AB527" s="440"/>
    </row>
    <row r="528" spans="2:28" x14ac:dyDescent="0.25">
      <c r="B528" s="440"/>
      <c r="C528" s="440"/>
      <c r="D528" s="440"/>
      <c r="E528" s="440"/>
      <c r="F528" s="440"/>
      <c r="G528" s="440"/>
      <c r="H528" s="440"/>
      <c r="I528" s="440"/>
      <c r="J528" s="440"/>
      <c r="K528" s="440"/>
      <c r="L528" s="440"/>
      <c r="M528" s="440"/>
      <c r="N528" s="440"/>
      <c r="O528" s="440"/>
      <c r="P528" s="440"/>
      <c r="Q528" s="440"/>
      <c r="R528" s="440"/>
      <c r="S528" s="440"/>
      <c r="T528" s="440"/>
      <c r="U528" s="440"/>
      <c r="V528" s="440"/>
      <c r="W528" s="440"/>
      <c r="X528" s="440"/>
      <c r="Y528" s="440"/>
      <c r="Z528" s="440"/>
      <c r="AA528" s="440"/>
      <c r="AB528" s="440"/>
    </row>
    <row r="529" spans="2:28" x14ac:dyDescent="0.25">
      <c r="B529" s="440"/>
      <c r="C529" s="440"/>
      <c r="D529" s="440"/>
      <c r="E529" s="440"/>
      <c r="F529" s="440"/>
      <c r="G529" s="440"/>
      <c r="H529" s="440"/>
      <c r="I529" s="440"/>
      <c r="J529" s="440"/>
      <c r="K529" s="440"/>
      <c r="L529" s="440"/>
      <c r="M529" s="440"/>
      <c r="N529" s="440"/>
      <c r="O529" s="440"/>
      <c r="P529" s="440"/>
      <c r="Q529" s="440"/>
      <c r="R529" s="440"/>
      <c r="S529" s="440"/>
      <c r="T529" s="440"/>
      <c r="U529" s="440"/>
      <c r="V529" s="440"/>
      <c r="W529" s="440"/>
      <c r="X529" s="440"/>
      <c r="Y529" s="440"/>
      <c r="Z529" s="440"/>
      <c r="AA529" s="440"/>
      <c r="AB529" s="440"/>
    </row>
    <row r="530" spans="2:28" x14ac:dyDescent="0.25">
      <c r="B530" s="440"/>
      <c r="C530" s="440"/>
      <c r="D530" s="440"/>
      <c r="E530" s="440"/>
      <c r="F530" s="440"/>
      <c r="G530" s="440"/>
      <c r="H530" s="440"/>
      <c r="I530" s="440"/>
      <c r="J530" s="440"/>
      <c r="K530" s="440"/>
      <c r="L530" s="440"/>
      <c r="M530" s="440"/>
      <c r="N530" s="440"/>
      <c r="O530" s="440"/>
      <c r="P530" s="440"/>
      <c r="Q530" s="440"/>
      <c r="R530" s="440"/>
      <c r="S530" s="440"/>
      <c r="T530" s="440"/>
      <c r="U530" s="440"/>
      <c r="V530" s="440"/>
      <c r="W530" s="440"/>
      <c r="X530" s="440"/>
      <c r="Y530" s="440"/>
      <c r="Z530" s="440"/>
      <c r="AA530" s="440"/>
      <c r="AB530" s="440"/>
    </row>
    <row r="531" spans="2:28" x14ac:dyDescent="0.25">
      <c r="B531" s="440"/>
      <c r="C531" s="440"/>
      <c r="D531" s="440"/>
      <c r="E531" s="440"/>
      <c r="F531" s="440"/>
      <c r="G531" s="440"/>
      <c r="H531" s="440"/>
      <c r="I531" s="440"/>
      <c r="J531" s="440"/>
      <c r="K531" s="440"/>
      <c r="L531" s="440"/>
      <c r="M531" s="440"/>
      <c r="N531" s="440"/>
      <c r="O531" s="440"/>
      <c r="P531" s="440"/>
      <c r="Q531" s="440"/>
      <c r="R531" s="440"/>
      <c r="S531" s="440"/>
      <c r="T531" s="440"/>
      <c r="U531" s="440"/>
      <c r="V531" s="440"/>
      <c r="W531" s="440"/>
      <c r="X531" s="440"/>
      <c r="Y531" s="440"/>
      <c r="Z531" s="440"/>
      <c r="AA531" s="440"/>
      <c r="AB531" s="440"/>
    </row>
    <row r="532" spans="2:28" x14ac:dyDescent="0.25">
      <c r="B532" s="440"/>
      <c r="C532" s="440"/>
      <c r="D532" s="440"/>
      <c r="E532" s="440"/>
      <c r="F532" s="440"/>
      <c r="G532" s="440"/>
      <c r="H532" s="440"/>
      <c r="I532" s="440"/>
      <c r="J532" s="440"/>
      <c r="K532" s="440"/>
      <c r="L532" s="440"/>
      <c r="M532" s="440"/>
      <c r="N532" s="440"/>
      <c r="O532" s="440"/>
      <c r="P532" s="440"/>
      <c r="Q532" s="440"/>
      <c r="R532" s="440"/>
      <c r="S532" s="440"/>
      <c r="T532" s="440"/>
      <c r="U532" s="440"/>
      <c r="V532" s="440"/>
      <c r="W532" s="440"/>
      <c r="X532" s="440"/>
      <c r="Y532" s="440"/>
      <c r="Z532" s="440"/>
      <c r="AA532" s="440"/>
      <c r="AB532" s="440"/>
    </row>
    <row r="533" spans="2:28" x14ac:dyDescent="0.25">
      <c r="B533" s="440"/>
      <c r="C533" s="440"/>
      <c r="D533" s="440"/>
      <c r="E533" s="440"/>
      <c r="F533" s="440"/>
      <c r="G533" s="440"/>
      <c r="H533" s="440"/>
      <c r="I533" s="440"/>
      <c r="J533" s="440"/>
      <c r="K533" s="440"/>
      <c r="L533" s="440"/>
      <c r="M533" s="440"/>
      <c r="N533" s="440"/>
      <c r="O533" s="440"/>
      <c r="P533" s="440"/>
      <c r="Q533" s="440"/>
      <c r="R533" s="440"/>
      <c r="S533" s="440"/>
      <c r="T533" s="440"/>
      <c r="U533" s="440"/>
      <c r="V533" s="440"/>
      <c r="W533" s="440"/>
      <c r="X533" s="440"/>
      <c r="Y533" s="440"/>
      <c r="Z533" s="440"/>
      <c r="AA533" s="440"/>
      <c r="AB533" s="440"/>
    </row>
    <row r="534" spans="2:28" x14ac:dyDescent="0.25">
      <c r="B534" s="440"/>
      <c r="C534" s="440"/>
      <c r="D534" s="440"/>
      <c r="E534" s="440"/>
      <c r="F534" s="440"/>
      <c r="G534" s="440"/>
      <c r="H534" s="440"/>
      <c r="I534" s="440"/>
      <c r="J534" s="440"/>
      <c r="K534" s="440"/>
      <c r="L534" s="440"/>
      <c r="M534" s="440"/>
      <c r="N534" s="440"/>
      <c r="O534" s="440"/>
      <c r="P534" s="440"/>
      <c r="Q534" s="440"/>
      <c r="R534" s="440"/>
      <c r="S534" s="440"/>
      <c r="T534" s="440"/>
      <c r="U534" s="440"/>
      <c r="V534" s="440"/>
      <c r="W534" s="440"/>
      <c r="X534" s="440"/>
      <c r="Y534" s="440"/>
      <c r="Z534" s="440"/>
      <c r="AA534" s="440"/>
      <c r="AB534" s="440"/>
    </row>
    <row r="535" spans="2:28" x14ac:dyDescent="0.25">
      <c r="B535" s="440"/>
      <c r="C535" s="440"/>
      <c r="D535" s="440"/>
      <c r="E535" s="440"/>
      <c r="F535" s="440"/>
      <c r="G535" s="440"/>
      <c r="H535" s="440"/>
      <c r="I535" s="440"/>
      <c r="J535" s="440"/>
      <c r="K535" s="440"/>
      <c r="L535" s="440"/>
      <c r="M535" s="440"/>
      <c r="N535" s="440"/>
      <c r="O535" s="440"/>
      <c r="P535" s="440"/>
      <c r="Q535" s="440"/>
      <c r="R535" s="440"/>
      <c r="S535" s="440"/>
      <c r="T535" s="440"/>
      <c r="U535" s="440"/>
      <c r="V535" s="440"/>
      <c r="W535" s="440"/>
      <c r="X535" s="440"/>
      <c r="Y535" s="440"/>
      <c r="Z535" s="440"/>
      <c r="AA535" s="440"/>
      <c r="AB535" s="440"/>
    </row>
    <row r="536" spans="2:28" x14ac:dyDescent="0.25">
      <c r="B536" s="440"/>
      <c r="C536" s="440"/>
      <c r="D536" s="440"/>
      <c r="E536" s="440"/>
      <c r="F536" s="440"/>
      <c r="G536" s="440"/>
      <c r="H536" s="440"/>
      <c r="I536" s="440"/>
      <c r="J536" s="440"/>
      <c r="K536" s="440"/>
      <c r="L536" s="440"/>
      <c r="M536" s="440"/>
      <c r="N536" s="440"/>
      <c r="O536" s="440"/>
      <c r="P536" s="440"/>
      <c r="Q536" s="440"/>
      <c r="R536" s="440"/>
      <c r="S536" s="440"/>
      <c r="T536" s="440"/>
      <c r="U536" s="440"/>
      <c r="V536" s="440"/>
      <c r="W536" s="440"/>
      <c r="X536" s="440"/>
      <c r="Y536" s="440"/>
      <c r="Z536" s="440"/>
      <c r="AA536" s="440"/>
      <c r="AB536" s="440"/>
    </row>
    <row r="537" spans="2:28" x14ac:dyDescent="0.25">
      <c r="B537" s="440"/>
      <c r="C537" s="440"/>
      <c r="D537" s="440"/>
      <c r="E537" s="440"/>
      <c r="F537" s="440"/>
      <c r="G537" s="440"/>
      <c r="H537" s="440"/>
      <c r="I537" s="440"/>
      <c r="J537" s="440"/>
      <c r="K537" s="440"/>
      <c r="L537" s="440"/>
      <c r="M537" s="440"/>
      <c r="N537" s="440"/>
      <c r="O537" s="440"/>
      <c r="P537" s="440"/>
      <c r="Q537" s="440"/>
      <c r="R537" s="440"/>
      <c r="S537" s="440"/>
      <c r="T537" s="440"/>
      <c r="U537" s="440"/>
      <c r="V537" s="440"/>
      <c r="W537" s="440"/>
      <c r="X537" s="440"/>
      <c r="Y537" s="440"/>
      <c r="Z537" s="440"/>
      <c r="AA537" s="440"/>
      <c r="AB537" s="440"/>
    </row>
    <row r="538" spans="2:28" x14ac:dyDescent="0.25">
      <c r="B538" s="440"/>
      <c r="C538" s="440"/>
      <c r="D538" s="440"/>
      <c r="E538" s="440"/>
      <c r="F538" s="440"/>
      <c r="G538" s="440"/>
      <c r="H538" s="440"/>
      <c r="I538" s="440"/>
      <c r="J538" s="440"/>
      <c r="K538" s="440"/>
      <c r="L538" s="440"/>
      <c r="M538" s="440"/>
      <c r="N538" s="440"/>
      <c r="O538" s="440"/>
      <c r="P538" s="440"/>
      <c r="Q538" s="440"/>
      <c r="R538" s="440"/>
      <c r="S538" s="440"/>
      <c r="T538" s="440"/>
      <c r="U538" s="440"/>
      <c r="V538" s="440"/>
      <c r="W538" s="440"/>
      <c r="X538" s="440"/>
      <c r="Y538" s="440"/>
      <c r="Z538" s="440"/>
      <c r="AA538" s="440"/>
      <c r="AB538" s="440"/>
    </row>
    <row r="539" spans="2:28" x14ac:dyDescent="0.25">
      <c r="B539" s="440"/>
      <c r="C539" s="440"/>
      <c r="D539" s="440"/>
      <c r="E539" s="440"/>
      <c r="F539" s="440"/>
      <c r="G539" s="440"/>
      <c r="H539" s="440"/>
      <c r="I539" s="440"/>
      <c r="J539" s="440"/>
      <c r="K539" s="440"/>
      <c r="L539" s="440"/>
      <c r="M539" s="440"/>
      <c r="N539" s="440"/>
      <c r="O539" s="440"/>
      <c r="P539" s="440"/>
      <c r="Q539" s="440"/>
      <c r="R539" s="440"/>
      <c r="S539" s="440"/>
      <c r="T539" s="440"/>
      <c r="U539" s="440"/>
      <c r="V539" s="440"/>
      <c r="W539" s="440"/>
      <c r="X539" s="440"/>
      <c r="Y539" s="440"/>
      <c r="Z539" s="440"/>
      <c r="AA539" s="440"/>
      <c r="AB539" s="440"/>
    </row>
    <row r="540" spans="2:28" x14ac:dyDescent="0.25">
      <c r="B540" s="440"/>
      <c r="C540" s="440"/>
      <c r="D540" s="440"/>
      <c r="E540" s="440"/>
      <c r="F540" s="440"/>
      <c r="G540" s="440"/>
      <c r="H540" s="440"/>
      <c r="I540" s="440"/>
      <c r="J540" s="440"/>
      <c r="K540" s="440"/>
      <c r="L540" s="440"/>
      <c r="M540" s="440"/>
      <c r="N540" s="440"/>
      <c r="O540" s="440"/>
      <c r="P540" s="440"/>
      <c r="Q540" s="440"/>
      <c r="R540" s="440"/>
      <c r="S540" s="440"/>
      <c r="T540" s="440"/>
      <c r="U540" s="440"/>
      <c r="V540" s="440"/>
      <c r="W540" s="440"/>
      <c r="X540" s="440"/>
      <c r="Y540" s="440"/>
      <c r="Z540" s="440"/>
      <c r="AA540" s="440"/>
      <c r="AB540" s="440"/>
    </row>
    <row r="541" spans="2:28" x14ac:dyDescent="0.25">
      <c r="B541" s="440"/>
      <c r="C541" s="440"/>
      <c r="D541" s="440"/>
      <c r="E541" s="440"/>
      <c r="F541" s="440"/>
      <c r="G541" s="440"/>
      <c r="H541" s="440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</row>
    <row r="542" spans="2:28" x14ac:dyDescent="0.25">
      <c r="B542" s="440"/>
      <c r="C542" s="440"/>
      <c r="D542" s="440"/>
      <c r="E542" s="440"/>
      <c r="F542" s="440"/>
      <c r="G542" s="440"/>
      <c r="H542" s="440"/>
      <c r="I542" s="440"/>
      <c r="J542" s="440"/>
      <c r="K542" s="440"/>
      <c r="L542" s="440"/>
      <c r="M542" s="440"/>
      <c r="N542" s="440"/>
      <c r="O542" s="440"/>
      <c r="P542" s="440"/>
      <c r="Q542" s="440"/>
      <c r="R542" s="440"/>
      <c r="S542" s="440"/>
      <c r="T542" s="440"/>
      <c r="U542" s="440"/>
      <c r="V542" s="440"/>
      <c r="W542" s="440"/>
      <c r="X542" s="440"/>
      <c r="Y542" s="440"/>
      <c r="Z542" s="440"/>
      <c r="AA542" s="440"/>
      <c r="AB542" s="440"/>
    </row>
    <row r="543" spans="2:28" x14ac:dyDescent="0.25">
      <c r="B543" s="440"/>
      <c r="C543" s="440"/>
      <c r="D543" s="440"/>
      <c r="E543" s="440"/>
      <c r="F543" s="440"/>
      <c r="G543" s="440"/>
      <c r="H543" s="440"/>
      <c r="I543" s="440"/>
      <c r="J543" s="440"/>
      <c r="K543" s="440"/>
      <c r="L543" s="440"/>
      <c r="M543" s="440"/>
      <c r="N543" s="440"/>
      <c r="O543" s="440"/>
      <c r="P543" s="440"/>
      <c r="Q543" s="440"/>
      <c r="R543" s="440"/>
      <c r="S543" s="440"/>
      <c r="T543" s="440"/>
      <c r="U543" s="440"/>
      <c r="V543" s="440"/>
      <c r="W543" s="440"/>
      <c r="X543" s="440"/>
      <c r="Y543" s="440"/>
      <c r="Z543" s="440"/>
      <c r="AA543" s="440"/>
      <c r="AB543" s="440"/>
    </row>
    <row r="544" spans="2:28" x14ac:dyDescent="0.25">
      <c r="B544" s="440"/>
      <c r="C544" s="440"/>
      <c r="D544" s="440"/>
      <c r="E544" s="440"/>
      <c r="F544" s="440"/>
      <c r="G544" s="440"/>
      <c r="H544" s="440"/>
      <c r="I544" s="440"/>
      <c r="J544" s="440"/>
      <c r="K544" s="440"/>
      <c r="L544" s="440"/>
      <c r="M544" s="440"/>
      <c r="N544" s="440"/>
      <c r="O544" s="440"/>
      <c r="P544" s="440"/>
      <c r="Q544" s="440"/>
      <c r="R544" s="440"/>
      <c r="S544" s="440"/>
      <c r="T544" s="440"/>
      <c r="U544" s="440"/>
      <c r="V544" s="440"/>
      <c r="W544" s="440"/>
      <c r="X544" s="440"/>
      <c r="Y544" s="440"/>
      <c r="Z544" s="440"/>
      <c r="AA544" s="440"/>
      <c r="AB544" s="440"/>
    </row>
    <row r="545" spans="2:28" x14ac:dyDescent="0.25">
      <c r="B545" s="440"/>
      <c r="C545" s="440"/>
      <c r="D545" s="440"/>
      <c r="E545" s="440"/>
      <c r="F545" s="440"/>
      <c r="G545" s="440"/>
      <c r="H545" s="440"/>
      <c r="I545" s="440"/>
      <c r="J545" s="440"/>
      <c r="K545" s="440"/>
      <c r="L545" s="440"/>
      <c r="M545" s="440"/>
      <c r="N545" s="440"/>
      <c r="O545" s="440"/>
      <c r="P545" s="440"/>
      <c r="Q545" s="440"/>
      <c r="R545" s="440"/>
      <c r="S545" s="440"/>
      <c r="T545" s="440"/>
      <c r="U545" s="440"/>
      <c r="V545" s="440"/>
      <c r="W545" s="440"/>
      <c r="X545" s="440"/>
      <c r="Y545" s="440"/>
      <c r="Z545" s="440"/>
      <c r="AA545" s="440"/>
      <c r="AB545" s="440"/>
    </row>
    <row r="546" spans="2:28" x14ac:dyDescent="0.25">
      <c r="B546" s="440"/>
      <c r="C546" s="440"/>
      <c r="D546" s="440"/>
      <c r="E546" s="440"/>
      <c r="F546" s="440"/>
      <c r="G546" s="440"/>
      <c r="H546" s="440"/>
      <c r="I546" s="440"/>
      <c r="J546" s="440"/>
      <c r="K546" s="440"/>
      <c r="L546" s="440"/>
      <c r="M546" s="440"/>
      <c r="N546" s="440"/>
      <c r="O546" s="440"/>
      <c r="P546" s="440"/>
      <c r="Q546" s="440"/>
      <c r="R546" s="440"/>
      <c r="S546" s="440"/>
      <c r="T546" s="440"/>
      <c r="U546" s="440"/>
      <c r="V546" s="440"/>
      <c r="W546" s="440"/>
      <c r="X546" s="440"/>
      <c r="Y546" s="440"/>
      <c r="Z546" s="440"/>
      <c r="AA546" s="440"/>
      <c r="AB546" s="440"/>
    </row>
    <row r="547" spans="2:28" x14ac:dyDescent="0.25">
      <c r="B547" s="440"/>
      <c r="C547" s="440"/>
      <c r="D547" s="440"/>
      <c r="E547" s="440"/>
      <c r="F547" s="440"/>
      <c r="G547" s="440"/>
      <c r="H547" s="440"/>
      <c r="I547" s="440"/>
      <c r="J547" s="440"/>
      <c r="K547" s="440"/>
      <c r="L547" s="440"/>
      <c r="M547" s="440"/>
      <c r="N547" s="440"/>
      <c r="O547" s="440"/>
      <c r="P547" s="440"/>
      <c r="Q547" s="440"/>
      <c r="R547" s="440"/>
      <c r="S547" s="440"/>
      <c r="T547" s="440"/>
      <c r="U547" s="440"/>
      <c r="V547" s="440"/>
      <c r="W547" s="440"/>
      <c r="X547" s="440"/>
      <c r="Y547" s="440"/>
      <c r="Z547" s="440"/>
      <c r="AA547" s="440"/>
      <c r="AB547" s="440"/>
    </row>
    <row r="548" spans="2:28" x14ac:dyDescent="0.25">
      <c r="B548" s="440"/>
      <c r="C548" s="440"/>
      <c r="D548" s="440"/>
      <c r="E548" s="440"/>
      <c r="F548" s="440"/>
      <c r="G548" s="440"/>
      <c r="H548" s="440"/>
      <c r="I548" s="440"/>
      <c r="J548" s="440"/>
      <c r="K548" s="440"/>
      <c r="L548" s="440"/>
      <c r="M548" s="440"/>
      <c r="N548" s="440"/>
      <c r="O548" s="440"/>
      <c r="P548" s="440"/>
      <c r="Q548" s="440"/>
      <c r="R548" s="440"/>
      <c r="S548" s="440"/>
      <c r="T548" s="440"/>
      <c r="U548" s="440"/>
      <c r="V548" s="440"/>
      <c r="W548" s="440"/>
      <c r="X548" s="440"/>
      <c r="Y548" s="440"/>
      <c r="Z548" s="440"/>
      <c r="AA548" s="440"/>
      <c r="AB548" s="440"/>
    </row>
    <row r="549" spans="2:28" x14ac:dyDescent="0.25">
      <c r="B549" s="440"/>
      <c r="C549" s="440"/>
      <c r="D549" s="440"/>
      <c r="E549" s="440"/>
      <c r="F549" s="440"/>
      <c r="G549" s="440"/>
      <c r="H549" s="440"/>
      <c r="I549" s="440"/>
      <c r="J549" s="440"/>
      <c r="K549" s="440"/>
      <c r="L549" s="440"/>
      <c r="M549" s="440"/>
      <c r="N549" s="440"/>
      <c r="O549" s="440"/>
      <c r="P549" s="440"/>
      <c r="Q549" s="440"/>
      <c r="R549" s="440"/>
      <c r="S549" s="440"/>
      <c r="T549" s="440"/>
      <c r="U549" s="440"/>
      <c r="V549" s="440"/>
      <c r="W549" s="440"/>
      <c r="X549" s="440"/>
      <c r="Y549" s="440"/>
      <c r="Z549" s="440"/>
      <c r="AA549" s="440"/>
      <c r="AB549" s="440"/>
    </row>
    <row r="550" spans="2:28" x14ac:dyDescent="0.25">
      <c r="B550" s="440"/>
      <c r="C550" s="440"/>
      <c r="D550" s="440"/>
      <c r="E550" s="440"/>
      <c r="F550" s="440"/>
      <c r="G550" s="440"/>
      <c r="H550" s="440"/>
      <c r="I550" s="440"/>
      <c r="J550" s="440"/>
      <c r="K550" s="440"/>
      <c r="L550" s="440"/>
      <c r="M550" s="440"/>
      <c r="N550" s="440"/>
      <c r="O550" s="440"/>
      <c r="P550" s="440"/>
      <c r="Q550" s="440"/>
      <c r="R550" s="440"/>
      <c r="S550" s="440"/>
      <c r="T550" s="440"/>
      <c r="U550" s="440"/>
      <c r="V550" s="440"/>
      <c r="W550" s="440"/>
      <c r="X550" s="440"/>
      <c r="Y550" s="440"/>
      <c r="Z550" s="440"/>
      <c r="AA550" s="440"/>
      <c r="AB550" s="440"/>
    </row>
    <row r="551" spans="2:28" x14ac:dyDescent="0.25">
      <c r="B551" s="440"/>
      <c r="C551" s="440"/>
      <c r="D551" s="440"/>
      <c r="E551" s="440"/>
      <c r="F551" s="440"/>
      <c r="G551" s="440"/>
      <c r="H551" s="440"/>
      <c r="I551" s="440"/>
      <c r="J551" s="440"/>
      <c r="K551" s="440"/>
      <c r="L551" s="440"/>
      <c r="M551" s="440"/>
      <c r="N551" s="440"/>
      <c r="O551" s="440"/>
      <c r="P551" s="440"/>
      <c r="Q551" s="440"/>
      <c r="R551" s="440"/>
      <c r="S551" s="440"/>
      <c r="T551" s="440"/>
      <c r="U551" s="440"/>
      <c r="V551" s="440"/>
      <c r="W551" s="440"/>
      <c r="X551" s="440"/>
      <c r="Y551" s="440"/>
      <c r="Z551" s="440"/>
      <c r="AA551" s="440"/>
      <c r="AB551" s="440"/>
    </row>
    <row r="552" spans="2:28" x14ac:dyDescent="0.25">
      <c r="B552" s="440"/>
      <c r="C552" s="440"/>
      <c r="D552" s="440"/>
      <c r="E552" s="440"/>
      <c r="F552" s="440"/>
      <c r="G552" s="440"/>
      <c r="H552" s="440"/>
      <c r="I552" s="440"/>
      <c r="J552" s="440"/>
      <c r="K552" s="440"/>
      <c r="L552" s="440"/>
      <c r="M552" s="440"/>
      <c r="N552" s="440"/>
      <c r="O552" s="440"/>
      <c r="P552" s="440"/>
      <c r="Q552" s="440"/>
      <c r="R552" s="440"/>
      <c r="S552" s="440"/>
      <c r="T552" s="440"/>
      <c r="U552" s="440"/>
      <c r="V552" s="440"/>
      <c r="W552" s="440"/>
      <c r="X552" s="440"/>
      <c r="Y552" s="440"/>
      <c r="Z552" s="440"/>
      <c r="AA552" s="440"/>
      <c r="AB552" s="440"/>
    </row>
    <row r="553" spans="2:28" x14ac:dyDescent="0.25">
      <c r="B553" s="440"/>
      <c r="C553" s="440"/>
      <c r="D553" s="440"/>
      <c r="E553" s="440"/>
      <c r="F553" s="440"/>
      <c r="G553" s="440"/>
      <c r="H553" s="440"/>
      <c r="I553" s="440"/>
      <c r="J553" s="440"/>
      <c r="K553" s="440"/>
      <c r="L553" s="440"/>
      <c r="M553" s="440"/>
      <c r="N553" s="440"/>
      <c r="O553" s="440"/>
      <c r="P553" s="440"/>
      <c r="Q553" s="440"/>
      <c r="R553" s="440"/>
      <c r="S553" s="440"/>
      <c r="T553" s="440"/>
      <c r="U553" s="440"/>
      <c r="V553" s="440"/>
      <c r="W553" s="440"/>
      <c r="X553" s="440"/>
      <c r="Y553" s="440"/>
      <c r="Z553" s="440"/>
      <c r="AA553" s="440"/>
      <c r="AB553" s="440"/>
    </row>
    <row r="554" spans="2:28" x14ac:dyDescent="0.25">
      <c r="B554" s="440"/>
      <c r="C554" s="440"/>
      <c r="D554" s="440"/>
      <c r="E554" s="440"/>
      <c r="F554" s="440"/>
      <c r="G554" s="440"/>
      <c r="H554" s="440"/>
      <c r="I554" s="440"/>
      <c r="J554" s="440"/>
      <c r="K554" s="440"/>
      <c r="L554" s="440"/>
      <c r="M554" s="440"/>
      <c r="N554" s="440"/>
      <c r="O554" s="440"/>
      <c r="P554" s="440"/>
      <c r="Q554" s="440"/>
      <c r="R554" s="440"/>
      <c r="S554" s="440"/>
      <c r="T554" s="440"/>
      <c r="U554" s="440"/>
      <c r="V554" s="440"/>
      <c r="W554" s="440"/>
      <c r="X554" s="440"/>
      <c r="Y554" s="440"/>
      <c r="Z554" s="440"/>
      <c r="AA554" s="440"/>
      <c r="AB554" s="440"/>
    </row>
    <row r="555" spans="2:28" x14ac:dyDescent="0.25">
      <c r="B555" s="440"/>
      <c r="C555" s="440"/>
      <c r="D555" s="440"/>
      <c r="E555" s="440"/>
      <c r="F555" s="440"/>
      <c r="G555" s="440"/>
      <c r="H555" s="440"/>
      <c r="I555" s="440"/>
      <c r="J555" s="440"/>
      <c r="K555" s="440"/>
      <c r="L555" s="440"/>
      <c r="M555" s="440"/>
      <c r="N555" s="440"/>
      <c r="O555" s="440"/>
      <c r="P555" s="440"/>
      <c r="Q555" s="440"/>
      <c r="R555" s="440"/>
      <c r="S555" s="440"/>
      <c r="T555" s="440"/>
      <c r="U555" s="440"/>
      <c r="V555" s="440"/>
      <c r="W555" s="440"/>
      <c r="X555" s="440"/>
      <c r="Y555" s="440"/>
      <c r="Z555" s="440"/>
      <c r="AA555" s="440"/>
      <c r="AB555" s="440"/>
    </row>
    <row r="556" spans="2:28" x14ac:dyDescent="0.25">
      <c r="B556" s="440"/>
      <c r="C556" s="440"/>
      <c r="D556" s="440"/>
      <c r="E556" s="440"/>
      <c r="F556" s="440"/>
      <c r="G556" s="440"/>
      <c r="H556" s="440"/>
      <c r="I556" s="440"/>
      <c r="J556" s="440"/>
      <c r="K556" s="440"/>
      <c r="L556" s="440"/>
      <c r="M556" s="440"/>
      <c r="N556" s="440"/>
      <c r="O556" s="440"/>
      <c r="P556" s="440"/>
      <c r="Q556" s="440"/>
      <c r="R556" s="440"/>
      <c r="S556" s="440"/>
      <c r="T556" s="440"/>
      <c r="U556" s="440"/>
      <c r="V556" s="440"/>
      <c r="W556" s="440"/>
      <c r="X556" s="440"/>
      <c r="Y556" s="440"/>
      <c r="Z556" s="440"/>
      <c r="AA556" s="440"/>
      <c r="AB556" s="440"/>
    </row>
    <row r="557" spans="2:28" x14ac:dyDescent="0.25">
      <c r="B557" s="440"/>
      <c r="C557" s="440"/>
      <c r="D557" s="440"/>
      <c r="E557" s="440"/>
      <c r="F557" s="440"/>
      <c r="G557" s="440"/>
      <c r="H557" s="440"/>
      <c r="I557" s="440"/>
      <c r="J557" s="440"/>
      <c r="K557" s="440"/>
      <c r="L557" s="440"/>
      <c r="M557" s="440"/>
      <c r="N557" s="440"/>
      <c r="O557" s="440"/>
      <c r="P557" s="440"/>
      <c r="Q557" s="440"/>
      <c r="R557" s="440"/>
      <c r="S557" s="440"/>
      <c r="T557" s="440"/>
      <c r="U557" s="440"/>
      <c r="V557" s="440"/>
      <c r="W557" s="440"/>
      <c r="X557" s="440"/>
      <c r="Y557" s="440"/>
      <c r="Z557" s="440"/>
      <c r="AA557" s="440"/>
      <c r="AB557" s="440"/>
    </row>
    <row r="558" spans="2:28" x14ac:dyDescent="0.25">
      <c r="B558" s="440"/>
      <c r="C558" s="440"/>
      <c r="D558" s="440"/>
      <c r="E558" s="440"/>
      <c r="F558" s="440"/>
      <c r="G558" s="440"/>
      <c r="H558" s="440"/>
      <c r="I558" s="440"/>
      <c r="J558" s="440"/>
      <c r="K558" s="440"/>
      <c r="L558" s="440"/>
      <c r="M558" s="440"/>
      <c r="N558" s="440"/>
      <c r="O558" s="440"/>
      <c r="P558" s="440"/>
      <c r="Q558" s="440"/>
      <c r="R558" s="440"/>
      <c r="S558" s="440"/>
      <c r="T558" s="440"/>
      <c r="U558" s="440"/>
      <c r="V558" s="440"/>
      <c r="W558" s="440"/>
      <c r="X558" s="440"/>
      <c r="Y558" s="440"/>
      <c r="Z558" s="440"/>
      <c r="AA558" s="440"/>
      <c r="AB558" s="440"/>
    </row>
    <row r="559" spans="2:28" x14ac:dyDescent="0.25">
      <c r="B559" s="440"/>
      <c r="C559" s="440"/>
      <c r="D559" s="440"/>
      <c r="E559" s="440"/>
      <c r="F559" s="440"/>
      <c r="G559" s="440"/>
      <c r="H559" s="440"/>
      <c r="I559" s="440"/>
      <c r="J559" s="440"/>
      <c r="K559" s="440"/>
      <c r="L559" s="440"/>
      <c r="M559" s="440"/>
      <c r="N559" s="440"/>
      <c r="O559" s="440"/>
      <c r="P559" s="440"/>
      <c r="Q559" s="440"/>
      <c r="R559" s="440"/>
      <c r="S559" s="440"/>
      <c r="T559" s="440"/>
      <c r="U559" s="440"/>
      <c r="V559" s="440"/>
      <c r="W559" s="440"/>
      <c r="X559" s="440"/>
      <c r="Y559" s="440"/>
      <c r="Z559" s="440"/>
      <c r="AA559" s="440"/>
      <c r="AB559" s="440"/>
    </row>
    <row r="560" spans="2:28" x14ac:dyDescent="0.25">
      <c r="B560" s="440"/>
      <c r="C560" s="440"/>
      <c r="D560" s="440"/>
      <c r="E560" s="440"/>
      <c r="F560" s="440"/>
      <c r="G560" s="440"/>
      <c r="H560" s="440"/>
      <c r="I560" s="440"/>
      <c r="J560" s="440"/>
      <c r="K560" s="440"/>
      <c r="L560" s="440"/>
      <c r="M560" s="440"/>
      <c r="N560" s="440"/>
      <c r="O560" s="440"/>
      <c r="P560" s="440"/>
      <c r="Q560" s="440"/>
      <c r="R560" s="440"/>
      <c r="S560" s="440"/>
      <c r="T560" s="440"/>
      <c r="U560" s="440"/>
      <c r="V560" s="440"/>
      <c r="W560" s="440"/>
      <c r="X560" s="440"/>
      <c r="Y560" s="440"/>
      <c r="Z560" s="440"/>
      <c r="AA560" s="440"/>
      <c r="AB560" s="440"/>
    </row>
    <row r="561" spans="2:28" x14ac:dyDescent="0.25">
      <c r="B561" s="440"/>
      <c r="C561" s="440"/>
      <c r="D561" s="440"/>
      <c r="E561" s="440"/>
      <c r="F561" s="440"/>
      <c r="G561" s="440"/>
      <c r="H561" s="440"/>
      <c r="I561" s="440"/>
      <c r="J561" s="440"/>
      <c r="K561" s="440"/>
      <c r="L561" s="440"/>
      <c r="M561" s="440"/>
      <c r="N561" s="440"/>
      <c r="O561" s="440"/>
      <c r="P561" s="440"/>
      <c r="Q561" s="440"/>
      <c r="R561" s="440"/>
      <c r="S561" s="440"/>
      <c r="T561" s="440"/>
      <c r="U561" s="440"/>
      <c r="V561" s="440"/>
      <c r="W561" s="440"/>
      <c r="X561" s="440"/>
      <c r="Y561" s="440"/>
      <c r="Z561" s="440"/>
      <c r="AA561" s="440"/>
      <c r="AB561" s="440"/>
    </row>
    <row r="562" spans="2:28" x14ac:dyDescent="0.25">
      <c r="B562" s="440"/>
      <c r="C562" s="440"/>
      <c r="D562" s="440"/>
      <c r="E562" s="440"/>
      <c r="F562" s="440"/>
      <c r="G562" s="440"/>
      <c r="H562" s="440"/>
      <c r="I562" s="440"/>
      <c r="J562" s="440"/>
      <c r="K562" s="440"/>
      <c r="L562" s="440"/>
      <c r="M562" s="440"/>
      <c r="N562" s="440"/>
      <c r="O562" s="440"/>
      <c r="P562" s="440"/>
      <c r="Q562" s="440"/>
      <c r="R562" s="440"/>
      <c r="S562" s="440"/>
      <c r="T562" s="440"/>
      <c r="U562" s="440"/>
      <c r="V562" s="440"/>
      <c r="W562" s="440"/>
      <c r="X562" s="440"/>
      <c r="Y562" s="440"/>
      <c r="Z562" s="440"/>
      <c r="AA562" s="440"/>
      <c r="AB562" s="440"/>
    </row>
    <row r="563" spans="2:28" x14ac:dyDescent="0.25">
      <c r="B563" s="440"/>
      <c r="C563" s="440"/>
      <c r="D563" s="440"/>
      <c r="E563" s="440"/>
      <c r="F563" s="440"/>
      <c r="G563" s="440"/>
      <c r="H563" s="440"/>
      <c r="I563" s="440"/>
      <c r="J563" s="440"/>
      <c r="K563" s="440"/>
      <c r="L563" s="440"/>
      <c r="M563" s="440"/>
      <c r="N563" s="440"/>
      <c r="O563" s="440"/>
      <c r="P563" s="440"/>
      <c r="Q563" s="440"/>
      <c r="R563" s="440"/>
      <c r="S563" s="440"/>
      <c r="T563" s="440"/>
      <c r="U563" s="440"/>
      <c r="V563" s="440"/>
      <c r="W563" s="440"/>
      <c r="X563" s="440"/>
      <c r="Y563" s="440"/>
      <c r="Z563" s="440"/>
      <c r="AA563" s="440"/>
      <c r="AB563" s="440"/>
    </row>
    <row r="564" spans="2:28" x14ac:dyDescent="0.25">
      <c r="B564" s="440"/>
      <c r="C564" s="440"/>
      <c r="D564" s="440"/>
      <c r="E564" s="440"/>
      <c r="F564" s="440"/>
      <c r="G564" s="440"/>
      <c r="H564" s="440"/>
      <c r="I564" s="440"/>
      <c r="J564" s="440"/>
      <c r="K564" s="440"/>
      <c r="L564" s="440"/>
      <c r="M564" s="440"/>
      <c r="N564" s="440"/>
      <c r="O564" s="440"/>
      <c r="P564" s="440"/>
      <c r="Q564" s="440"/>
      <c r="R564" s="440"/>
      <c r="S564" s="440"/>
      <c r="T564" s="440"/>
      <c r="U564" s="440"/>
      <c r="V564" s="440"/>
      <c r="W564" s="440"/>
      <c r="X564" s="440"/>
      <c r="Y564" s="440"/>
      <c r="Z564" s="440"/>
      <c r="AA564" s="440"/>
      <c r="AB564" s="440"/>
    </row>
    <row r="565" spans="2:28" x14ac:dyDescent="0.25">
      <c r="B565" s="440"/>
      <c r="C565" s="440"/>
      <c r="D565" s="440"/>
      <c r="E565" s="440"/>
      <c r="F565" s="440"/>
      <c r="G565" s="440"/>
      <c r="H565" s="440"/>
      <c r="I565" s="440"/>
      <c r="J565" s="440"/>
      <c r="K565" s="440"/>
      <c r="L565" s="440"/>
      <c r="M565" s="440"/>
      <c r="N565" s="440"/>
      <c r="O565" s="440"/>
      <c r="P565" s="440"/>
      <c r="Q565" s="440"/>
      <c r="R565" s="440"/>
      <c r="S565" s="440"/>
      <c r="T565" s="440"/>
      <c r="U565" s="440"/>
      <c r="V565" s="440"/>
      <c r="W565" s="440"/>
      <c r="X565" s="440"/>
      <c r="Y565" s="440"/>
      <c r="Z565" s="440"/>
      <c r="AA565" s="440"/>
      <c r="AB565" s="440"/>
    </row>
    <row r="566" spans="2:28" x14ac:dyDescent="0.25">
      <c r="B566" s="440"/>
      <c r="C566" s="440"/>
      <c r="D566" s="440"/>
      <c r="E566" s="440"/>
      <c r="F566" s="440"/>
      <c r="G566" s="440"/>
      <c r="H566" s="440"/>
      <c r="I566" s="440"/>
      <c r="J566" s="440"/>
      <c r="K566" s="440"/>
      <c r="L566" s="440"/>
      <c r="M566" s="440"/>
      <c r="N566" s="440"/>
      <c r="O566" s="440"/>
      <c r="P566" s="440"/>
      <c r="Q566" s="440"/>
      <c r="R566" s="440"/>
      <c r="S566" s="440"/>
      <c r="T566" s="440"/>
      <c r="U566" s="440"/>
      <c r="V566" s="440"/>
      <c r="W566" s="440"/>
      <c r="X566" s="440"/>
      <c r="Y566" s="440"/>
      <c r="Z566" s="440"/>
      <c r="AA566" s="440"/>
      <c r="AB566" s="440"/>
    </row>
    <row r="567" spans="2:28" x14ac:dyDescent="0.25">
      <c r="B567" s="440"/>
      <c r="C567" s="440"/>
      <c r="D567" s="440"/>
      <c r="E567" s="440"/>
      <c r="F567" s="440"/>
      <c r="G567" s="440"/>
      <c r="H567" s="440"/>
      <c r="I567" s="440"/>
      <c r="J567" s="440"/>
      <c r="K567" s="440"/>
      <c r="L567" s="440"/>
      <c r="M567" s="440"/>
      <c r="N567" s="440"/>
      <c r="O567" s="440"/>
      <c r="P567" s="440"/>
      <c r="Q567" s="440"/>
      <c r="R567" s="440"/>
      <c r="S567" s="440"/>
      <c r="T567" s="440"/>
      <c r="U567" s="440"/>
      <c r="V567" s="440"/>
      <c r="W567" s="440"/>
      <c r="X567" s="440"/>
      <c r="Y567" s="440"/>
      <c r="Z567" s="440"/>
      <c r="AA567" s="440"/>
      <c r="AB567" s="440"/>
    </row>
    <row r="568" spans="2:28" x14ac:dyDescent="0.25">
      <c r="B568" s="440"/>
      <c r="C568" s="440"/>
      <c r="D568" s="440"/>
      <c r="E568" s="440"/>
      <c r="F568" s="440"/>
      <c r="G568" s="440"/>
      <c r="H568" s="440"/>
      <c r="I568" s="440"/>
      <c r="J568" s="440"/>
      <c r="K568" s="440"/>
      <c r="L568" s="440"/>
      <c r="M568" s="440"/>
      <c r="N568" s="440"/>
      <c r="O568" s="440"/>
      <c r="P568" s="440"/>
      <c r="Q568" s="440"/>
      <c r="R568" s="440"/>
      <c r="S568" s="440"/>
      <c r="T568" s="440"/>
      <c r="U568" s="440"/>
      <c r="V568" s="440"/>
      <c r="W568" s="440"/>
      <c r="X568" s="440"/>
      <c r="Y568" s="440"/>
      <c r="Z568" s="440"/>
      <c r="AA568" s="440"/>
      <c r="AB568" s="440"/>
    </row>
    <row r="569" spans="2:28" x14ac:dyDescent="0.25">
      <c r="B569" s="440"/>
      <c r="C569" s="440"/>
      <c r="D569" s="440"/>
      <c r="E569" s="440"/>
      <c r="F569" s="440"/>
      <c r="G569" s="440"/>
      <c r="H569" s="440"/>
      <c r="I569" s="440"/>
      <c r="J569" s="440"/>
      <c r="K569" s="440"/>
      <c r="L569" s="440"/>
      <c r="M569" s="440"/>
      <c r="N569" s="440"/>
      <c r="O569" s="440"/>
      <c r="P569" s="440"/>
      <c r="Q569" s="440"/>
      <c r="R569" s="440"/>
      <c r="S569" s="440"/>
      <c r="T569" s="440"/>
      <c r="U569" s="440"/>
      <c r="V569" s="440"/>
      <c r="W569" s="440"/>
      <c r="X569" s="440"/>
      <c r="Y569" s="440"/>
      <c r="Z569" s="440"/>
      <c r="AA569" s="440"/>
      <c r="AB569" s="440"/>
    </row>
    <row r="570" spans="2:28" x14ac:dyDescent="0.25">
      <c r="B570" s="440"/>
      <c r="C570" s="440"/>
      <c r="D570" s="440"/>
      <c r="E570" s="440"/>
      <c r="F570" s="440"/>
      <c r="G570" s="440"/>
      <c r="H570" s="440"/>
      <c r="I570" s="440"/>
      <c r="J570" s="440"/>
      <c r="K570" s="440"/>
      <c r="L570" s="440"/>
      <c r="M570" s="440"/>
      <c r="N570" s="440"/>
      <c r="O570" s="440"/>
      <c r="P570" s="440"/>
      <c r="Q570" s="440"/>
      <c r="R570" s="440"/>
      <c r="S570" s="440"/>
      <c r="T570" s="440"/>
      <c r="U570" s="440"/>
      <c r="V570" s="440"/>
      <c r="W570" s="440"/>
      <c r="X570" s="440"/>
      <c r="Y570" s="440"/>
      <c r="Z570" s="440"/>
      <c r="AA570" s="440"/>
      <c r="AB570" s="440"/>
    </row>
    <row r="571" spans="2:28" x14ac:dyDescent="0.25">
      <c r="B571" s="440"/>
      <c r="C571" s="440"/>
      <c r="D571" s="440"/>
      <c r="E571" s="440"/>
      <c r="F571" s="440"/>
      <c r="G571" s="440"/>
      <c r="H571" s="440"/>
      <c r="I571" s="440"/>
      <c r="J571" s="440"/>
      <c r="K571" s="440"/>
      <c r="L571" s="440"/>
      <c r="M571" s="440"/>
      <c r="N571" s="440"/>
      <c r="O571" s="440"/>
      <c r="P571" s="440"/>
      <c r="Q571" s="440"/>
      <c r="R571" s="440"/>
      <c r="S571" s="440"/>
      <c r="T571" s="440"/>
      <c r="U571" s="440"/>
      <c r="V571" s="440"/>
      <c r="W571" s="440"/>
      <c r="X571" s="440"/>
      <c r="Y571" s="440"/>
      <c r="Z571" s="440"/>
      <c r="AA571" s="440"/>
      <c r="AB571" s="440"/>
    </row>
    <row r="572" spans="2:28" x14ac:dyDescent="0.25">
      <c r="B572" s="440"/>
      <c r="C572" s="440"/>
      <c r="D572" s="440"/>
      <c r="E572" s="440"/>
      <c r="F572" s="440"/>
      <c r="G572" s="440"/>
      <c r="H572" s="440"/>
      <c r="I572" s="440"/>
      <c r="J572" s="440"/>
      <c r="K572" s="440"/>
      <c r="L572" s="440"/>
      <c r="M572" s="440"/>
      <c r="N572" s="440"/>
      <c r="O572" s="440"/>
      <c r="P572" s="440"/>
      <c r="Q572" s="440"/>
      <c r="R572" s="440"/>
      <c r="S572" s="440"/>
      <c r="T572" s="440"/>
      <c r="U572" s="440"/>
      <c r="V572" s="440"/>
      <c r="W572" s="440"/>
      <c r="X572" s="440"/>
      <c r="Y572" s="440"/>
      <c r="Z572" s="440"/>
      <c r="AA572" s="440"/>
      <c r="AB572" s="440"/>
    </row>
    <row r="573" spans="2:28" x14ac:dyDescent="0.25">
      <c r="B573" s="440"/>
      <c r="C573" s="440"/>
      <c r="D573" s="440"/>
      <c r="E573" s="440"/>
      <c r="F573" s="440"/>
      <c r="G573" s="440"/>
      <c r="H573" s="440"/>
      <c r="I573" s="440"/>
      <c r="J573" s="440"/>
      <c r="K573" s="440"/>
      <c r="L573" s="440"/>
      <c r="M573" s="440"/>
      <c r="N573" s="440"/>
      <c r="O573" s="440"/>
      <c r="P573" s="440"/>
      <c r="Q573" s="440"/>
      <c r="R573" s="440"/>
      <c r="S573" s="440"/>
      <c r="T573" s="440"/>
      <c r="U573" s="440"/>
      <c r="V573" s="440"/>
      <c r="W573" s="440"/>
      <c r="X573" s="440"/>
      <c r="Y573" s="440"/>
      <c r="Z573" s="440"/>
      <c r="AA573" s="440"/>
      <c r="AB573" s="440"/>
    </row>
    <row r="574" spans="2:28" x14ac:dyDescent="0.25">
      <c r="B574" s="440"/>
      <c r="C574" s="440"/>
      <c r="D574" s="440"/>
      <c r="E574" s="440"/>
      <c r="F574" s="440"/>
      <c r="G574" s="440"/>
      <c r="H574" s="440"/>
      <c r="I574" s="440"/>
      <c r="J574" s="440"/>
      <c r="K574" s="440"/>
      <c r="L574" s="440"/>
      <c r="M574" s="440"/>
      <c r="N574" s="440"/>
      <c r="O574" s="440"/>
      <c r="P574" s="440"/>
      <c r="Q574" s="440"/>
      <c r="R574" s="440"/>
      <c r="S574" s="440"/>
      <c r="T574" s="440"/>
      <c r="U574" s="440"/>
      <c r="V574" s="440"/>
      <c r="W574" s="440"/>
      <c r="X574" s="440"/>
      <c r="Y574" s="440"/>
      <c r="Z574" s="440"/>
      <c r="AA574" s="440"/>
      <c r="AB574" s="440"/>
    </row>
    <row r="575" spans="2:28" x14ac:dyDescent="0.25">
      <c r="B575" s="440"/>
      <c r="C575" s="440"/>
      <c r="D575" s="440"/>
      <c r="E575" s="440"/>
      <c r="F575" s="440"/>
      <c r="G575" s="440"/>
      <c r="H575" s="440"/>
      <c r="I575" s="440"/>
      <c r="J575" s="440"/>
      <c r="K575" s="440"/>
      <c r="L575" s="440"/>
      <c r="M575" s="440"/>
      <c r="N575" s="440"/>
      <c r="O575" s="440"/>
      <c r="P575" s="440"/>
      <c r="Q575" s="440"/>
      <c r="R575" s="440"/>
      <c r="S575" s="440"/>
      <c r="T575" s="440"/>
      <c r="U575" s="440"/>
      <c r="V575" s="440"/>
      <c r="W575" s="440"/>
      <c r="X575" s="440"/>
      <c r="Y575" s="440"/>
      <c r="Z575" s="440"/>
      <c r="AA575" s="440"/>
      <c r="AB575" s="440"/>
    </row>
    <row r="576" spans="2:28" x14ac:dyDescent="0.25">
      <c r="B576" s="440"/>
      <c r="C576" s="440"/>
      <c r="D576" s="440"/>
      <c r="E576" s="440"/>
      <c r="F576" s="440"/>
      <c r="G576" s="440"/>
      <c r="H576" s="440"/>
      <c r="I576" s="440"/>
      <c r="J576" s="440"/>
      <c r="K576" s="440"/>
      <c r="L576" s="440"/>
      <c r="M576" s="440"/>
      <c r="N576" s="440"/>
      <c r="O576" s="440"/>
      <c r="P576" s="440"/>
      <c r="Q576" s="440"/>
      <c r="R576" s="440"/>
      <c r="S576" s="440"/>
      <c r="T576" s="440"/>
      <c r="U576" s="440"/>
      <c r="V576" s="440"/>
      <c r="W576" s="440"/>
      <c r="X576" s="440"/>
      <c r="Y576" s="440"/>
      <c r="Z576" s="440"/>
      <c r="AA576" s="440"/>
      <c r="AB576" s="440"/>
    </row>
    <row r="577" spans="2:28" x14ac:dyDescent="0.25">
      <c r="B577" s="440"/>
      <c r="C577" s="440"/>
      <c r="D577" s="440"/>
      <c r="E577" s="440"/>
      <c r="F577" s="440"/>
      <c r="G577" s="440"/>
      <c r="H577" s="440"/>
      <c r="I577" s="440"/>
      <c r="J577" s="440"/>
      <c r="K577" s="440"/>
      <c r="L577" s="440"/>
      <c r="M577" s="440"/>
      <c r="N577" s="440"/>
      <c r="O577" s="440"/>
      <c r="P577" s="440"/>
      <c r="Q577" s="440"/>
      <c r="R577" s="440"/>
      <c r="S577" s="440"/>
      <c r="T577" s="440"/>
      <c r="U577" s="440"/>
      <c r="V577" s="440"/>
      <c r="W577" s="440"/>
      <c r="X577" s="440"/>
      <c r="Y577" s="440"/>
      <c r="Z577" s="440"/>
      <c r="AA577" s="440"/>
      <c r="AB577" s="440"/>
    </row>
    <row r="578" spans="2:28" x14ac:dyDescent="0.25">
      <c r="B578" s="440"/>
      <c r="C578" s="440"/>
      <c r="D578" s="440"/>
      <c r="E578" s="440"/>
      <c r="F578" s="440"/>
      <c r="G578" s="440"/>
      <c r="H578" s="440"/>
      <c r="I578" s="440"/>
      <c r="J578" s="440"/>
      <c r="K578" s="440"/>
      <c r="L578" s="440"/>
      <c r="M578" s="440"/>
      <c r="N578" s="440"/>
      <c r="O578" s="440"/>
      <c r="P578" s="440"/>
      <c r="Q578" s="440"/>
      <c r="R578" s="440"/>
      <c r="S578" s="440"/>
      <c r="T578" s="440"/>
      <c r="U578" s="440"/>
      <c r="V578" s="440"/>
      <c r="W578" s="440"/>
      <c r="X578" s="440"/>
      <c r="Y578" s="440"/>
      <c r="Z578" s="440"/>
      <c r="AA578" s="440"/>
      <c r="AB578" s="440"/>
    </row>
    <row r="579" spans="2:28" x14ac:dyDescent="0.25">
      <c r="B579" s="440"/>
      <c r="C579" s="440"/>
      <c r="D579" s="440"/>
      <c r="E579" s="440"/>
      <c r="F579" s="440"/>
      <c r="G579" s="440"/>
      <c r="H579" s="440"/>
      <c r="I579" s="440"/>
      <c r="J579" s="440"/>
      <c r="K579" s="440"/>
      <c r="L579" s="440"/>
      <c r="M579" s="440"/>
      <c r="N579" s="440"/>
      <c r="O579" s="440"/>
      <c r="P579" s="440"/>
      <c r="Q579" s="440"/>
      <c r="R579" s="440"/>
      <c r="S579" s="440"/>
      <c r="T579" s="440"/>
      <c r="U579" s="440"/>
      <c r="V579" s="440"/>
      <c r="W579" s="440"/>
      <c r="X579" s="440"/>
      <c r="Y579" s="440"/>
      <c r="Z579" s="440"/>
      <c r="AA579" s="440"/>
      <c r="AB579" s="440"/>
    </row>
    <row r="580" spans="2:28" x14ac:dyDescent="0.25">
      <c r="B580" s="440"/>
      <c r="C580" s="440"/>
      <c r="D580" s="440"/>
      <c r="E580" s="440"/>
      <c r="F580" s="440"/>
      <c r="G580" s="440"/>
      <c r="H580" s="440"/>
      <c r="I580" s="440"/>
      <c r="J580" s="440"/>
      <c r="K580" s="440"/>
      <c r="L580" s="440"/>
      <c r="M580" s="440"/>
      <c r="N580" s="440"/>
      <c r="O580" s="440"/>
      <c r="P580" s="440"/>
      <c r="Q580" s="440"/>
      <c r="R580" s="440"/>
      <c r="S580" s="440"/>
      <c r="T580" s="440"/>
      <c r="U580" s="440"/>
      <c r="V580" s="440"/>
      <c r="W580" s="440"/>
      <c r="X580" s="440"/>
      <c r="Y580" s="440"/>
      <c r="Z580" s="440"/>
      <c r="AA580" s="440"/>
      <c r="AB580" s="440"/>
    </row>
    <row r="581" spans="2:28" x14ac:dyDescent="0.25">
      <c r="B581" s="440"/>
      <c r="C581" s="440"/>
      <c r="D581" s="440"/>
      <c r="E581" s="440"/>
      <c r="F581" s="440"/>
      <c r="G581" s="440"/>
      <c r="H581" s="440"/>
      <c r="I581" s="440"/>
      <c r="J581" s="440"/>
      <c r="K581" s="440"/>
      <c r="L581" s="440"/>
      <c r="M581" s="440"/>
      <c r="N581" s="440"/>
      <c r="O581" s="440"/>
      <c r="P581" s="440"/>
      <c r="Q581" s="440"/>
      <c r="R581" s="440"/>
      <c r="S581" s="440"/>
      <c r="T581" s="440"/>
      <c r="U581" s="440"/>
      <c r="V581" s="440"/>
      <c r="W581" s="440"/>
      <c r="X581" s="440"/>
      <c r="Y581" s="440"/>
      <c r="Z581" s="440"/>
      <c r="AA581" s="440"/>
      <c r="AB581" s="440"/>
    </row>
    <row r="582" spans="2:28" x14ac:dyDescent="0.25">
      <c r="B582" s="440"/>
      <c r="C582" s="440"/>
      <c r="D582" s="440"/>
      <c r="E582" s="440"/>
      <c r="F582" s="440"/>
      <c r="G582" s="440"/>
      <c r="H582" s="440"/>
      <c r="I582" s="440"/>
      <c r="J582" s="440"/>
      <c r="K582" s="440"/>
      <c r="L582" s="440"/>
      <c r="M582" s="440"/>
      <c r="N582" s="440"/>
      <c r="O582" s="440"/>
      <c r="P582" s="440"/>
      <c r="Q582" s="440"/>
      <c r="R582" s="440"/>
      <c r="S582" s="440"/>
      <c r="T582" s="440"/>
      <c r="U582" s="440"/>
      <c r="V582" s="440"/>
      <c r="W582" s="440"/>
      <c r="X582" s="440"/>
      <c r="Y582" s="440"/>
      <c r="Z582" s="440"/>
      <c r="AA582" s="440"/>
      <c r="AB582" s="440"/>
    </row>
    <row r="583" spans="2:28" x14ac:dyDescent="0.25">
      <c r="B583" s="440"/>
      <c r="C583" s="440"/>
      <c r="D583" s="440"/>
      <c r="E583" s="440"/>
      <c r="F583" s="440"/>
      <c r="G583" s="440"/>
      <c r="H583" s="440"/>
      <c r="I583" s="440"/>
      <c r="J583" s="440"/>
      <c r="K583" s="440"/>
      <c r="L583" s="440"/>
      <c r="M583" s="440"/>
      <c r="N583" s="440"/>
      <c r="O583" s="440"/>
      <c r="P583" s="440"/>
      <c r="Q583" s="440"/>
      <c r="R583" s="440"/>
      <c r="S583" s="440"/>
      <c r="T583" s="440"/>
      <c r="U583" s="440"/>
      <c r="V583" s="440"/>
      <c r="W583" s="440"/>
      <c r="X583" s="440"/>
      <c r="Y583" s="440"/>
      <c r="Z583" s="440"/>
      <c r="AA583" s="440"/>
      <c r="AB583" s="440"/>
    </row>
    <row r="584" spans="2:28" x14ac:dyDescent="0.25">
      <c r="B584" s="440"/>
      <c r="C584" s="440"/>
      <c r="D584" s="440"/>
      <c r="E584" s="440"/>
      <c r="F584" s="440"/>
      <c r="G584" s="440"/>
      <c r="H584" s="440"/>
      <c r="I584" s="440"/>
      <c r="J584" s="440"/>
      <c r="K584" s="440"/>
      <c r="L584" s="440"/>
      <c r="M584" s="440"/>
      <c r="N584" s="440"/>
      <c r="O584" s="440"/>
      <c r="P584" s="440"/>
      <c r="Q584" s="440"/>
      <c r="R584" s="440"/>
      <c r="S584" s="440"/>
      <c r="T584" s="440"/>
      <c r="U584" s="440"/>
      <c r="V584" s="440"/>
      <c r="W584" s="440"/>
      <c r="X584" s="440"/>
      <c r="Y584" s="440"/>
      <c r="Z584" s="440"/>
      <c r="AA584" s="440"/>
      <c r="AB584" s="440"/>
    </row>
    <row r="585" spans="2:28" x14ac:dyDescent="0.25">
      <c r="B585" s="440"/>
      <c r="C585" s="440"/>
      <c r="D585" s="440"/>
      <c r="E585" s="440"/>
      <c r="F585" s="440"/>
      <c r="G585" s="440"/>
      <c r="H585" s="440"/>
      <c r="I585" s="440"/>
      <c r="J585" s="440"/>
      <c r="K585" s="440"/>
      <c r="L585" s="440"/>
      <c r="M585" s="440"/>
      <c r="N585" s="440"/>
      <c r="O585" s="440"/>
      <c r="P585" s="440"/>
      <c r="Q585" s="440"/>
      <c r="R585" s="440"/>
      <c r="S585" s="440"/>
      <c r="T585" s="440"/>
      <c r="U585" s="440"/>
      <c r="V585" s="440"/>
      <c r="W585" s="440"/>
      <c r="X585" s="440"/>
      <c r="Y585" s="440"/>
      <c r="Z585" s="440"/>
      <c r="AA585" s="440"/>
      <c r="AB585" s="440"/>
    </row>
    <row r="586" spans="2:28" x14ac:dyDescent="0.25">
      <c r="B586" s="440"/>
      <c r="C586" s="440"/>
      <c r="D586" s="440"/>
      <c r="E586" s="440"/>
      <c r="F586" s="440"/>
      <c r="G586" s="440"/>
      <c r="H586" s="440"/>
      <c r="I586" s="440"/>
      <c r="J586" s="440"/>
      <c r="K586" s="440"/>
      <c r="L586" s="440"/>
      <c r="M586" s="440"/>
      <c r="N586" s="440"/>
      <c r="O586" s="440"/>
      <c r="P586" s="440"/>
      <c r="Q586" s="440"/>
      <c r="R586" s="440"/>
      <c r="S586" s="440"/>
      <c r="T586" s="440"/>
      <c r="U586" s="440"/>
      <c r="V586" s="440"/>
      <c r="W586" s="440"/>
      <c r="X586" s="440"/>
      <c r="Y586" s="440"/>
      <c r="Z586" s="440"/>
      <c r="AA586" s="440"/>
      <c r="AB586" s="440"/>
    </row>
    <row r="587" spans="2:28" x14ac:dyDescent="0.25">
      <c r="B587" s="440"/>
      <c r="C587" s="440"/>
      <c r="D587" s="440"/>
      <c r="E587" s="440"/>
      <c r="F587" s="440"/>
      <c r="G587" s="440"/>
      <c r="H587" s="440"/>
      <c r="I587" s="440"/>
      <c r="J587" s="440"/>
      <c r="K587" s="440"/>
      <c r="L587" s="440"/>
      <c r="M587" s="440"/>
      <c r="N587" s="440"/>
      <c r="O587" s="440"/>
      <c r="P587" s="440"/>
      <c r="Q587" s="440"/>
      <c r="R587" s="440"/>
      <c r="S587" s="440"/>
      <c r="T587" s="440"/>
      <c r="U587" s="440"/>
      <c r="V587" s="440"/>
      <c r="W587" s="440"/>
      <c r="X587" s="440"/>
      <c r="Y587" s="440"/>
      <c r="Z587" s="440"/>
      <c r="AA587" s="440"/>
      <c r="AB587" s="440"/>
    </row>
    <row r="588" spans="2:28" x14ac:dyDescent="0.25">
      <c r="B588" s="440"/>
      <c r="C588" s="440"/>
      <c r="D588" s="440"/>
      <c r="E588" s="440"/>
      <c r="F588" s="440"/>
      <c r="G588" s="440"/>
      <c r="H588" s="440"/>
      <c r="I588" s="440"/>
      <c r="J588" s="440"/>
      <c r="K588" s="440"/>
      <c r="L588" s="440"/>
      <c r="M588" s="440"/>
      <c r="N588" s="440"/>
      <c r="O588" s="440"/>
      <c r="P588" s="440"/>
      <c r="Q588" s="440"/>
      <c r="R588" s="440"/>
      <c r="S588" s="440"/>
      <c r="T588" s="440"/>
      <c r="U588" s="440"/>
      <c r="V588" s="440"/>
      <c r="W588" s="440"/>
      <c r="X588" s="440"/>
      <c r="Y588" s="440"/>
      <c r="Z588" s="440"/>
      <c r="AA588" s="440"/>
      <c r="AB588" s="440"/>
    </row>
    <row r="589" spans="2:28" x14ac:dyDescent="0.25">
      <c r="B589" s="440"/>
      <c r="C589" s="440"/>
      <c r="D589" s="440"/>
      <c r="E589" s="440"/>
      <c r="F589" s="440"/>
      <c r="G589" s="440"/>
      <c r="H589" s="440"/>
      <c r="I589" s="440"/>
      <c r="J589" s="440"/>
      <c r="K589" s="440"/>
      <c r="L589" s="440"/>
      <c r="M589" s="440"/>
      <c r="N589" s="440"/>
      <c r="O589" s="440"/>
      <c r="P589" s="440"/>
      <c r="Q589" s="440"/>
      <c r="R589" s="440"/>
      <c r="S589" s="440"/>
      <c r="T589" s="440"/>
      <c r="U589" s="440"/>
      <c r="V589" s="440"/>
      <c r="W589" s="440"/>
      <c r="X589" s="440"/>
      <c r="Y589" s="440"/>
      <c r="Z589" s="440"/>
      <c r="AA589" s="440"/>
      <c r="AB589" s="440"/>
    </row>
    <row r="590" spans="2:28" x14ac:dyDescent="0.25">
      <c r="B590" s="440"/>
      <c r="C590" s="440"/>
      <c r="D590" s="440"/>
      <c r="E590" s="440"/>
      <c r="F590" s="440"/>
      <c r="G590" s="440"/>
      <c r="H590" s="440"/>
      <c r="I590" s="440"/>
      <c r="J590" s="440"/>
      <c r="K590" s="440"/>
      <c r="L590" s="440"/>
      <c r="M590" s="440"/>
      <c r="N590" s="440"/>
      <c r="O590" s="440"/>
      <c r="P590" s="440"/>
      <c r="Q590" s="440"/>
      <c r="R590" s="440"/>
      <c r="S590" s="440"/>
      <c r="T590" s="440"/>
      <c r="U590" s="440"/>
      <c r="V590" s="440"/>
      <c r="W590" s="440"/>
      <c r="X590" s="440"/>
      <c r="Y590" s="440"/>
      <c r="Z590" s="440"/>
      <c r="AA590" s="440"/>
      <c r="AB590" s="440"/>
    </row>
    <row r="591" spans="2:28" x14ac:dyDescent="0.25">
      <c r="B591" s="440"/>
      <c r="C591" s="440"/>
      <c r="D591" s="440"/>
      <c r="E591" s="440"/>
      <c r="F591" s="440"/>
      <c r="G591" s="440"/>
      <c r="H591" s="440"/>
      <c r="I591" s="440"/>
      <c r="J591" s="440"/>
      <c r="K591" s="440"/>
      <c r="L591" s="440"/>
      <c r="M591" s="440"/>
      <c r="N591" s="440"/>
      <c r="O591" s="440"/>
      <c r="P591" s="440"/>
      <c r="Q591" s="440"/>
      <c r="R591" s="440"/>
      <c r="S591" s="440"/>
      <c r="T591" s="440"/>
      <c r="U591" s="440"/>
      <c r="V591" s="440"/>
      <c r="W591" s="440"/>
      <c r="X591" s="440"/>
      <c r="Y591" s="440"/>
      <c r="Z591" s="440"/>
      <c r="AA591" s="440"/>
      <c r="AB591" s="440"/>
    </row>
    <row r="592" spans="2:28" x14ac:dyDescent="0.25">
      <c r="B592" s="440"/>
      <c r="C592" s="440"/>
      <c r="D592" s="440"/>
      <c r="E592" s="440"/>
      <c r="F592" s="440"/>
      <c r="G592" s="440"/>
      <c r="H592" s="440"/>
      <c r="I592" s="440"/>
      <c r="J592" s="440"/>
      <c r="K592" s="440"/>
      <c r="L592" s="440"/>
      <c r="M592" s="440"/>
      <c r="N592" s="440"/>
      <c r="O592" s="440"/>
      <c r="P592" s="440"/>
      <c r="Q592" s="440"/>
      <c r="R592" s="440"/>
      <c r="S592" s="440"/>
      <c r="T592" s="440"/>
      <c r="U592" s="440"/>
      <c r="V592" s="440"/>
      <c r="W592" s="440"/>
      <c r="X592" s="440"/>
      <c r="Y592" s="440"/>
      <c r="Z592" s="440"/>
      <c r="AA592" s="440"/>
      <c r="AB592" s="440"/>
    </row>
    <row r="593" spans="2:28" x14ac:dyDescent="0.25">
      <c r="B593" s="440"/>
      <c r="C593" s="440"/>
      <c r="D593" s="440"/>
      <c r="E593" s="440"/>
      <c r="F593" s="440"/>
      <c r="G593" s="440"/>
      <c r="H593" s="440"/>
      <c r="I593" s="440"/>
      <c r="J593" s="440"/>
      <c r="K593" s="440"/>
      <c r="L593" s="440"/>
      <c r="M593" s="440"/>
      <c r="N593" s="440"/>
      <c r="O593" s="440"/>
      <c r="P593" s="440"/>
      <c r="Q593" s="440"/>
      <c r="R593" s="440"/>
      <c r="S593" s="440"/>
      <c r="T593" s="440"/>
      <c r="U593" s="440"/>
      <c r="V593" s="440"/>
      <c r="W593" s="440"/>
      <c r="X593" s="440"/>
      <c r="Y593" s="440"/>
      <c r="Z593" s="440"/>
      <c r="AA593" s="440"/>
      <c r="AB593" s="440"/>
    </row>
    <row r="594" spans="2:28" x14ac:dyDescent="0.25">
      <c r="B594" s="440"/>
      <c r="C594" s="440"/>
      <c r="D594" s="440"/>
      <c r="E594" s="440"/>
      <c r="F594" s="440"/>
      <c r="G594" s="440"/>
      <c r="H594" s="440"/>
      <c r="I594" s="440"/>
      <c r="J594" s="440"/>
      <c r="K594" s="440"/>
      <c r="L594" s="440"/>
      <c r="M594" s="440"/>
      <c r="N594" s="440"/>
      <c r="O594" s="440"/>
      <c r="P594" s="440"/>
      <c r="Q594" s="440"/>
      <c r="R594" s="440"/>
      <c r="S594" s="440"/>
      <c r="T594" s="440"/>
      <c r="U594" s="440"/>
      <c r="V594" s="440"/>
      <c r="W594" s="440"/>
      <c r="X594" s="440"/>
      <c r="Y594" s="440"/>
      <c r="Z594" s="440"/>
      <c r="AA594" s="440"/>
      <c r="AB594" s="440"/>
    </row>
    <row r="595" spans="2:28" x14ac:dyDescent="0.25">
      <c r="B595" s="440"/>
      <c r="C595" s="440"/>
      <c r="D595" s="440"/>
      <c r="E595" s="440"/>
      <c r="F595" s="440"/>
      <c r="G595" s="440"/>
      <c r="H595" s="440"/>
      <c r="I595" s="440"/>
      <c r="J595" s="440"/>
      <c r="K595" s="440"/>
      <c r="L595" s="440"/>
      <c r="M595" s="440"/>
      <c r="N595" s="440"/>
      <c r="O595" s="440"/>
      <c r="P595" s="440"/>
      <c r="Q595" s="440"/>
      <c r="R595" s="440"/>
      <c r="S595" s="440"/>
      <c r="T595" s="440"/>
      <c r="U595" s="440"/>
      <c r="V595" s="440"/>
      <c r="W595" s="440"/>
      <c r="X595" s="440"/>
      <c r="Y595" s="440"/>
      <c r="Z595" s="440"/>
      <c r="AA595" s="440"/>
      <c r="AB595" s="440"/>
    </row>
    <row r="596" spans="2:28" x14ac:dyDescent="0.25">
      <c r="B596" s="440"/>
      <c r="C596" s="440"/>
      <c r="D596" s="440"/>
      <c r="E596" s="440"/>
      <c r="F596" s="440"/>
      <c r="G596" s="440"/>
      <c r="H596" s="440"/>
      <c r="I596" s="440"/>
      <c r="J596" s="440"/>
      <c r="K596" s="440"/>
      <c r="L596" s="440"/>
      <c r="M596" s="440"/>
      <c r="N596" s="440"/>
      <c r="O596" s="440"/>
      <c r="P596" s="440"/>
      <c r="Q596" s="440"/>
      <c r="R596" s="440"/>
      <c r="S596" s="440"/>
      <c r="T596" s="440"/>
      <c r="U596" s="440"/>
      <c r="V596" s="440"/>
      <c r="W596" s="440"/>
      <c r="X596" s="440"/>
      <c r="Y596" s="440"/>
      <c r="Z596" s="440"/>
      <c r="AA596" s="440"/>
      <c r="AB596" s="440"/>
    </row>
    <row r="597" spans="2:28" x14ac:dyDescent="0.25">
      <c r="B597" s="440"/>
      <c r="C597" s="440"/>
      <c r="D597" s="440"/>
      <c r="E597" s="440"/>
      <c r="F597" s="440"/>
      <c r="G597" s="440"/>
      <c r="H597" s="440"/>
      <c r="I597" s="440"/>
      <c r="J597" s="440"/>
      <c r="K597" s="440"/>
      <c r="L597" s="440"/>
      <c r="M597" s="440"/>
      <c r="N597" s="440"/>
      <c r="O597" s="440"/>
      <c r="P597" s="440"/>
      <c r="Q597" s="440"/>
      <c r="R597" s="440"/>
      <c r="S597" s="440"/>
      <c r="T597" s="440"/>
      <c r="U597" s="440"/>
      <c r="V597" s="440"/>
      <c r="W597" s="440"/>
      <c r="X597" s="440"/>
      <c r="Y597" s="440"/>
      <c r="Z597" s="440"/>
      <c r="AA597" s="440"/>
      <c r="AB597" s="440"/>
    </row>
    <row r="598" spans="2:28" x14ac:dyDescent="0.25">
      <c r="B598" s="440"/>
      <c r="C598" s="440"/>
      <c r="D598" s="440"/>
      <c r="E598" s="440"/>
      <c r="F598" s="440"/>
      <c r="G598" s="440"/>
      <c r="H598" s="440"/>
      <c r="I598" s="440"/>
      <c r="J598" s="440"/>
      <c r="K598" s="440"/>
      <c r="L598" s="440"/>
      <c r="M598" s="440"/>
      <c r="N598" s="440"/>
      <c r="O598" s="440"/>
      <c r="P598" s="440"/>
      <c r="Q598" s="440"/>
      <c r="R598" s="440"/>
      <c r="S598" s="440"/>
      <c r="T598" s="440"/>
      <c r="U598" s="440"/>
      <c r="V598" s="440"/>
      <c r="W598" s="440"/>
      <c r="X598" s="440"/>
      <c r="Y598" s="440"/>
      <c r="Z598" s="440"/>
      <c r="AA598" s="440"/>
      <c r="AB598" s="440"/>
    </row>
    <row r="599" spans="2:28" x14ac:dyDescent="0.25">
      <c r="B599" s="440"/>
      <c r="C599" s="440"/>
      <c r="D599" s="440"/>
      <c r="E599" s="440"/>
      <c r="F599" s="440"/>
      <c r="G599" s="440"/>
      <c r="H599" s="440"/>
      <c r="I599" s="440"/>
      <c r="J599" s="440"/>
      <c r="K599" s="440"/>
      <c r="L599" s="440"/>
      <c r="M599" s="440"/>
      <c r="N599" s="440"/>
      <c r="O599" s="440"/>
      <c r="P599" s="440"/>
      <c r="Q599" s="440"/>
      <c r="R599" s="440"/>
      <c r="S599" s="440"/>
      <c r="T599" s="440"/>
      <c r="U599" s="440"/>
      <c r="V599" s="440"/>
      <c r="W599" s="440"/>
      <c r="X599" s="440"/>
      <c r="Y599" s="440"/>
      <c r="Z599" s="440"/>
      <c r="AA599" s="440"/>
      <c r="AB599" s="440"/>
    </row>
    <row r="600" spans="2:28" x14ac:dyDescent="0.25">
      <c r="B600" s="440"/>
      <c r="C600" s="440"/>
      <c r="D600" s="440"/>
      <c r="E600" s="440"/>
      <c r="F600" s="440"/>
      <c r="G600" s="440"/>
      <c r="H600" s="440"/>
      <c r="I600" s="440"/>
      <c r="J600" s="440"/>
      <c r="K600" s="440"/>
      <c r="L600" s="440"/>
      <c r="M600" s="440"/>
      <c r="N600" s="440"/>
      <c r="O600" s="440"/>
      <c r="P600" s="440"/>
      <c r="Q600" s="440"/>
      <c r="R600" s="440"/>
      <c r="S600" s="440"/>
      <c r="T600" s="440"/>
      <c r="U600" s="440"/>
      <c r="V600" s="440"/>
      <c r="W600" s="440"/>
      <c r="X600" s="440"/>
      <c r="Y600" s="440"/>
      <c r="Z600" s="440"/>
      <c r="AA600" s="440"/>
      <c r="AB600" s="440"/>
    </row>
    <row r="601" spans="2:28" x14ac:dyDescent="0.25">
      <c r="B601" s="440"/>
      <c r="C601" s="440"/>
      <c r="D601" s="440"/>
      <c r="E601" s="440"/>
      <c r="F601" s="440"/>
      <c r="G601" s="440"/>
      <c r="H601" s="440"/>
      <c r="I601" s="440"/>
      <c r="J601" s="440"/>
      <c r="K601" s="440"/>
      <c r="L601" s="440"/>
      <c r="M601" s="440"/>
      <c r="N601" s="440"/>
      <c r="O601" s="440"/>
      <c r="P601" s="440"/>
      <c r="Q601" s="440"/>
      <c r="R601" s="440"/>
      <c r="S601" s="440"/>
      <c r="T601" s="440"/>
      <c r="U601" s="440"/>
      <c r="V601" s="440"/>
      <c r="W601" s="440"/>
      <c r="X601" s="440"/>
      <c r="Y601" s="440"/>
      <c r="Z601" s="440"/>
      <c r="AA601" s="440"/>
      <c r="AB601" s="440"/>
    </row>
    <row r="602" spans="2:28" x14ac:dyDescent="0.25">
      <c r="B602" s="440"/>
      <c r="C602" s="440"/>
      <c r="D602" s="440"/>
      <c r="E602" s="440"/>
      <c r="F602" s="440"/>
      <c r="G602" s="440"/>
      <c r="H602" s="440"/>
      <c r="I602" s="440"/>
      <c r="J602" s="440"/>
      <c r="K602" s="440"/>
      <c r="L602" s="440"/>
      <c r="M602" s="440"/>
      <c r="N602" s="440"/>
      <c r="O602" s="440"/>
      <c r="P602" s="440"/>
      <c r="Q602" s="440"/>
      <c r="R602" s="440"/>
      <c r="S602" s="440"/>
      <c r="T602" s="440"/>
      <c r="U602" s="440"/>
      <c r="V602" s="440"/>
      <c r="W602" s="440"/>
      <c r="X602" s="440"/>
      <c r="Y602" s="440"/>
      <c r="Z602" s="440"/>
      <c r="AA602" s="440"/>
      <c r="AB602" s="440"/>
    </row>
    <row r="603" spans="2:28" x14ac:dyDescent="0.25">
      <c r="B603" s="440"/>
      <c r="C603" s="440"/>
      <c r="D603" s="440"/>
      <c r="E603" s="440"/>
      <c r="F603" s="440"/>
      <c r="G603" s="440"/>
      <c r="H603" s="440"/>
      <c r="I603" s="440"/>
      <c r="J603" s="440"/>
      <c r="K603" s="440"/>
      <c r="L603" s="440"/>
      <c r="M603" s="440"/>
      <c r="N603" s="440"/>
      <c r="O603" s="440"/>
      <c r="P603" s="440"/>
      <c r="Q603" s="440"/>
      <c r="R603" s="440"/>
      <c r="S603" s="440"/>
      <c r="T603" s="440"/>
      <c r="U603" s="440"/>
      <c r="V603" s="440"/>
      <c r="W603" s="440"/>
      <c r="X603" s="440"/>
      <c r="Y603" s="440"/>
      <c r="Z603" s="440"/>
      <c r="AA603" s="440"/>
      <c r="AB603" s="440"/>
    </row>
    <row r="604" spans="2:28" x14ac:dyDescent="0.25">
      <c r="B604" s="440"/>
      <c r="C604" s="440"/>
      <c r="D604" s="440"/>
      <c r="E604" s="440"/>
      <c r="F604" s="440"/>
      <c r="G604" s="440"/>
      <c r="H604" s="440"/>
      <c r="I604" s="440"/>
      <c r="J604" s="440"/>
      <c r="K604" s="440"/>
      <c r="L604" s="440"/>
      <c r="M604" s="440"/>
      <c r="N604" s="440"/>
      <c r="O604" s="440"/>
      <c r="P604" s="440"/>
      <c r="Q604" s="440"/>
      <c r="R604" s="440"/>
      <c r="S604" s="440"/>
      <c r="T604" s="440"/>
      <c r="U604" s="440"/>
      <c r="V604" s="440"/>
      <c r="W604" s="440"/>
      <c r="X604" s="440"/>
      <c r="Y604" s="440"/>
      <c r="Z604" s="440"/>
      <c r="AA604" s="440"/>
      <c r="AB604" s="440"/>
    </row>
    <row r="605" spans="2:28" x14ac:dyDescent="0.25">
      <c r="B605" s="440"/>
      <c r="C605" s="440"/>
      <c r="D605" s="440"/>
      <c r="E605" s="440"/>
      <c r="F605" s="440"/>
      <c r="G605" s="440"/>
      <c r="H605" s="440"/>
      <c r="I605" s="440"/>
      <c r="J605" s="440"/>
      <c r="K605" s="440"/>
      <c r="L605" s="440"/>
      <c r="M605" s="440"/>
      <c r="N605" s="440"/>
      <c r="O605" s="440"/>
      <c r="P605" s="440"/>
      <c r="Q605" s="440"/>
      <c r="R605" s="440"/>
      <c r="S605" s="440"/>
      <c r="T605" s="440"/>
      <c r="U605" s="440"/>
      <c r="V605" s="440"/>
      <c r="W605" s="440"/>
      <c r="X605" s="440"/>
      <c r="Y605" s="440"/>
      <c r="Z605" s="440"/>
      <c r="AA605" s="440"/>
      <c r="AB605" s="440"/>
    </row>
    <row r="606" spans="2:28" x14ac:dyDescent="0.25">
      <c r="B606" s="440"/>
      <c r="C606" s="440"/>
      <c r="D606" s="440"/>
      <c r="E606" s="440"/>
      <c r="F606" s="440"/>
      <c r="G606" s="440"/>
      <c r="H606" s="440"/>
      <c r="I606" s="440"/>
      <c r="J606" s="440"/>
      <c r="K606" s="440"/>
      <c r="L606" s="440"/>
      <c r="M606" s="440"/>
      <c r="N606" s="440"/>
      <c r="O606" s="440"/>
      <c r="P606" s="440"/>
      <c r="Q606" s="440"/>
      <c r="R606" s="440"/>
      <c r="S606" s="440"/>
      <c r="T606" s="440"/>
      <c r="U606" s="440"/>
      <c r="V606" s="440"/>
      <c r="W606" s="440"/>
      <c r="X606" s="440"/>
      <c r="Y606" s="440"/>
      <c r="Z606" s="440"/>
      <c r="AA606" s="440"/>
      <c r="AB606" s="440"/>
    </row>
    <row r="607" spans="2:28" x14ac:dyDescent="0.25">
      <c r="B607" s="440"/>
      <c r="C607" s="440"/>
      <c r="D607" s="440"/>
      <c r="E607" s="440"/>
      <c r="F607" s="440"/>
      <c r="G607" s="440"/>
      <c r="H607" s="440"/>
      <c r="I607" s="440"/>
      <c r="J607" s="440"/>
      <c r="K607" s="440"/>
      <c r="L607" s="440"/>
      <c r="M607" s="440"/>
      <c r="N607" s="440"/>
      <c r="O607" s="440"/>
      <c r="P607" s="440"/>
      <c r="Q607" s="440"/>
      <c r="R607" s="440"/>
      <c r="S607" s="440"/>
      <c r="T607" s="440"/>
      <c r="U607" s="440"/>
      <c r="V607" s="440"/>
      <c r="W607" s="440"/>
      <c r="X607" s="440"/>
      <c r="Y607" s="440"/>
      <c r="Z607" s="440"/>
      <c r="AA607" s="440"/>
      <c r="AB607" s="440"/>
    </row>
    <row r="608" spans="2:28" x14ac:dyDescent="0.25">
      <c r="B608" s="440"/>
      <c r="C608" s="440"/>
      <c r="D608" s="440"/>
      <c r="E608" s="440"/>
      <c r="F608" s="440"/>
      <c r="G608" s="440"/>
      <c r="H608" s="440"/>
      <c r="I608" s="440"/>
      <c r="J608" s="440"/>
      <c r="K608" s="440"/>
      <c r="L608" s="440"/>
      <c r="M608" s="440"/>
      <c r="N608" s="440"/>
      <c r="O608" s="440"/>
      <c r="P608" s="440"/>
      <c r="Q608" s="440"/>
      <c r="R608" s="440"/>
      <c r="S608" s="440"/>
      <c r="T608" s="440"/>
      <c r="U608" s="440"/>
      <c r="V608" s="440"/>
      <c r="W608" s="440"/>
      <c r="X608" s="440"/>
      <c r="Y608" s="440"/>
      <c r="Z608" s="440"/>
      <c r="AA608" s="440"/>
      <c r="AB608" s="440"/>
    </row>
    <row r="609" spans="2:28" x14ac:dyDescent="0.25">
      <c r="B609" s="440"/>
      <c r="C609" s="440"/>
      <c r="D609" s="440"/>
      <c r="E609" s="440"/>
      <c r="F609" s="440"/>
      <c r="G609" s="440"/>
      <c r="H609" s="440"/>
      <c r="I609" s="440"/>
      <c r="J609" s="440"/>
      <c r="K609" s="440"/>
      <c r="L609" s="440"/>
      <c r="M609" s="440"/>
      <c r="N609" s="440"/>
      <c r="O609" s="440"/>
      <c r="P609" s="440"/>
      <c r="Q609" s="440"/>
      <c r="R609" s="440"/>
      <c r="S609" s="440"/>
      <c r="T609" s="440"/>
      <c r="U609" s="440"/>
      <c r="V609" s="440"/>
      <c r="W609" s="440"/>
      <c r="X609" s="440"/>
      <c r="Y609" s="440"/>
      <c r="Z609" s="440"/>
      <c r="AA609" s="440"/>
      <c r="AB609" s="440"/>
    </row>
    <row r="610" spans="2:28" x14ac:dyDescent="0.25">
      <c r="B610" s="440"/>
      <c r="C610" s="440"/>
      <c r="D610" s="440"/>
      <c r="E610" s="440"/>
      <c r="F610" s="440"/>
      <c r="G610" s="440"/>
      <c r="H610" s="440"/>
      <c r="I610" s="440"/>
      <c r="J610" s="440"/>
      <c r="K610" s="440"/>
      <c r="L610" s="440"/>
      <c r="M610" s="440"/>
      <c r="N610" s="440"/>
      <c r="O610" s="440"/>
      <c r="P610" s="440"/>
      <c r="Q610" s="440"/>
      <c r="R610" s="440"/>
      <c r="S610" s="440"/>
      <c r="T610" s="440"/>
      <c r="U610" s="440"/>
      <c r="V610" s="440"/>
      <c r="W610" s="440"/>
      <c r="X610" s="440"/>
      <c r="Y610" s="440"/>
      <c r="Z610" s="440"/>
      <c r="AA610" s="440"/>
      <c r="AB610" s="440"/>
    </row>
    <row r="611" spans="2:28" x14ac:dyDescent="0.25">
      <c r="B611" s="440"/>
      <c r="C611" s="440"/>
      <c r="D611" s="440"/>
      <c r="E611" s="440"/>
      <c r="F611" s="440"/>
      <c r="G611" s="440"/>
      <c r="H611" s="440"/>
      <c r="I611" s="440"/>
      <c r="J611" s="440"/>
      <c r="K611" s="440"/>
      <c r="L611" s="440"/>
      <c r="M611" s="440"/>
      <c r="N611" s="440"/>
      <c r="O611" s="440"/>
      <c r="P611" s="440"/>
      <c r="Q611" s="440"/>
      <c r="R611" s="440"/>
      <c r="S611" s="440"/>
      <c r="T611" s="440"/>
      <c r="U611" s="440"/>
      <c r="V611" s="440"/>
      <c r="W611" s="440"/>
      <c r="X611" s="440"/>
      <c r="Y611" s="440"/>
      <c r="Z611" s="440"/>
      <c r="AA611" s="440"/>
      <c r="AB611" s="440"/>
    </row>
    <row r="612" spans="2:28" x14ac:dyDescent="0.25">
      <c r="B612" s="440"/>
      <c r="C612" s="440"/>
      <c r="D612" s="440"/>
      <c r="E612" s="440"/>
      <c r="F612" s="440"/>
      <c r="G612" s="440"/>
      <c r="H612" s="440"/>
      <c r="I612" s="440"/>
      <c r="J612" s="440"/>
      <c r="K612" s="440"/>
      <c r="L612" s="440"/>
      <c r="M612" s="440"/>
      <c r="N612" s="440"/>
      <c r="O612" s="440"/>
      <c r="P612" s="440"/>
      <c r="Q612" s="440"/>
      <c r="R612" s="440"/>
      <c r="S612" s="440"/>
      <c r="T612" s="440"/>
      <c r="U612" s="440"/>
      <c r="V612" s="440"/>
      <c r="W612" s="440"/>
      <c r="X612" s="440"/>
      <c r="Y612" s="440"/>
      <c r="Z612" s="440"/>
      <c r="AA612" s="440"/>
      <c r="AB612" s="440"/>
    </row>
    <row r="613" spans="2:28" x14ac:dyDescent="0.25">
      <c r="B613" s="440"/>
      <c r="C613" s="440"/>
      <c r="D613" s="440"/>
      <c r="E613" s="440"/>
      <c r="F613" s="440"/>
      <c r="G613" s="440"/>
      <c r="H613" s="440"/>
      <c r="I613" s="440"/>
      <c r="J613" s="440"/>
      <c r="K613" s="440"/>
      <c r="L613" s="440"/>
      <c r="M613" s="440"/>
      <c r="N613" s="440"/>
      <c r="O613" s="440"/>
      <c r="P613" s="440"/>
      <c r="Q613" s="440"/>
      <c r="R613" s="440"/>
      <c r="S613" s="440"/>
      <c r="T613" s="440"/>
      <c r="U613" s="440"/>
      <c r="V613" s="440"/>
      <c r="W613" s="440"/>
      <c r="X613" s="440"/>
      <c r="Y613" s="440"/>
      <c r="Z613" s="440"/>
      <c r="AA613" s="440"/>
      <c r="AB613" s="440"/>
    </row>
    <row r="614" spans="2:28" x14ac:dyDescent="0.25">
      <c r="B614" s="440"/>
      <c r="C614" s="440"/>
      <c r="D614" s="440"/>
      <c r="E614" s="440"/>
      <c r="F614" s="440"/>
      <c r="G614" s="440"/>
      <c r="H614" s="440"/>
      <c r="I614" s="440"/>
      <c r="J614" s="440"/>
      <c r="K614" s="440"/>
      <c r="L614" s="440"/>
      <c r="M614" s="440"/>
      <c r="N614" s="440"/>
      <c r="O614" s="440"/>
      <c r="P614" s="440"/>
      <c r="Q614" s="440"/>
      <c r="R614" s="440"/>
      <c r="S614" s="440"/>
      <c r="T614" s="440"/>
      <c r="U614" s="440"/>
      <c r="V614" s="440"/>
      <c r="W614" s="440"/>
      <c r="X614" s="440"/>
      <c r="Y614" s="440"/>
      <c r="Z614" s="440"/>
      <c r="AA614" s="440"/>
      <c r="AB614" s="440"/>
    </row>
    <row r="615" spans="2:28" x14ac:dyDescent="0.25">
      <c r="B615" s="440"/>
      <c r="C615" s="440"/>
      <c r="D615" s="440"/>
      <c r="E615" s="440"/>
      <c r="F615" s="440"/>
      <c r="G615" s="440"/>
      <c r="H615" s="440"/>
      <c r="I615" s="440"/>
      <c r="J615" s="440"/>
      <c r="K615" s="440"/>
      <c r="L615" s="440"/>
      <c r="M615" s="440"/>
      <c r="N615" s="440"/>
      <c r="O615" s="440"/>
      <c r="P615" s="440"/>
      <c r="Q615" s="440"/>
      <c r="R615" s="440"/>
      <c r="S615" s="440"/>
      <c r="T615" s="440"/>
      <c r="U615" s="440"/>
      <c r="V615" s="440"/>
      <c r="W615" s="440"/>
      <c r="X615" s="440"/>
      <c r="Y615" s="440"/>
      <c r="Z615" s="440"/>
      <c r="AA615" s="440"/>
      <c r="AB615" s="440"/>
    </row>
    <row r="616" spans="2:28" x14ac:dyDescent="0.25">
      <c r="B616" s="440"/>
      <c r="C616" s="440"/>
      <c r="D616" s="440"/>
      <c r="E616" s="440"/>
      <c r="F616" s="440"/>
      <c r="G616" s="440"/>
      <c r="H616" s="440"/>
      <c r="I616" s="440"/>
      <c r="J616" s="440"/>
      <c r="K616" s="440"/>
      <c r="L616" s="440"/>
      <c r="M616" s="440"/>
      <c r="N616" s="440"/>
      <c r="O616" s="440"/>
      <c r="P616" s="440"/>
      <c r="Q616" s="440"/>
      <c r="R616" s="440"/>
      <c r="S616" s="440"/>
      <c r="T616" s="440"/>
      <c r="U616" s="440"/>
      <c r="V616" s="440"/>
      <c r="W616" s="440"/>
      <c r="X616" s="440"/>
      <c r="Y616" s="440"/>
      <c r="Z616" s="440"/>
      <c r="AA616" s="440"/>
      <c r="AB616" s="440"/>
    </row>
    <row r="617" spans="2:28" x14ac:dyDescent="0.25">
      <c r="B617" s="440"/>
      <c r="C617" s="440"/>
      <c r="D617" s="440"/>
      <c r="E617" s="440"/>
      <c r="F617" s="440"/>
      <c r="G617" s="440"/>
      <c r="H617" s="440"/>
      <c r="I617" s="440"/>
      <c r="J617" s="440"/>
      <c r="K617" s="440"/>
      <c r="L617" s="440"/>
      <c r="M617" s="440"/>
      <c r="N617" s="440"/>
      <c r="O617" s="440"/>
      <c r="P617" s="440"/>
      <c r="Q617" s="440"/>
      <c r="R617" s="440"/>
      <c r="S617" s="440"/>
      <c r="T617" s="440"/>
      <c r="U617" s="440"/>
      <c r="V617" s="440"/>
      <c r="W617" s="440"/>
      <c r="X617" s="440"/>
      <c r="Y617" s="440"/>
      <c r="Z617" s="440"/>
      <c r="AA617" s="440"/>
      <c r="AB617" s="440"/>
    </row>
    <row r="618" spans="2:28" x14ac:dyDescent="0.25">
      <c r="B618" s="440"/>
      <c r="C618" s="440"/>
      <c r="D618" s="440"/>
      <c r="E618" s="440"/>
      <c r="F618" s="440"/>
      <c r="G618" s="440"/>
      <c r="H618" s="440"/>
      <c r="I618" s="440"/>
      <c r="J618" s="440"/>
      <c r="K618" s="440"/>
      <c r="L618" s="440"/>
      <c r="M618" s="440"/>
      <c r="N618" s="440"/>
      <c r="O618" s="440"/>
      <c r="P618" s="440"/>
      <c r="Q618" s="440"/>
      <c r="R618" s="440"/>
      <c r="S618" s="440"/>
      <c r="T618" s="440"/>
      <c r="U618" s="440"/>
      <c r="V618" s="440"/>
      <c r="W618" s="440"/>
      <c r="X618" s="440"/>
      <c r="Y618" s="440"/>
      <c r="Z618" s="440"/>
      <c r="AA618" s="440"/>
      <c r="AB618" s="440"/>
    </row>
    <row r="619" spans="2:28" x14ac:dyDescent="0.25">
      <c r="B619" s="440"/>
      <c r="C619" s="440"/>
      <c r="D619" s="440"/>
      <c r="E619" s="440"/>
      <c r="F619" s="440"/>
      <c r="G619" s="440"/>
      <c r="H619" s="440"/>
      <c r="I619" s="440"/>
      <c r="J619" s="440"/>
      <c r="K619" s="440"/>
      <c r="L619" s="440"/>
      <c r="M619" s="440"/>
      <c r="N619" s="440"/>
      <c r="O619" s="440"/>
      <c r="P619" s="440"/>
      <c r="Q619" s="440"/>
      <c r="R619" s="440"/>
      <c r="S619" s="440"/>
      <c r="T619" s="440"/>
      <c r="U619" s="440"/>
      <c r="V619" s="440"/>
      <c r="W619" s="440"/>
      <c r="X619" s="440"/>
      <c r="Y619" s="440"/>
      <c r="Z619" s="440"/>
      <c r="AA619" s="440"/>
      <c r="AB619" s="440"/>
    </row>
    <row r="620" spans="2:28" x14ac:dyDescent="0.25">
      <c r="B620" s="440"/>
      <c r="C620" s="440"/>
      <c r="D620" s="440"/>
      <c r="E620" s="440"/>
      <c r="F620" s="440"/>
      <c r="G620" s="440"/>
      <c r="H620" s="440"/>
      <c r="I620" s="440"/>
      <c r="J620" s="440"/>
      <c r="K620" s="440"/>
      <c r="L620" s="440"/>
      <c r="M620" s="440"/>
      <c r="N620" s="440"/>
      <c r="O620" s="440"/>
      <c r="P620" s="440"/>
      <c r="Q620" s="440"/>
      <c r="R620" s="440"/>
      <c r="S620" s="440"/>
      <c r="T620" s="440"/>
      <c r="U620" s="440"/>
      <c r="V620" s="440"/>
      <c r="W620" s="440"/>
      <c r="X620" s="440"/>
      <c r="Y620" s="440"/>
      <c r="Z620" s="440"/>
      <c r="AA620" s="440"/>
      <c r="AB620" s="440"/>
    </row>
    <row r="621" spans="2:28" x14ac:dyDescent="0.25">
      <c r="B621" s="440"/>
      <c r="C621" s="440"/>
      <c r="D621" s="440"/>
      <c r="E621" s="440"/>
      <c r="F621" s="440"/>
      <c r="G621" s="440"/>
      <c r="H621" s="440"/>
      <c r="I621" s="440"/>
      <c r="J621" s="440"/>
      <c r="K621" s="440"/>
      <c r="L621" s="440"/>
      <c r="M621" s="440"/>
      <c r="N621" s="440"/>
      <c r="O621" s="440"/>
      <c r="P621" s="440"/>
      <c r="Q621" s="440"/>
      <c r="R621" s="440"/>
      <c r="S621" s="440"/>
      <c r="T621" s="440"/>
      <c r="U621" s="440"/>
      <c r="V621" s="440"/>
      <c r="W621" s="440"/>
      <c r="X621" s="440"/>
      <c r="Y621" s="440"/>
      <c r="Z621" s="440"/>
      <c r="AA621" s="440"/>
      <c r="AB621" s="440"/>
    </row>
    <row r="622" spans="2:28" x14ac:dyDescent="0.25">
      <c r="B622" s="440"/>
      <c r="C622" s="440"/>
      <c r="D622" s="440"/>
      <c r="E622" s="440"/>
      <c r="F622" s="440"/>
      <c r="G622" s="440"/>
      <c r="H622" s="440"/>
      <c r="I622" s="440"/>
      <c r="J622" s="440"/>
      <c r="K622" s="440"/>
      <c r="L622" s="440"/>
      <c r="M622" s="440"/>
      <c r="N622" s="440"/>
      <c r="O622" s="440"/>
      <c r="P622" s="440"/>
      <c r="Q622" s="440"/>
      <c r="R622" s="440"/>
      <c r="S622" s="440"/>
      <c r="T622" s="440"/>
      <c r="U622" s="440"/>
      <c r="V622" s="440"/>
      <c r="W622" s="440"/>
      <c r="X622" s="440"/>
      <c r="Y622" s="440"/>
      <c r="Z622" s="440"/>
      <c r="AA622" s="440"/>
      <c r="AB622" s="440"/>
    </row>
    <row r="623" spans="2:28" x14ac:dyDescent="0.25">
      <c r="B623" s="440"/>
      <c r="C623" s="440"/>
      <c r="D623" s="440"/>
      <c r="E623" s="440"/>
      <c r="F623" s="440"/>
      <c r="G623" s="440"/>
      <c r="H623" s="440"/>
      <c r="I623" s="440"/>
      <c r="J623" s="440"/>
      <c r="K623" s="440"/>
      <c r="L623" s="440"/>
      <c r="M623" s="440"/>
      <c r="N623" s="440"/>
      <c r="O623" s="440"/>
      <c r="P623" s="440"/>
      <c r="Q623" s="440"/>
      <c r="R623" s="440"/>
      <c r="S623" s="440"/>
      <c r="T623" s="440"/>
      <c r="U623" s="440"/>
      <c r="V623" s="440"/>
      <c r="W623" s="440"/>
      <c r="X623" s="440"/>
      <c r="Y623" s="440"/>
      <c r="Z623" s="440"/>
      <c r="AA623" s="440"/>
      <c r="AB623" s="440"/>
    </row>
    <row r="624" spans="2:28" x14ac:dyDescent="0.25">
      <c r="B624" s="440"/>
      <c r="C624" s="440"/>
      <c r="D624" s="440"/>
      <c r="E624" s="440"/>
      <c r="F624" s="440"/>
      <c r="G624" s="440"/>
      <c r="H624" s="440"/>
      <c r="I624" s="440"/>
      <c r="J624" s="440"/>
      <c r="K624" s="440"/>
      <c r="L624" s="440"/>
      <c r="M624" s="440"/>
      <c r="N624" s="440"/>
      <c r="O624" s="440"/>
      <c r="P624" s="440"/>
      <c r="Q624" s="440"/>
      <c r="R624" s="440"/>
      <c r="S624" s="440"/>
      <c r="T624" s="440"/>
      <c r="U624" s="440"/>
      <c r="V624" s="440"/>
      <c r="W624" s="440"/>
      <c r="X624" s="440"/>
      <c r="Y624" s="440"/>
      <c r="Z624" s="440"/>
      <c r="AA624" s="440"/>
      <c r="AB624" s="440"/>
    </row>
    <row r="625" spans="2:28" x14ac:dyDescent="0.25">
      <c r="B625" s="440"/>
      <c r="C625" s="440"/>
      <c r="D625" s="440"/>
      <c r="E625" s="440"/>
      <c r="F625" s="440"/>
      <c r="G625" s="440"/>
      <c r="H625" s="440"/>
      <c r="I625" s="440"/>
      <c r="J625" s="440"/>
      <c r="K625" s="440"/>
      <c r="L625" s="440"/>
      <c r="M625" s="440"/>
      <c r="N625" s="440"/>
      <c r="O625" s="440"/>
      <c r="P625" s="440"/>
      <c r="Q625" s="440"/>
      <c r="R625" s="440"/>
      <c r="S625" s="440"/>
      <c r="T625" s="440"/>
      <c r="U625" s="440"/>
      <c r="V625" s="440"/>
      <c r="W625" s="440"/>
      <c r="X625" s="440"/>
      <c r="Y625" s="440"/>
      <c r="Z625" s="440"/>
      <c r="AA625" s="440"/>
      <c r="AB625" s="440"/>
    </row>
    <row r="626" spans="2:28" x14ac:dyDescent="0.25">
      <c r="B626" s="440"/>
      <c r="C626" s="440"/>
      <c r="D626" s="440"/>
      <c r="E626" s="440"/>
      <c r="F626" s="440"/>
      <c r="G626" s="440"/>
      <c r="H626" s="440"/>
      <c r="I626" s="440"/>
      <c r="J626" s="440"/>
      <c r="K626" s="440"/>
      <c r="L626" s="440"/>
      <c r="M626" s="440"/>
      <c r="N626" s="440"/>
      <c r="O626" s="440"/>
      <c r="P626" s="440"/>
      <c r="Q626" s="440"/>
      <c r="R626" s="440"/>
      <c r="S626" s="440"/>
      <c r="T626" s="440"/>
      <c r="U626" s="440"/>
      <c r="V626" s="440"/>
      <c r="W626" s="440"/>
      <c r="X626" s="440"/>
      <c r="Y626" s="440"/>
      <c r="Z626" s="440"/>
      <c r="AA626" s="440"/>
      <c r="AB626" s="440"/>
    </row>
    <row r="627" spans="2:28" x14ac:dyDescent="0.25">
      <c r="B627" s="440"/>
      <c r="C627" s="440"/>
      <c r="D627" s="440"/>
      <c r="E627" s="440"/>
      <c r="F627" s="440"/>
      <c r="G627" s="440"/>
      <c r="H627" s="440"/>
      <c r="I627" s="440"/>
      <c r="J627" s="440"/>
      <c r="K627" s="440"/>
      <c r="L627" s="440"/>
      <c r="M627" s="440"/>
      <c r="N627" s="440"/>
      <c r="O627" s="440"/>
      <c r="P627" s="440"/>
      <c r="Q627" s="440"/>
      <c r="R627" s="440"/>
      <c r="S627" s="440"/>
      <c r="T627" s="440"/>
      <c r="U627" s="440"/>
      <c r="V627" s="440"/>
      <c r="W627" s="440"/>
      <c r="X627" s="440"/>
      <c r="Y627" s="440"/>
      <c r="Z627" s="440"/>
      <c r="AA627" s="440"/>
      <c r="AB627" s="440"/>
    </row>
    <row r="628" spans="2:28" x14ac:dyDescent="0.25">
      <c r="B628" s="440"/>
      <c r="C628" s="440"/>
      <c r="D628" s="440"/>
      <c r="E628" s="440"/>
      <c r="F628" s="440"/>
      <c r="G628" s="440"/>
      <c r="H628" s="440"/>
      <c r="I628" s="440"/>
      <c r="J628" s="440"/>
      <c r="K628" s="440"/>
      <c r="L628" s="440"/>
      <c r="M628" s="440"/>
      <c r="N628" s="440"/>
      <c r="O628" s="440"/>
      <c r="P628" s="440"/>
      <c r="Q628" s="440"/>
      <c r="R628" s="440"/>
      <c r="S628" s="440"/>
      <c r="T628" s="440"/>
      <c r="U628" s="440"/>
      <c r="V628" s="440"/>
      <c r="W628" s="440"/>
      <c r="X628" s="440"/>
      <c r="Y628" s="440"/>
      <c r="Z628" s="440"/>
      <c r="AA628" s="440"/>
      <c r="AB628" s="440"/>
    </row>
    <row r="629" spans="2:28" x14ac:dyDescent="0.25">
      <c r="B629" s="440"/>
      <c r="C629" s="440"/>
      <c r="D629" s="440"/>
      <c r="E629" s="440"/>
      <c r="F629" s="440"/>
      <c r="G629" s="440"/>
      <c r="H629" s="440"/>
      <c r="I629" s="440"/>
      <c r="J629" s="440"/>
      <c r="K629" s="440"/>
      <c r="L629" s="440"/>
      <c r="M629" s="440"/>
      <c r="N629" s="440"/>
      <c r="O629" s="440"/>
      <c r="P629" s="440"/>
      <c r="Q629" s="440"/>
      <c r="R629" s="440"/>
      <c r="S629" s="440"/>
      <c r="T629" s="440"/>
      <c r="U629" s="440"/>
      <c r="V629" s="440"/>
      <c r="W629" s="440"/>
      <c r="X629" s="440"/>
      <c r="Y629" s="440"/>
      <c r="Z629" s="440"/>
      <c r="AA629" s="440"/>
      <c r="AB629" s="440"/>
    </row>
    <row r="630" spans="2:28" x14ac:dyDescent="0.25">
      <c r="B630" s="440"/>
      <c r="C630" s="440"/>
      <c r="D630" s="440"/>
      <c r="E630" s="440"/>
      <c r="F630" s="440"/>
      <c r="G630" s="440"/>
      <c r="H630" s="440"/>
      <c r="I630" s="440"/>
      <c r="J630" s="440"/>
      <c r="K630" s="440"/>
      <c r="L630" s="440"/>
      <c r="M630" s="440"/>
      <c r="N630" s="440"/>
      <c r="O630" s="440"/>
      <c r="P630" s="440"/>
      <c r="Q630" s="440"/>
      <c r="R630" s="440"/>
      <c r="S630" s="440"/>
      <c r="T630" s="440"/>
      <c r="U630" s="440"/>
      <c r="V630" s="440"/>
      <c r="W630" s="440"/>
      <c r="X630" s="440"/>
      <c r="Y630" s="440"/>
      <c r="Z630" s="440"/>
      <c r="AA630" s="440"/>
      <c r="AB630" s="440"/>
    </row>
    <row r="631" spans="2:28" x14ac:dyDescent="0.25">
      <c r="B631" s="440"/>
      <c r="C631" s="440"/>
      <c r="D631" s="440"/>
      <c r="E631" s="440"/>
      <c r="F631" s="440"/>
      <c r="G631" s="440"/>
      <c r="H631" s="440"/>
      <c r="I631" s="440"/>
      <c r="J631" s="440"/>
      <c r="K631" s="440"/>
      <c r="L631" s="440"/>
      <c r="M631" s="440"/>
      <c r="N631" s="440"/>
      <c r="O631" s="440"/>
      <c r="P631" s="440"/>
      <c r="Q631" s="440"/>
      <c r="R631" s="440"/>
      <c r="S631" s="440"/>
      <c r="T631" s="440"/>
      <c r="U631" s="440"/>
      <c r="V631" s="440"/>
      <c r="W631" s="440"/>
      <c r="X631" s="440"/>
      <c r="Y631" s="440"/>
      <c r="Z631" s="440"/>
      <c r="AA631" s="440"/>
      <c r="AB631" s="440"/>
    </row>
    <row r="632" spans="2:28" x14ac:dyDescent="0.25">
      <c r="B632" s="440"/>
      <c r="C632" s="440"/>
      <c r="D632" s="440"/>
      <c r="E632" s="440"/>
      <c r="F632" s="440"/>
      <c r="G632" s="440"/>
      <c r="H632" s="440"/>
      <c r="I632" s="440"/>
      <c r="J632" s="440"/>
      <c r="K632" s="440"/>
      <c r="L632" s="440"/>
      <c r="M632" s="440"/>
      <c r="N632" s="440"/>
      <c r="O632" s="440"/>
      <c r="P632" s="440"/>
      <c r="Q632" s="440"/>
      <c r="R632" s="440"/>
      <c r="S632" s="440"/>
      <c r="T632" s="440"/>
      <c r="U632" s="440"/>
      <c r="V632" s="440"/>
      <c r="W632" s="440"/>
      <c r="X632" s="440"/>
      <c r="Y632" s="440"/>
      <c r="Z632" s="440"/>
      <c r="AA632" s="440"/>
      <c r="AB632" s="440"/>
    </row>
    <row r="633" spans="2:28" x14ac:dyDescent="0.25">
      <c r="B633" s="440"/>
      <c r="C633" s="440"/>
      <c r="D633" s="440"/>
      <c r="E633" s="440"/>
      <c r="F633" s="440"/>
      <c r="G633" s="440"/>
      <c r="H633" s="440"/>
      <c r="I633" s="440"/>
      <c r="J633" s="440"/>
      <c r="K633" s="440"/>
      <c r="L633" s="440"/>
      <c r="M633" s="440"/>
      <c r="N633" s="440"/>
      <c r="O633" s="440"/>
      <c r="P633" s="440"/>
      <c r="Q633" s="440"/>
      <c r="R633" s="440"/>
      <c r="S633" s="440"/>
      <c r="T633" s="440"/>
      <c r="U633" s="440"/>
      <c r="V633" s="440"/>
      <c r="W633" s="440"/>
      <c r="X633" s="440"/>
      <c r="Y633" s="440"/>
      <c r="Z633" s="440"/>
      <c r="AA633" s="440"/>
      <c r="AB633" s="440"/>
    </row>
    <row r="634" spans="2:28" x14ac:dyDescent="0.25">
      <c r="B634" s="440"/>
      <c r="C634" s="440"/>
      <c r="D634" s="440"/>
      <c r="E634" s="440"/>
      <c r="F634" s="440"/>
      <c r="G634" s="440"/>
      <c r="H634" s="440"/>
      <c r="I634" s="440"/>
      <c r="J634" s="440"/>
      <c r="K634" s="440"/>
      <c r="L634" s="440"/>
      <c r="M634" s="440"/>
      <c r="N634" s="440"/>
      <c r="O634" s="440"/>
      <c r="P634" s="440"/>
      <c r="Q634" s="440"/>
      <c r="R634" s="440"/>
      <c r="S634" s="440"/>
      <c r="T634" s="440"/>
      <c r="U634" s="440"/>
      <c r="V634" s="440"/>
      <c r="W634" s="440"/>
      <c r="X634" s="440"/>
      <c r="Y634" s="440"/>
      <c r="Z634" s="440"/>
      <c r="AA634" s="440"/>
      <c r="AB634" s="440"/>
    </row>
    <row r="635" spans="2:28" x14ac:dyDescent="0.25">
      <c r="B635" s="440"/>
      <c r="C635" s="440"/>
      <c r="D635" s="440"/>
      <c r="E635" s="440"/>
      <c r="F635" s="440"/>
      <c r="G635" s="440"/>
      <c r="H635" s="440"/>
      <c r="I635" s="440"/>
      <c r="J635" s="440"/>
      <c r="K635" s="440"/>
      <c r="L635" s="440"/>
      <c r="M635" s="440"/>
      <c r="N635" s="440"/>
      <c r="O635" s="440"/>
      <c r="P635" s="440"/>
      <c r="Q635" s="440"/>
      <c r="R635" s="440"/>
      <c r="S635" s="440"/>
      <c r="T635" s="440"/>
      <c r="U635" s="440"/>
      <c r="V635" s="440"/>
      <c r="W635" s="440"/>
      <c r="X635" s="440"/>
      <c r="Y635" s="440"/>
      <c r="Z635" s="440"/>
      <c r="AA635" s="440"/>
      <c r="AB635" s="440"/>
    </row>
    <row r="636" spans="2:28" x14ac:dyDescent="0.25">
      <c r="B636" s="440"/>
      <c r="C636" s="440"/>
      <c r="D636" s="440"/>
      <c r="E636" s="440"/>
      <c r="F636" s="440"/>
      <c r="G636" s="440"/>
      <c r="H636" s="440"/>
      <c r="I636" s="440"/>
      <c r="J636" s="440"/>
      <c r="K636" s="440"/>
      <c r="L636" s="440"/>
      <c r="M636" s="440"/>
      <c r="N636" s="440"/>
      <c r="O636" s="440"/>
      <c r="P636" s="440"/>
      <c r="Q636" s="440"/>
      <c r="R636" s="440"/>
      <c r="S636" s="440"/>
      <c r="T636" s="440"/>
      <c r="U636" s="440"/>
      <c r="V636" s="440"/>
      <c r="W636" s="440"/>
      <c r="X636" s="440"/>
      <c r="Y636" s="440"/>
      <c r="Z636" s="440"/>
      <c r="AA636" s="440"/>
      <c r="AB636" s="440"/>
    </row>
    <row r="637" spans="2:28" x14ac:dyDescent="0.25">
      <c r="B637" s="440"/>
      <c r="C637" s="440"/>
      <c r="D637" s="440"/>
      <c r="E637" s="440"/>
      <c r="F637" s="440"/>
      <c r="G637" s="440"/>
      <c r="H637" s="440"/>
      <c r="I637" s="440"/>
      <c r="J637" s="440"/>
      <c r="K637" s="440"/>
      <c r="L637" s="440"/>
      <c r="M637" s="440"/>
      <c r="N637" s="440"/>
      <c r="O637" s="440"/>
      <c r="P637" s="440"/>
      <c r="Q637" s="440"/>
      <c r="R637" s="440"/>
      <c r="S637" s="440"/>
      <c r="T637" s="440"/>
      <c r="U637" s="440"/>
      <c r="V637" s="440"/>
      <c r="W637" s="440"/>
      <c r="X637" s="440"/>
      <c r="Y637" s="440"/>
      <c r="Z637" s="440"/>
      <c r="AA637" s="440"/>
      <c r="AB637" s="440"/>
    </row>
    <row r="638" spans="2:28" x14ac:dyDescent="0.25">
      <c r="B638" s="440"/>
      <c r="C638" s="440"/>
      <c r="D638" s="440"/>
      <c r="E638" s="440"/>
      <c r="F638" s="440"/>
      <c r="G638" s="440"/>
      <c r="H638" s="440"/>
      <c r="I638" s="440"/>
      <c r="J638" s="440"/>
      <c r="K638" s="440"/>
      <c r="L638" s="440"/>
      <c r="M638" s="440"/>
      <c r="N638" s="440"/>
      <c r="O638" s="440"/>
      <c r="P638" s="440"/>
      <c r="Q638" s="440"/>
      <c r="R638" s="440"/>
      <c r="S638" s="440"/>
      <c r="T638" s="440"/>
      <c r="U638" s="440"/>
      <c r="V638" s="440"/>
      <c r="W638" s="440"/>
      <c r="X638" s="440"/>
      <c r="Y638" s="440"/>
      <c r="Z638" s="440"/>
      <c r="AA638" s="440"/>
      <c r="AB638" s="440"/>
    </row>
    <row r="639" spans="2:28" x14ac:dyDescent="0.25">
      <c r="B639" s="440"/>
      <c r="C639" s="440"/>
      <c r="D639" s="440"/>
      <c r="E639" s="440"/>
      <c r="F639" s="440"/>
      <c r="G639" s="440"/>
      <c r="H639" s="440"/>
      <c r="I639" s="440"/>
      <c r="J639" s="440"/>
      <c r="K639" s="440"/>
      <c r="L639" s="440"/>
      <c r="M639" s="440"/>
      <c r="N639" s="440"/>
      <c r="O639" s="440"/>
      <c r="P639" s="440"/>
      <c r="Q639" s="440"/>
      <c r="R639" s="440"/>
      <c r="S639" s="440"/>
      <c r="T639" s="440"/>
      <c r="U639" s="440"/>
      <c r="V639" s="440"/>
      <c r="W639" s="440"/>
      <c r="X639" s="440"/>
      <c r="Y639" s="440"/>
      <c r="Z639" s="440"/>
      <c r="AA639" s="440"/>
      <c r="AB639" s="440"/>
    </row>
    <row r="640" spans="2:28" x14ac:dyDescent="0.25">
      <c r="B640" s="440"/>
      <c r="C640" s="440"/>
      <c r="D640" s="440"/>
      <c r="E640" s="440"/>
      <c r="F640" s="440"/>
      <c r="G640" s="440"/>
      <c r="H640" s="440"/>
      <c r="I640" s="440"/>
      <c r="J640" s="440"/>
      <c r="K640" s="440"/>
      <c r="L640" s="440"/>
      <c r="M640" s="440"/>
      <c r="N640" s="440"/>
      <c r="O640" s="440"/>
      <c r="P640" s="440"/>
      <c r="Q640" s="440"/>
      <c r="R640" s="440"/>
      <c r="S640" s="440"/>
      <c r="T640" s="440"/>
      <c r="U640" s="440"/>
      <c r="V640" s="440"/>
      <c r="W640" s="440"/>
      <c r="X640" s="440"/>
      <c r="Y640" s="440"/>
      <c r="Z640" s="440"/>
      <c r="AA640" s="440"/>
      <c r="AB640" s="440"/>
    </row>
    <row r="641" spans="2:28" x14ac:dyDescent="0.25">
      <c r="B641" s="440"/>
      <c r="C641" s="440"/>
      <c r="D641" s="440"/>
      <c r="E641" s="440"/>
      <c r="F641" s="440"/>
      <c r="G641" s="440"/>
      <c r="H641" s="440"/>
      <c r="I641" s="440"/>
      <c r="J641" s="440"/>
      <c r="K641" s="440"/>
      <c r="L641" s="440"/>
      <c r="M641" s="440"/>
      <c r="N641" s="440"/>
      <c r="O641" s="440"/>
      <c r="P641" s="440"/>
      <c r="Q641" s="440"/>
      <c r="R641" s="440"/>
      <c r="S641" s="440"/>
      <c r="T641" s="440"/>
      <c r="U641" s="440"/>
      <c r="V641" s="440"/>
      <c r="W641" s="440"/>
      <c r="X641" s="440"/>
      <c r="Y641" s="440"/>
      <c r="Z641" s="440"/>
      <c r="AA641" s="440"/>
      <c r="AB641" s="440"/>
    </row>
    <row r="642" spans="2:28" x14ac:dyDescent="0.25">
      <c r="B642" s="440"/>
      <c r="C642" s="440"/>
      <c r="D642" s="440"/>
      <c r="E642" s="440"/>
      <c r="F642" s="440"/>
      <c r="G642" s="440"/>
      <c r="H642" s="440"/>
      <c r="I642" s="440"/>
      <c r="J642" s="440"/>
      <c r="K642" s="440"/>
      <c r="L642" s="440"/>
      <c r="M642" s="440"/>
      <c r="N642" s="440"/>
      <c r="O642" s="440"/>
      <c r="P642" s="440"/>
      <c r="Q642" s="440"/>
      <c r="R642" s="440"/>
      <c r="S642" s="440"/>
      <c r="T642" s="440"/>
      <c r="U642" s="440"/>
      <c r="V642" s="440"/>
      <c r="W642" s="440"/>
      <c r="X642" s="440"/>
      <c r="Y642" s="440"/>
      <c r="Z642" s="440"/>
      <c r="AA642" s="440"/>
      <c r="AB642" s="440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rintOptions horizontalCentered="1" verticalCentered="1"/>
  <pageMargins left="0.31496062992125984" right="0.31496062992125984" top="0.19685039370078741" bottom="0.19685039370078741" header="0.31496062992125984" footer="0.31496062992125984"/>
  <pageSetup paperSize="9" scale="54" orientation="landscape" r:id="rId1"/>
  <headerFooter>
    <oddHeader xml:space="preserve">&amp;C
INSTITUTO FEDERAL
PARANÁ   
MINISTÉRIO DA
EDUCAÇÃO
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536"/>
  <sheetViews>
    <sheetView workbookViewId="0">
      <selection activeCell="B8" sqref="B8"/>
    </sheetView>
  </sheetViews>
  <sheetFormatPr defaultColWidth="16.140625" defaultRowHeight="15" x14ac:dyDescent="0.25"/>
  <cols>
    <col min="1" max="1" width="45" style="453" customWidth="1"/>
    <col min="2" max="15" width="14.28515625" style="453" customWidth="1"/>
    <col min="16" max="16" width="19.5703125" style="453" customWidth="1"/>
    <col min="17" max="26" width="11.140625" style="453" customWidth="1"/>
    <col min="27" max="256" width="16.140625" style="453"/>
    <col min="257" max="257" width="45" style="453" customWidth="1"/>
    <col min="258" max="271" width="14.28515625" style="453" customWidth="1"/>
    <col min="272" max="272" width="19.5703125" style="453" customWidth="1"/>
    <col min="273" max="282" width="11.140625" style="453" customWidth="1"/>
    <col min="283" max="512" width="16.140625" style="453"/>
    <col min="513" max="513" width="45" style="453" customWidth="1"/>
    <col min="514" max="527" width="14.28515625" style="453" customWidth="1"/>
    <col min="528" max="528" width="19.5703125" style="453" customWidth="1"/>
    <col min="529" max="538" width="11.140625" style="453" customWidth="1"/>
    <col min="539" max="768" width="16.140625" style="453"/>
    <col min="769" max="769" width="45" style="453" customWidth="1"/>
    <col min="770" max="783" width="14.28515625" style="453" customWidth="1"/>
    <col min="784" max="784" width="19.5703125" style="453" customWidth="1"/>
    <col min="785" max="794" width="11.140625" style="453" customWidth="1"/>
    <col min="795" max="1024" width="16.140625" style="453"/>
    <col min="1025" max="1025" width="45" style="453" customWidth="1"/>
    <col min="1026" max="1039" width="14.28515625" style="453" customWidth="1"/>
    <col min="1040" max="1040" width="19.5703125" style="453" customWidth="1"/>
    <col min="1041" max="1050" width="11.140625" style="453" customWidth="1"/>
    <col min="1051" max="1280" width="16.140625" style="453"/>
    <col min="1281" max="1281" width="45" style="453" customWidth="1"/>
    <col min="1282" max="1295" width="14.28515625" style="453" customWidth="1"/>
    <col min="1296" max="1296" width="19.5703125" style="453" customWidth="1"/>
    <col min="1297" max="1306" width="11.140625" style="453" customWidth="1"/>
    <col min="1307" max="1536" width="16.140625" style="453"/>
    <col min="1537" max="1537" width="45" style="453" customWidth="1"/>
    <col min="1538" max="1551" width="14.28515625" style="453" customWidth="1"/>
    <col min="1552" max="1552" width="19.5703125" style="453" customWidth="1"/>
    <col min="1553" max="1562" width="11.140625" style="453" customWidth="1"/>
    <col min="1563" max="1792" width="16.140625" style="453"/>
    <col min="1793" max="1793" width="45" style="453" customWidth="1"/>
    <col min="1794" max="1807" width="14.28515625" style="453" customWidth="1"/>
    <col min="1808" max="1808" width="19.5703125" style="453" customWidth="1"/>
    <col min="1809" max="1818" width="11.140625" style="453" customWidth="1"/>
    <col min="1819" max="2048" width="16.140625" style="453"/>
    <col min="2049" max="2049" width="45" style="453" customWidth="1"/>
    <col min="2050" max="2063" width="14.28515625" style="453" customWidth="1"/>
    <col min="2064" max="2064" width="19.5703125" style="453" customWidth="1"/>
    <col min="2065" max="2074" width="11.140625" style="453" customWidth="1"/>
    <col min="2075" max="2304" width="16.140625" style="453"/>
    <col min="2305" max="2305" width="45" style="453" customWidth="1"/>
    <col min="2306" max="2319" width="14.28515625" style="453" customWidth="1"/>
    <col min="2320" max="2320" width="19.5703125" style="453" customWidth="1"/>
    <col min="2321" max="2330" width="11.140625" style="453" customWidth="1"/>
    <col min="2331" max="2560" width="16.140625" style="453"/>
    <col min="2561" max="2561" width="45" style="453" customWidth="1"/>
    <col min="2562" max="2575" width="14.28515625" style="453" customWidth="1"/>
    <col min="2576" max="2576" width="19.5703125" style="453" customWidth="1"/>
    <col min="2577" max="2586" width="11.140625" style="453" customWidth="1"/>
    <col min="2587" max="2816" width="16.140625" style="453"/>
    <col min="2817" max="2817" width="45" style="453" customWidth="1"/>
    <col min="2818" max="2831" width="14.28515625" style="453" customWidth="1"/>
    <col min="2832" max="2832" width="19.5703125" style="453" customWidth="1"/>
    <col min="2833" max="2842" width="11.140625" style="453" customWidth="1"/>
    <col min="2843" max="3072" width="16.140625" style="453"/>
    <col min="3073" max="3073" width="45" style="453" customWidth="1"/>
    <col min="3074" max="3087" width="14.28515625" style="453" customWidth="1"/>
    <col min="3088" max="3088" width="19.5703125" style="453" customWidth="1"/>
    <col min="3089" max="3098" width="11.140625" style="453" customWidth="1"/>
    <col min="3099" max="3328" width="16.140625" style="453"/>
    <col min="3329" max="3329" width="45" style="453" customWidth="1"/>
    <col min="3330" max="3343" width="14.28515625" style="453" customWidth="1"/>
    <col min="3344" max="3344" width="19.5703125" style="453" customWidth="1"/>
    <col min="3345" max="3354" width="11.140625" style="453" customWidth="1"/>
    <col min="3355" max="3584" width="16.140625" style="453"/>
    <col min="3585" max="3585" width="45" style="453" customWidth="1"/>
    <col min="3586" max="3599" width="14.28515625" style="453" customWidth="1"/>
    <col min="3600" max="3600" width="19.5703125" style="453" customWidth="1"/>
    <col min="3601" max="3610" width="11.140625" style="453" customWidth="1"/>
    <col min="3611" max="3840" width="16.140625" style="453"/>
    <col min="3841" max="3841" width="45" style="453" customWidth="1"/>
    <col min="3842" max="3855" width="14.28515625" style="453" customWidth="1"/>
    <col min="3856" max="3856" width="19.5703125" style="453" customWidth="1"/>
    <col min="3857" max="3866" width="11.140625" style="453" customWidth="1"/>
    <col min="3867" max="4096" width="16.140625" style="453"/>
    <col min="4097" max="4097" width="45" style="453" customWidth="1"/>
    <col min="4098" max="4111" width="14.28515625" style="453" customWidth="1"/>
    <col min="4112" max="4112" width="19.5703125" style="453" customWidth="1"/>
    <col min="4113" max="4122" width="11.140625" style="453" customWidth="1"/>
    <col min="4123" max="4352" width="16.140625" style="453"/>
    <col min="4353" max="4353" width="45" style="453" customWidth="1"/>
    <col min="4354" max="4367" width="14.28515625" style="453" customWidth="1"/>
    <col min="4368" max="4368" width="19.5703125" style="453" customWidth="1"/>
    <col min="4369" max="4378" width="11.140625" style="453" customWidth="1"/>
    <col min="4379" max="4608" width="16.140625" style="453"/>
    <col min="4609" max="4609" width="45" style="453" customWidth="1"/>
    <col min="4610" max="4623" width="14.28515625" style="453" customWidth="1"/>
    <col min="4624" max="4624" width="19.5703125" style="453" customWidth="1"/>
    <col min="4625" max="4634" width="11.140625" style="453" customWidth="1"/>
    <col min="4635" max="4864" width="16.140625" style="453"/>
    <col min="4865" max="4865" width="45" style="453" customWidth="1"/>
    <col min="4866" max="4879" width="14.28515625" style="453" customWidth="1"/>
    <col min="4880" max="4880" width="19.5703125" style="453" customWidth="1"/>
    <col min="4881" max="4890" width="11.140625" style="453" customWidth="1"/>
    <col min="4891" max="5120" width="16.140625" style="453"/>
    <col min="5121" max="5121" width="45" style="453" customWidth="1"/>
    <col min="5122" max="5135" width="14.28515625" style="453" customWidth="1"/>
    <col min="5136" max="5136" width="19.5703125" style="453" customWidth="1"/>
    <col min="5137" max="5146" width="11.140625" style="453" customWidth="1"/>
    <col min="5147" max="5376" width="16.140625" style="453"/>
    <col min="5377" max="5377" width="45" style="453" customWidth="1"/>
    <col min="5378" max="5391" width="14.28515625" style="453" customWidth="1"/>
    <col min="5392" max="5392" width="19.5703125" style="453" customWidth="1"/>
    <col min="5393" max="5402" width="11.140625" style="453" customWidth="1"/>
    <col min="5403" max="5632" width="16.140625" style="453"/>
    <col min="5633" max="5633" width="45" style="453" customWidth="1"/>
    <col min="5634" max="5647" width="14.28515625" style="453" customWidth="1"/>
    <col min="5648" max="5648" width="19.5703125" style="453" customWidth="1"/>
    <col min="5649" max="5658" width="11.140625" style="453" customWidth="1"/>
    <col min="5659" max="5888" width="16.140625" style="453"/>
    <col min="5889" max="5889" width="45" style="453" customWidth="1"/>
    <col min="5890" max="5903" width="14.28515625" style="453" customWidth="1"/>
    <col min="5904" max="5904" width="19.5703125" style="453" customWidth="1"/>
    <col min="5905" max="5914" width="11.140625" style="453" customWidth="1"/>
    <col min="5915" max="6144" width="16.140625" style="453"/>
    <col min="6145" max="6145" width="45" style="453" customWidth="1"/>
    <col min="6146" max="6159" width="14.28515625" style="453" customWidth="1"/>
    <col min="6160" max="6160" width="19.5703125" style="453" customWidth="1"/>
    <col min="6161" max="6170" width="11.140625" style="453" customWidth="1"/>
    <col min="6171" max="6400" width="16.140625" style="453"/>
    <col min="6401" max="6401" width="45" style="453" customWidth="1"/>
    <col min="6402" max="6415" width="14.28515625" style="453" customWidth="1"/>
    <col min="6416" max="6416" width="19.5703125" style="453" customWidth="1"/>
    <col min="6417" max="6426" width="11.140625" style="453" customWidth="1"/>
    <col min="6427" max="6656" width="16.140625" style="453"/>
    <col min="6657" max="6657" width="45" style="453" customWidth="1"/>
    <col min="6658" max="6671" width="14.28515625" style="453" customWidth="1"/>
    <col min="6672" max="6672" width="19.5703125" style="453" customWidth="1"/>
    <col min="6673" max="6682" width="11.140625" style="453" customWidth="1"/>
    <col min="6683" max="6912" width="16.140625" style="453"/>
    <col min="6913" max="6913" width="45" style="453" customWidth="1"/>
    <col min="6914" max="6927" width="14.28515625" style="453" customWidth="1"/>
    <col min="6928" max="6928" width="19.5703125" style="453" customWidth="1"/>
    <col min="6929" max="6938" width="11.140625" style="453" customWidth="1"/>
    <col min="6939" max="7168" width="16.140625" style="453"/>
    <col min="7169" max="7169" width="45" style="453" customWidth="1"/>
    <col min="7170" max="7183" width="14.28515625" style="453" customWidth="1"/>
    <col min="7184" max="7184" width="19.5703125" style="453" customWidth="1"/>
    <col min="7185" max="7194" width="11.140625" style="453" customWidth="1"/>
    <col min="7195" max="7424" width="16.140625" style="453"/>
    <col min="7425" max="7425" width="45" style="453" customWidth="1"/>
    <col min="7426" max="7439" width="14.28515625" style="453" customWidth="1"/>
    <col min="7440" max="7440" width="19.5703125" style="453" customWidth="1"/>
    <col min="7441" max="7450" width="11.140625" style="453" customWidth="1"/>
    <col min="7451" max="7680" width="16.140625" style="453"/>
    <col min="7681" max="7681" width="45" style="453" customWidth="1"/>
    <col min="7682" max="7695" width="14.28515625" style="453" customWidth="1"/>
    <col min="7696" max="7696" width="19.5703125" style="453" customWidth="1"/>
    <col min="7697" max="7706" width="11.140625" style="453" customWidth="1"/>
    <col min="7707" max="7936" width="16.140625" style="453"/>
    <col min="7937" max="7937" width="45" style="453" customWidth="1"/>
    <col min="7938" max="7951" width="14.28515625" style="453" customWidth="1"/>
    <col min="7952" max="7952" width="19.5703125" style="453" customWidth="1"/>
    <col min="7953" max="7962" width="11.140625" style="453" customWidth="1"/>
    <col min="7963" max="8192" width="16.140625" style="453"/>
    <col min="8193" max="8193" width="45" style="453" customWidth="1"/>
    <col min="8194" max="8207" width="14.28515625" style="453" customWidth="1"/>
    <col min="8208" max="8208" width="19.5703125" style="453" customWidth="1"/>
    <col min="8209" max="8218" width="11.140625" style="453" customWidth="1"/>
    <col min="8219" max="8448" width="16.140625" style="453"/>
    <col min="8449" max="8449" width="45" style="453" customWidth="1"/>
    <col min="8450" max="8463" width="14.28515625" style="453" customWidth="1"/>
    <col min="8464" max="8464" width="19.5703125" style="453" customWidth="1"/>
    <col min="8465" max="8474" width="11.140625" style="453" customWidth="1"/>
    <col min="8475" max="8704" width="16.140625" style="453"/>
    <col min="8705" max="8705" width="45" style="453" customWidth="1"/>
    <col min="8706" max="8719" width="14.28515625" style="453" customWidth="1"/>
    <col min="8720" max="8720" width="19.5703125" style="453" customWidth="1"/>
    <col min="8721" max="8730" width="11.140625" style="453" customWidth="1"/>
    <col min="8731" max="8960" width="16.140625" style="453"/>
    <col min="8961" max="8961" width="45" style="453" customWidth="1"/>
    <col min="8962" max="8975" width="14.28515625" style="453" customWidth="1"/>
    <col min="8976" max="8976" width="19.5703125" style="453" customWidth="1"/>
    <col min="8977" max="8986" width="11.140625" style="453" customWidth="1"/>
    <col min="8987" max="9216" width="16.140625" style="453"/>
    <col min="9217" max="9217" width="45" style="453" customWidth="1"/>
    <col min="9218" max="9231" width="14.28515625" style="453" customWidth="1"/>
    <col min="9232" max="9232" width="19.5703125" style="453" customWidth="1"/>
    <col min="9233" max="9242" width="11.140625" style="453" customWidth="1"/>
    <col min="9243" max="9472" width="16.140625" style="453"/>
    <col min="9473" max="9473" width="45" style="453" customWidth="1"/>
    <col min="9474" max="9487" width="14.28515625" style="453" customWidth="1"/>
    <col min="9488" max="9488" width="19.5703125" style="453" customWidth="1"/>
    <col min="9489" max="9498" width="11.140625" style="453" customWidth="1"/>
    <col min="9499" max="9728" width="16.140625" style="453"/>
    <col min="9729" max="9729" width="45" style="453" customWidth="1"/>
    <col min="9730" max="9743" width="14.28515625" style="453" customWidth="1"/>
    <col min="9744" max="9744" width="19.5703125" style="453" customWidth="1"/>
    <col min="9745" max="9754" width="11.140625" style="453" customWidth="1"/>
    <col min="9755" max="9984" width="16.140625" style="453"/>
    <col min="9985" max="9985" width="45" style="453" customWidth="1"/>
    <col min="9986" max="9999" width="14.28515625" style="453" customWidth="1"/>
    <col min="10000" max="10000" width="19.5703125" style="453" customWidth="1"/>
    <col min="10001" max="10010" width="11.140625" style="453" customWidth="1"/>
    <col min="10011" max="10240" width="16.140625" style="453"/>
    <col min="10241" max="10241" width="45" style="453" customWidth="1"/>
    <col min="10242" max="10255" width="14.28515625" style="453" customWidth="1"/>
    <col min="10256" max="10256" width="19.5703125" style="453" customWidth="1"/>
    <col min="10257" max="10266" width="11.140625" style="453" customWidth="1"/>
    <col min="10267" max="10496" width="16.140625" style="453"/>
    <col min="10497" max="10497" width="45" style="453" customWidth="1"/>
    <col min="10498" max="10511" width="14.28515625" style="453" customWidth="1"/>
    <col min="10512" max="10512" width="19.5703125" style="453" customWidth="1"/>
    <col min="10513" max="10522" width="11.140625" style="453" customWidth="1"/>
    <col min="10523" max="10752" width="16.140625" style="453"/>
    <col min="10753" max="10753" width="45" style="453" customWidth="1"/>
    <col min="10754" max="10767" width="14.28515625" style="453" customWidth="1"/>
    <col min="10768" max="10768" width="19.5703125" style="453" customWidth="1"/>
    <col min="10769" max="10778" width="11.140625" style="453" customWidth="1"/>
    <col min="10779" max="11008" width="16.140625" style="453"/>
    <col min="11009" max="11009" width="45" style="453" customWidth="1"/>
    <col min="11010" max="11023" width="14.28515625" style="453" customWidth="1"/>
    <col min="11024" max="11024" width="19.5703125" style="453" customWidth="1"/>
    <col min="11025" max="11034" width="11.140625" style="453" customWidth="1"/>
    <col min="11035" max="11264" width="16.140625" style="453"/>
    <col min="11265" max="11265" width="45" style="453" customWidth="1"/>
    <col min="11266" max="11279" width="14.28515625" style="453" customWidth="1"/>
    <col min="11280" max="11280" width="19.5703125" style="453" customWidth="1"/>
    <col min="11281" max="11290" width="11.140625" style="453" customWidth="1"/>
    <col min="11291" max="11520" width="16.140625" style="453"/>
    <col min="11521" max="11521" width="45" style="453" customWidth="1"/>
    <col min="11522" max="11535" width="14.28515625" style="453" customWidth="1"/>
    <col min="11536" max="11536" width="19.5703125" style="453" customWidth="1"/>
    <col min="11537" max="11546" width="11.140625" style="453" customWidth="1"/>
    <col min="11547" max="11776" width="16.140625" style="453"/>
    <col min="11777" max="11777" width="45" style="453" customWidth="1"/>
    <col min="11778" max="11791" width="14.28515625" style="453" customWidth="1"/>
    <col min="11792" max="11792" width="19.5703125" style="453" customWidth="1"/>
    <col min="11793" max="11802" width="11.140625" style="453" customWidth="1"/>
    <col min="11803" max="12032" width="16.140625" style="453"/>
    <col min="12033" max="12033" width="45" style="453" customWidth="1"/>
    <col min="12034" max="12047" width="14.28515625" style="453" customWidth="1"/>
    <col min="12048" max="12048" width="19.5703125" style="453" customWidth="1"/>
    <col min="12049" max="12058" width="11.140625" style="453" customWidth="1"/>
    <col min="12059" max="12288" width="16.140625" style="453"/>
    <col min="12289" max="12289" width="45" style="453" customWidth="1"/>
    <col min="12290" max="12303" width="14.28515625" style="453" customWidth="1"/>
    <col min="12304" max="12304" width="19.5703125" style="453" customWidth="1"/>
    <col min="12305" max="12314" width="11.140625" style="453" customWidth="1"/>
    <col min="12315" max="12544" width="16.140625" style="453"/>
    <col min="12545" max="12545" width="45" style="453" customWidth="1"/>
    <col min="12546" max="12559" width="14.28515625" style="453" customWidth="1"/>
    <col min="12560" max="12560" width="19.5703125" style="453" customWidth="1"/>
    <col min="12561" max="12570" width="11.140625" style="453" customWidth="1"/>
    <col min="12571" max="12800" width="16.140625" style="453"/>
    <col min="12801" max="12801" width="45" style="453" customWidth="1"/>
    <col min="12802" max="12815" width="14.28515625" style="453" customWidth="1"/>
    <col min="12816" max="12816" width="19.5703125" style="453" customWidth="1"/>
    <col min="12817" max="12826" width="11.140625" style="453" customWidth="1"/>
    <col min="12827" max="13056" width="16.140625" style="453"/>
    <col min="13057" max="13057" width="45" style="453" customWidth="1"/>
    <col min="13058" max="13071" width="14.28515625" style="453" customWidth="1"/>
    <col min="13072" max="13072" width="19.5703125" style="453" customWidth="1"/>
    <col min="13073" max="13082" width="11.140625" style="453" customWidth="1"/>
    <col min="13083" max="13312" width="16.140625" style="453"/>
    <col min="13313" max="13313" width="45" style="453" customWidth="1"/>
    <col min="13314" max="13327" width="14.28515625" style="453" customWidth="1"/>
    <col min="13328" max="13328" width="19.5703125" style="453" customWidth="1"/>
    <col min="13329" max="13338" width="11.140625" style="453" customWidth="1"/>
    <col min="13339" max="13568" width="16.140625" style="453"/>
    <col min="13569" max="13569" width="45" style="453" customWidth="1"/>
    <col min="13570" max="13583" width="14.28515625" style="453" customWidth="1"/>
    <col min="13584" max="13584" width="19.5703125" style="453" customWidth="1"/>
    <col min="13585" max="13594" width="11.140625" style="453" customWidth="1"/>
    <col min="13595" max="13824" width="16.140625" style="453"/>
    <col min="13825" max="13825" width="45" style="453" customWidth="1"/>
    <col min="13826" max="13839" width="14.28515625" style="453" customWidth="1"/>
    <col min="13840" max="13840" width="19.5703125" style="453" customWidth="1"/>
    <col min="13841" max="13850" width="11.140625" style="453" customWidth="1"/>
    <col min="13851" max="14080" width="16.140625" style="453"/>
    <col min="14081" max="14081" width="45" style="453" customWidth="1"/>
    <col min="14082" max="14095" width="14.28515625" style="453" customWidth="1"/>
    <col min="14096" max="14096" width="19.5703125" style="453" customWidth="1"/>
    <col min="14097" max="14106" width="11.140625" style="453" customWidth="1"/>
    <col min="14107" max="14336" width="16.140625" style="453"/>
    <col min="14337" max="14337" width="45" style="453" customWidth="1"/>
    <col min="14338" max="14351" width="14.28515625" style="453" customWidth="1"/>
    <col min="14352" max="14352" width="19.5703125" style="453" customWidth="1"/>
    <col min="14353" max="14362" width="11.140625" style="453" customWidth="1"/>
    <col min="14363" max="14592" width="16.140625" style="453"/>
    <col min="14593" max="14593" width="45" style="453" customWidth="1"/>
    <col min="14594" max="14607" width="14.28515625" style="453" customWidth="1"/>
    <col min="14608" max="14608" width="19.5703125" style="453" customWidth="1"/>
    <col min="14609" max="14618" width="11.140625" style="453" customWidth="1"/>
    <col min="14619" max="14848" width="16.140625" style="453"/>
    <col min="14849" max="14849" width="45" style="453" customWidth="1"/>
    <col min="14850" max="14863" width="14.28515625" style="453" customWidth="1"/>
    <col min="14864" max="14864" width="19.5703125" style="453" customWidth="1"/>
    <col min="14865" max="14874" width="11.140625" style="453" customWidth="1"/>
    <col min="14875" max="15104" width="16.140625" style="453"/>
    <col min="15105" max="15105" width="45" style="453" customWidth="1"/>
    <col min="15106" max="15119" width="14.28515625" style="453" customWidth="1"/>
    <col min="15120" max="15120" width="19.5703125" style="453" customWidth="1"/>
    <col min="15121" max="15130" width="11.140625" style="453" customWidth="1"/>
    <col min="15131" max="15360" width="16.140625" style="453"/>
    <col min="15361" max="15361" width="45" style="453" customWidth="1"/>
    <col min="15362" max="15375" width="14.28515625" style="453" customWidth="1"/>
    <col min="15376" max="15376" width="19.5703125" style="453" customWidth="1"/>
    <col min="15377" max="15386" width="11.140625" style="453" customWidth="1"/>
    <col min="15387" max="15616" width="16.140625" style="453"/>
    <col min="15617" max="15617" width="45" style="453" customWidth="1"/>
    <col min="15618" max="15631" width="14.28515625" style="453" customWidth="1"/>
    <col min="15632" max="15632" width="19.5703125" style="453" customWidth="1"/>
    <col min="15633" max="15642" width="11.140625" style="453" customWidth="1"/>
    <col min="15643" max="15872" width="16.140625" style="453"/>
    <col min="15873" max="15873" width="45" style="453" customWidth="1"/>
    <col min="15874" max="15887" width="14.28515625" style="453" customWidth="1"/>
    <col min="15888" max="15888" width="19.5703125" style="453" customWidth="1"/>
    <col min="15889" max="15898" width="11.140625" style="453" customWidth="1"/>
    <col min="15899" max="16128" width="16.140625" style="453"/>
    <col min="16129" max="16129" width="45" style="453" customWidth="1"/>
    <col min="16130" max="16143" width="14.28515625" style="453" customWidth="1"/>
    <col min="16144" max="16144" width="19.5703125" style="453" customWidth="1"/>
    <col min="16145" max="16154" width="11.140625" style="453" customWidth="1"/>
    <col min="16155" max="16384" width="16.140625" style="453"/>
  </cols>
  <sheetData>
    <row r="1" spans="1:26" ht="20.25" customHeight="1" x14ac:dyDescent="0.25">
      <c r="A1" s="452"/>
      <c r="B1" s="452"/>
      <c r="C1" s="763" t="s">
        <v>0</v>
      </c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  <c r="P1" s="763"/>
      <c r="Q1" s="452"/>
      <c r="R1" s="452"/>
      <c r="S1" s="452"/>
      <c r="T1" s="452"/>
      <c r="U1" s="452"/>
      <c r="V1" s="452"/>
      <c r="W1" s="452"/>
      <c r="X1" s="452"/>
      <c r="Y1" s="452"/>
      <c r="Z1" s="452"/>
    </row>
    <row r="2" spans="1:26" ht="21" customHeight="1" x14ac:dyDescent="0.25">
      <c r="A2" s="452"/>
      <c r="B2" s="763" t="s">
        <v>1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452"/>
      <c r="R2" s="452"/>
      <c r="S2" s="452"/>
      <c r="T2" s="452"/>
      <c r="U2" s="452"/>
      <c r="V2" s="452"/>
      <c r="W2" s="452"/>
      <c r="X2" s="452"/>
      <c r="Y2" s="452"/>
      <c r="Z2" s="452"/>
    </row>
    <row r="3" spans="1:26" ht="9.75" customHeight="1" x14ac:dyDescent="0.25">
      <c r="A3" s="454"/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</row>
    <row r="4" spans="1:26" ht="19.5" customHeight="1" x14ac:dyDescent="0.25">
      <c r="A4" s="455" t="s">
        <v>2</v>
      </c>
      <c r="B4" s="764" t="s">
        <v>172</v>
      </c>
      <c r="C4" s="764"/>
      <c r="D4" s="764"/>
      <c r="E4" s="764"/>
      <c r="F4" s="764"/>
      <c r="G4" s="764"/>
      <c r="H4" s="765" t="s">
        <v>4</v>
      </c>
      <c r="I4" s="765"/>
      <c r="J4" s="765"/>
      <c r="K4" s="765"/>
      <c r="L4" s="765"/>
      <c r="M4" s="765"/>
      <c r="N4" s="765"/>
      <c r="O4" s="765"/>
      <c r="P4" s="765"/>
      <c r="Q4" s="454"/>
      <c r="R4" s="454"/>
      <c r="S4" s="454"/>
      <c r="T4" s="454"/>
      <c r="U4" s="454"/>
      <c r="V4" s="454"/>
      <c r="W4" s="454"/>
      <c r="X4" s="454"/>
      <c r="Y4" s="454"/>
      <c r="Z4" s="454"/>
    </row>
    <row r="5" spans="1:26" ht="9.75" customHeight="1" x14ac:dyDescent="0.25">
      <c r="A5" s="454"/>
      <c r="B5" s="454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  <c r="U5" s="454"/>
      <c r="V5" s="454"/>
      <c r="W5" s="454"/>
      <c r="X5" s="454"/>
      <c r="Y5" s="454"/>
      <c r="Z5" s="454"/>
    </row>
    <row r="6" spans="1:26" x14ac:dyDescent="0.25">
      <c r="A6" s="454"/>
      <c r="B6" s="456" t="s">
        <v>5</v>
      </c>
      <c r="C6" s="456" t="s">
        <v>6</v>
      </c>
      <c r="D6" s="456" t="s">
        <v>7</v>
      </c>
      <c r="E6" s="456" t="s">
        <v>8</v>
      </c>
      <c r="F6" s="456" t="s">
        <v>9</v>
      </c>
      <c r="G6" s="456" t="s">
        <v>10</v>
      </c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4"/>
      <c r="W6" s="454"/>
      <c r="X6" s="454"/>
      <c r="Y6" s="454"/>
      <c r="Z6" s="454"/>
    </row>
    <row r="7" spans="1:26" ht="31.5" customHeight="1" x14ac:dyDescent="0.25">
      <c r="A7" s="455" t="s">
        <v>11</v>
      </c>
      <c r="B7" s="457">
        <v>2324</v>
      </c>
      <c r="C7" s="458">
        <v>147</v>
      </c>
      <c r="D7" s="458">
        <v>43</v>
      </c>
      <c r="E7" s="458">
        <v>34</v>
      </c>
      <c r="F7" s="458"/>
      <c r="G7" s="459">
        <f>SUM(B7:F7)</f>
        <v>2548</v>
      </c>
      <c r="H7" s="454"/>
      <c r="I7" s="766" t="s">
        <v>173</v>
      </c>
      <c r="J7" s="766"/>
      <c r="K7" s="460">
        <v>17000</v>
      </c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4"/>
      <c r="Z7" s="454"/>
    </row>
    <row r="8" spans="1:26" x14ac:dyDescent="0.25">
      <c r="A8" s="461"/>
      <c r="B8" s="461"/>
      <c r="C8" s="461"/>
      <c r="D8" s="461"/>
      <c r="E8" s="461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61"/>
      <c r="T8" s="461"/>
      <c r="U8" s="461"/>
      <c r="V8" s="461"/>
      <c r="W8" s="461"/>
      <c r="X8" s="461"/>
      <c r="Y8" s="461"/>
      <c r="Z8" s="461"/>
    </row>
    <row r="9" spans="1:26" ht="62.25" customHeight="1" x14ac:dyDescent="0.25">
      <c r="A9" s="462"/>
      <c r="B9" s="463">
        <v>42583</v>
      </c>
      <c r="C9" s="463">
        <v>42614</v>
      </c>
      <c r="D9" s="463">
        <v>42644</v>
      </c>
      <c r="E9" s="463">
        <v>42675</v>
      </c>
      <c r="F9" s="463">
        <v>42705</v>
      </c>
      <c r="G9" s="463">
        <v>42736</v>
      </c>
      <c r="H9" s="463">
        <v>42767</v>
      </c>
      <c r="I9" s="463">
        <v>42795</v>
      </c>
      <c r="J9" s="463">
        <v>42826</v>
      </c>
      <c r="K9" s="463">
        <v>42856</v>
      </c>
      <c r="L9" s="463">
        <v>42887</v>
      </c>
      <c r="M9" s="463">
        <v>42917</v>
      </c>
      <c r="N9" s="464" t="s">
        <v>10</v>
      </c>
      <c r="O9" s="464" t="s">
        <v>13</v>
      </c>
      <c r="P9" s="465" t="s">
        <v>193</v>
      </c>
      <c r="Q9" s="462"/>
      <c r="R9" s="462"/>
      <c r="S9" s="462"/>
      <c r="T9" s="462"/>
      <c r="U9" s="462"/>
      <c r="V9" s="462"/>
      <c r="W9" s="462"/>
      <c r="X9" s="462"/>
      <c r="Y9" s="462"/>
      <c r="Z9" s="462"/>
    </row>
    <row r="10" spans="1:26" ht="15" customHeight="1" x14ac:dyDescent="0.25">
      <c r="A10" s="466" t="s">
        <v>14</v>
      </c>
      <c r="B10" s="466"/>
      <c r="C10" s="466"/>
      <c r="D10" s="466"/>
      <c r="E10" s="466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</row>
    <row r="11" spans="1:26" ht="28.5" customHeight="1" x14ac:dyDescent="0.25">
      <c r="A11" s="467" t="s">
        <v>15</v>
      </c>
      <c r="B11" s="468">
        <v>18644</v>
      </c>
      <c r="C11" s="468">
        <v>22136</v>
      </c>
      <c r="D11" s="468">
        <v>19184</v>
      </c>
      <c r="E11" s="468">
        <v>15365</v>
      </c>
      <c r="F11" s="468">
        <v>19904</v>
      </c>
      <c r="G11" s="468">
        <v>10072</v>
      </c>
      <c r="H11" s="468">
        <v>16923</v>
      </c>
      <c r="I11" s="468">
        <v>17756</v>
      </c>
      <c r="J11" s="468">
        <v>20049</v>
      </c>
      <c r="K11" s="468">
        <v>20570</v>
      </c>
      <c r="L11" s="468">
        <v>22313</v>
      </c>
      <c r="M11" s="468">
        <v>16237</v>
      </c>
      <c r="N11" s="469">
        <f t="shared" ref="N11:N14" si="0">SUM(B11:M11)</f>
        <v>219153</v>
      </c>
      <c r="O11" s="469">
        <f t="shared" ref="O11:O14" si="1">N11/12</f>
        <v>18262.75</v>
      </c>
      <c r="P11" s="469">
        <f>(SUM(B11:M11)/12)/$G$7</f>
        <v>7.1674843014128724</v>
      </c>
      <c r="Q11" s="461"/>
      <c r="R11" s="461"/>
      <c r="S11" s="461"/>
      <c r="T11" s="461"/>
      <c r="U11" s="461"/>
      <c r="V11" s="461"/>
      <c r="W11" s="461"/>
      <c r="X11" s="461"/>
      <c r="Y11" s="461"/>
      <c r="Z11" s="461"/>
    </row>
    <row r="12" spans="1:26" ht="28.5" customHeight="1" x14ac:dyDescent="0.25">
      <c r="A12" s="470" t="s">
        <v>174</v>
      </c>
      <c r="B12" s="471">
        <f t="shared" ref="B12:M12" si="2">B11/$K$7</f>
        <v>1.0967058823529412</v>
      </c>
      <c r="C12" s="471">
        <f t="shared" si="2"/>
        <v>1.3021176470588236</v>
      </c>
      <c r="D12" s="471">
        <f t="shared" si="2"/>
        <v>1.1284705882352941</v>
      </c>
      <c r="E12" s="471">
        <f t="shared" si="2"/>
        <v>0.90382352941176469</v>
      </c>
      <c r="F12" s="471">
        <f t="shared" si="2"/>
        <v>1.1708235294117646</v>
      </c>
      <c r="G12" s="471">
        <f t="shared" si="2"/>
        <v>0.59247058823529408</v>
      </c>
      <c r="H12" s="471">
        <f t="shared" si="2"/>
        <v>0.99547058823529411</v>
      </c>
      <c r="I12" s="471">
        <f t="shared" si="2"/>
        <v>1.044470588235294</v>
      </c>
      <c r="J12" s="471">
        <f t="shared" si="2"/>
        <v>1.1793529411764705</v>
      </c>
      <c r="K12" s="471">
        <f t="shared" si="2"/>
        <v>1.21</v>
      </c>
      <c r="L12" s="471">
        <f t="shared" si="2"/>
        <v>1.3125294117647059</v>
      </c>
      <c r="M12" s="471">
        <f t="shared" si="2"/>
        <v>0.95511764705882352</v>
      </c>
      <c r="N12" s="469">
        <f t="shared" si="0"/>
        <v>12.89135294117647</v>
      </c>
      <c r="O12" s="469">
        <f t="shared" si="1"/>
        <v>1.0742794117647059</v>
      </c>
      <c r="P12" s="469">
        <f t="shared" ref="P12:P26" si="3">(SUM(B12:M12)/12)/$G$7</f>
        <v>4.2161672361252194E-4</v>
      </c>
      <c r="Q12" s="461"/>
      <c r="R12" s="461"/>
      <c r="S12" s="461"/>
      <c r="T12" s="461"/>
      <c r="U12" s="461"/>
      <c r="V12" s="461"/>
      <c r="W12" s="461"/>
      <c r="X12" s="461"/>
      <c r="Y12" s="461"/>
      <c r="Z12" s="461"/>
    </row>
    <row r="13" spans="1:26" ht="45" x14ac:dyDescent="0.25">
      <c r="A13" s="472" t="s">
        <v>17</v>
      </c>
      <c r="B13" s="468">
        <v>13211.87</v>
      </c>
      <c r="C13" s="468">
        <v>15549.1</v>
      </c>
      <c r="D13" s="468">
        <v>13620.8</v>
      </c>
      <c r="E13" s="468">
        <v>11201.5</v>
      </c>
      <c r="F13" s="468">
        <v>14500.17</v>
      </c>
      <c r="G13" s="468">
        <v>7844.69</v>
      </c>
      <c r="H13" s="468">
        <v>12420.9</v>
      </c>
      <c r="I13" s="468">
        <v>13322.06</v>
      </c>
      <c r="J13" s="468">
        <v>13948.74</v>
      </c>
      <c r="K13" s="468">
        <v>15261.3</v>
      </c>
      <c r="L13" s="468">
        <v>16161.94</v>
      </c>
      <c r="M13" s="468">
        <v>13982.65</v>
      </c>
      <c r="N13" s="469">
        <f t="shared" si="0"/>
        <v>161025.72</v>
      </c>
      <c r="O13" s="469">
        <f t="shared" si="1"/>
        <v>13418.81</v>
      </c>
      <c r="P13" s="469">
        <f t="shared" si="3"/>
        <v>5.2664089481946625</v>
      </c>
      <c r="Q13" s="461"/>
      <c r="R13" s="461"/>
      <c r="S13" s="461"/>
      <c r="T13" s="461"/>
      <c r="U13" s="461"/>
      <c r="V13" s="461"/>
      <c r="W13" s="461"/>
      <c r="X13" s="461"/>
      <c r="Y13" s="461"/>
      <c r="Z13" s="461"/>
    </row>
    <row r="14" spans="1:26" ht="27.75" customHeight="1" x14ac:dyDescent="0.25">
      <c r="A14" s="473" t="s">
        <v>175</v>
      </c>
      <c r="B14" s="471">
        <f t="shared" ref="B14:M14" si="4">B13/$K$7</f>
        <v>0.77716882352941186</v>
      </c>
      <c r="C14" s="471">
        <f t="shared" si="4"/>
        <v>0.91465294117647056</v>
      </c>
      <c r="D14" s="471">
        <f t="shared" si="4"/>
        <v>0.80122352941176467</v>
      </c>
      <c r="E14" s="471">
        <f t="shared" si="4"/>
        <v>0.65891176470588231</v>
      </c>
      <c r="F14" s="471">
        <f t="shared" si="4"/>
        <v>0.85295117647058827</v>
      </c>
      <c r="G14" s="471">
        <f t="shared" si="4"/>
        <v>0.46145235294117642</v>
      </c>
      <c r="H14" s="471">
        <f t="shared" si="4"/>
        <v>0.73064117647058824</v>
      </c>
      <c r="I14" s="471">
        <f t="shared" si="4"/>
        <v>0.7836505882352941</v>
      </c>
      <c r="J14" s="471">
        <f t="shared" si="4"/>
        <v>0.82051411764705884</v>
      </c>
      <c r="K14" s="471">
        <f t="shared" si="4"/>
        <v>0.8977235294117647</v>
      </c>
      <c r="L14" s="471">
        <f t="shared" si="4"/>
        <v>0.95070235294117655</v>
      </c>
      <c r="M14" s="471">
        <f t="shared" si="4"/>
        <v>0.82250882352941179</v>
      </c>
      <c r="N14" s="469">
        <f t="shared" si="0"/>
        <v>9.4721011764705878</v>
      </c>
      <c r="O14" s="469">
        <f t="shared" si="1"/>
        <v>0.78934176470588235</v>
      </c>
      <c r="P14" s="469">
        <f t="shared" si="3"/>
        <v>3.0978876165850956E-4</v>
      </c>
      <c r="Q14" s="461"/>
      <c r="R14" s="461"/>
      <c r="S14" s="461"/>
      <c r="T14" s="461"/>
      <c r="U14" s="461"/>
      <c r="V14" s="461"/>
      <c r="W14" s="461"/>
      <c r="X14" s="461"/>
      <c r="Y14" s="461"/>
      <c r="Z14" s="461"/>
    </row>
    <row r="15" spans="1:26" ht="10.5" customHeight="1" x14ac:dyDescent="0.25">
      <c r="A15" s="461"/>
      <c r="B15" s="474"/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69"/>
      <c r="Q15" s="461"/>
      <c r="R15" s="461"/>
      <c r="S15" s="461"/>
      <c r="T15" s="461"/>
      <c r="U15" s="461"/>
      <c r="V15" s="461"/>
      <c r="W15" s="461"/>
      <c r="X15" s="461"/>
      <c r="Y15" s="461"/>
      <c r="Z15" s="461"/>
    </row>
    <row r="16" spans="1:26" ht="15" customHeight="1" x14ac:dyDescent="0.25">
      <c r="A16" s="475" t="s">
        <v>19</v>
      </c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69"/>
      <c r="Q16" s="461"/>
      <c r="R16" s="461"/>
      <c r="S16" s="461"/>
      <c r="T16" s="461"/>
      <c r="U16" s="461"/>
      <c r="V16" s="461"/>
      <c r="W16" s="461"/>
      <c r="X16" s="461"/>
      <c r="Y16" s="461"/>
      <c r="Z16" s="461"/>
    </row>
    <row r="17" spans="1:26" ht="32.25" customHeight="1" x14ac:dyDescent="0.25">
      <c r="A17" s="473" t="s">
        <v>176</v>
      </c>
      <c r="B17" s="468">
        <v>1020</v>
      </c>
      <c r="C17" s="468">
        <v>1039</v>
      </c>
      <c r="D17" s="468">
        <v>883</v>
      </c>
      <c r="E17" s="468">
        <v>386</v>
      </c>
      <c r="F17" s="468">
        <v>533</v>
      </c>
      <c r="G17" s="468">
        <v>566</v>
      </c>
      <c r="H17" s="468">
        <v>762</v>
      </c>
      <c r="I17" s="468">
        <v>673</v>
      </c>
      <c r="J17" s="468">
        <v>584</v>
      </c>
      <c r="K17" s="468">
        <v>816</v>
      </c>
      <c r="L17" s="468">
        <v>665</v>
      </c>
      <c r="M17" s="468">
        <v>480</v>
      </c>
      <c r="N17" s="469">
        <f t="shared" ref="N17:N20" si="5">SUM(B17:M17)</f>
        <v>8407</v>
      </c>
      <c r="O17" s="469">
        <f t="shared" ref="O17:O20" si="6">N17/12</f>
        <v>700.58333333333337</v>
      </c>
      <c r="P17" s="469">
        <f t="shared" si="3"/>
        <v>0.27495421245421248</v>
      </c>
      <c r="Q17" s="461"/>
      <c r="R17" s="461"/>
      <c r="S17" s="461"/>
      <c r="T17" s="461"/>
      <c r="U17" s="461"/>
      <c r="V17" s="461"/>
      <c r="W17" s="461"/>
      <c r="X17" s="461"/>
      <c r="Y17" s="461"/>
      <c r="Z17" s="461"/>
    </row>
    <row r="18" spans="1:26" ht="32.25" customHeight="1" x14ac:dyDescent="0.25">
      <c r="A18" s="470" t="s">
        <v>177</v>
      </c>
      <c r="B18" s="471">
        <f t="shared" ref="B18:M18" si="7">B17/$K$7</f>
        <v>0.06</v>
      </c>
      <c r="C18" s="471">
        <f t="shared" si="7"/>
        <v>6.1117647058823527E-2</v>
      </c>
      <c r="D18" s="471">
        <f t="shared" si="7"/>
        <v>5.1941176470588234E-2</v>
      </c>
      <c r="E18" s="471">
        <f t="shared" si="7"/>
        <v>2.2705882352941176E-2</v>
      </c>
      <c r="F18" s="471">
        <f t="shared" si="7"/>
        <v>3.135294117647059E-2</v>
      </c>
      <c r="G18" s="471">
        <f t="shared" si="7"/>
        <v>3.3294117647058821E-2</v>
      </c>
      <c r="H18" s="471">
        <f t="shared" si="7"/>
        <v>4.4823529411764707E-2</v>
      </c>
      <c r="I18" s="471">
        <f t="shared" si="7"/>
        <v>3.9588235294117646E-2</v>
      </c>
      <c r="J18" s="471">
        <f t="shared" si="7"/>
        <v>3.4352941176470586E-2</v>
      </c>
      <c r="K18" s="471">
        <f t="shared" si="7"/>
        <v>4.8000000000000001E-2</v>
      </c>
      <c r="L18" s="471">
        <f t="shared" si="7"/>
        <v>3.9117647058823528E-2</v>
      </c>
      <c r="M18" s="471">
        <f t="shared" si="7"/>
        <v>2.823529411764706E-2</v>
      </c>
      <c r="N18" s="469">
        <f t="shared" si="5"/>
        <v>0.49452941176470588</v>
      </c>
      <c r="O18" s="469">
        <f t="shared" si="6"/>
        <v>4.121078431372549E-2</v>
      </c>
      <c r="P18" s="469">
        <f t="shared" si="3"/>
        <v>1.6173777203188968E-5</v>
      </c>
      <c r="Q18" s="461"/>
      <c r="R18" s="461"/>
      <c r="S18" s="461"/>
      <c r="T18" s="461"/>
      <c r="U18" s="461"/>
      <c r="V18" s="461"/>
      <c r="W18" s="461"/>
      <c r="X18" s="461"/>
      <c r="Y18" s="461"/>
      <c r="Z18" s="461"/>
    </row>
    <row r="19" spans="1:26" ht="48.75" customHeight="1" x14ac:dyDescent="0.25">
      <c r="A19" s="467" t="s">
        <v>17</v>
      </c>
      <c r="B19" s="468">
        <v>6442.38</v>
      </c>
      <c r="C19" s="468">
        <v>7099.02</v>
      </c>
      <c r="D19" s="468">
        <v>6031.98</v>
      </c>
      <c r="E19" s="468">
        <v>2632.5</v>
      </c>
      <c r="F19" s="468">
        <v>3637.98</v>
      </c>
      <c r="G19" s="468">
        <v>3863.7</v>
      </c>
      <c r="H19" s="468">
        <v>5204.34</v>
      </c>
      <c r="I19" s="468">
        <v>4595.58</v>
      </c>
      <c r="J19" s="468">
        <v>3986.82</v>
      </c>
      <c r="K19" s="468">
        <v>4848.66</v>
      </c>
      <c r="L19" s="468">
        <v>6157.13</v>
      </c>
      <c r="M19" s="468">
        <v>5114.87</v>
      </c>
      <c r="N19" s="469">
        <f t="shared" si="5"/>
        <v>59614.960000000006</v>
      </c>
      <c r="O19" s="469">
        <f t="shared" si="6"/>
        <v>4967.9133333333339</v>
      </c>
      <c r="P19" s="469">
        <f t="shared" si="3"/>
        <v>1.9497305075876508</v>
      </c>
      <c r="Q19" s="461"/>
      <c r="R19" s="461"/>
      <c r="S19" s="461"/>
      <c r="T19" s="461"/>
      <c r="U19" s="461"/>
      <c r="V19" s="461"/>
      <c r="W19" s="461"/>
      <c r="X19" s="461"/>
      <c r="Y19" s="461"/>
      <c r="Z19" s="461"/>
    </row>
    <row r="20" spans="1:26" ht="28.5" customHeight="1" x14ac:dyDescent="0.25">
      <c r="A20" s="473" t="s">
        <v>178</v>
      </c>
      <c r="B20" s="471">
        <f t="shared" ref="B20:M20" si="8">B19/$K$7</f>
        <v>0.3789635294117647</v>
      </c>
      <c r="C20" s="471">
        <f t="shared" si="8"/>
        <v>0.41758941176470593</v>
      </c>
      <c r="D20" s="471">
        <f t="shared" si="8"/>
        <v>0.35482235294117642</v>
      </c>
      <c r="E20" s="471">
        <f t="shared" si="8"/>
        <v>0.15485294117647058</v>
      </c>
      <c r="F20" s="471">
        <f t="shared" si="8"/>
        <v>0.21399882352941177</v>
      </c>
      <c r="G20" s="471">
        <f t="shared" si="8"/>
        <v>0.22727647058823527</v>
      </c>
      <c r="H20" s="471">
        <f t="shared" si="8"/>
        <v>0.30613764705882351</v>
      </c>
      <c r="I20" s="471">
        <f t="shared" si="8"/>
        <v>0.27032823529411765</v>
      </c>
      <c r="J20" s="471">
        <f t="shared" si="8"/>
        <v>0.23451882352941178</v>
      </c>
      <c r="K20" s="471">
        <f t="shared" si="8"/>
        <v>0.28521529411764707</v>
      </c>
      <c r="L20" s="471">
        <f t="shared" si="8"/>
        <v>0.36218411764705882</v>
      </c>
      <c r="M20" s="471">
        <f t="shared" si="8"/>
        <v>0.30087470588235293</v>
      </c>
      <c r="N20" s="469">
        <f t="shared" si="5"/>
        <v>3.5067623529411764</v>
      </c>
      <c r="O20" s="469">
        <f t="shared" si="6"/>
        <v>0.29223019607843137</v>
      </c>
      <c r="P20" s="469">
        <f t="shared" si="3"/>
        <v>1.1469002985809709E-4</v>
      </c>
      <c r="Q20" s="461"/>
      <c r="R20" s="461"/>
      <c r="S20" s="461"/>
      <c r="T20" s="461"/>
      <c r="U20" s="461"/>
      <c r="V20" s="461"/>
      <c r="W20" s="461"/>
      <c r="X20" s="461"/>
      <c r="Y20" s="461"/>
      <c r="Z20" s="461"/>
    </row>
    <row r="21" spans="1:26" x14ac:dyDescent="0.25">
      <c r="A21" s="461"/>
      <c r="B21" s="474"/>
      <c r="C21" s="474"/>
      <c r="D21" s="474"/>
      <c r="E21" s="474"/>
      <c r="F21" s="474"/>
      <c r="G21" s="474"/>
      <c r="H21" s="474"/>
      <c r="I21" s="474"/>
      <c r="J21" s="474"/>
      <c r="K21" s="474"/>
      <c r="L21" s="474"/>
      <c r="M21" s="474"/>
      <c r="N21" s="474"/>
      <c r="O21" s="474"/>
      <c r="P21" s="469"/>
      <c r="Q21" s="461"/>
      <c r="R21" s="461"/>
      <c r="S21" s="461"/>
      <c r="T21" s="461"/>
      <c r="U21" s="461"/>
      <c r="V21" s="461"/>
      <c r="W21" s="461"/>
      <c r="X21" s="461"/>
      <c r="Y21" s="461"/>
      <c r="Z21" s="461"/>
    </row>
    <row r="22" spans="1:26" ht="15" customHeight="1" x14ac:dyDescent="0.25">
      <c r="A22" s="475" t="s">
        <v>23</v>
      </c>
      <c r="B22" s="474"/>
      <c r="C22" s="474"/>
      <c r="D22" s="474"/>
      <c r="E22" s="474"/>
      <c r="F22" s="474"/>
      <c r="G22" s="474"/>
      <c r="H22" s="474"/>
      <c r="I22" s="474"/>
      <c r="J22" s="474"/>
      <c r="K22" s="474"/>
      <c r="L22" s="474"/>
      <c r="M22" s="474"/>
      <c r="N22" s="474"/>
      <c r="O22" s="474"/>
      <c r="P22" s="469"/>
      <c r="Q22" s="461"/>
      <c r="R22" s="461"/>
      <c r="S22" s="461"/>
      <c r="T22" s="461"/>
      <c r="U22" s="461"/>
      <c r="V22" s="461"/>
      <c r="W22" s="461"/>
      <c r="X22" s="461"/>
      <c r="Y22" s="461"/>
      <c r="Z22" s="461"/>
    </row>
    <row r="23" spans="1:26" ht="27.75" customHeight="1" x14ac:dyDescent="0.25">
      <c r="A23" s="467" t="s">
        <v>24</v>
      </c>
      <c r="B23" s="468">
        <v>1082.8499999999999</v>
      </c>
      <c r="C23" s="468">
        <v>1742.84</v>
      </c>
      <c r="D23" s="468">
        <v>348.72</v>
      </c>
      <c r="E23" s="468">
        <v>1755.19</v>
      </c>
      <c r="F23" s="468">
        <v>1127.7</v>
      </c>
      <c r="G23" s="468">
        <v>1144.5</v>
      </c>
      <c r="H23" s="468">
        <v>2015</v>
      </c>
      <c r="I23" s="468">
        <v>1776.99</v>
      </c>
      <c r="J23" s="468">
        <v>2295.2800000000002</v>
      </c>
      <c r="K23" s="468">
        <v>843.4</v>
      </c>
      <c r="L23" s="468">
        <v>780.37</v>
      </c>
      <c r="M23" s="468">
        <v>561.48</v>
      </c>
      <c r="N23" s="469">
        <f t="shared" ref="N23:N26" si="9">SUM(B23:M23)</f>
        <v>15474.32</v>
      </c>
      <c r="O23" s="469">
        <f t="shared" ref="O23:O26" si="10">N23/12</f>
        <v>1289.5266666666666</v>
      </c>
      <c r="P23" s="469">
        <f t="shared" si="3"/>
        <v>0.50609366823652535</v>
      </c>
      <c r="Q23" s="461"/>
      <c r="R23" s="461"/>
      <c r="S23" s="461"/>
      <c r="T23" s="461"/>
      <c r="U23" s="461"/>
      <c r="V23" s="461"/>
      <c r="W23" s="461"/>
      <c r="X23" s="461"/>
      <c r="Y23" s="461"/>
      <c r="Z23" s="461"/>
    </row>
    <row r="24" spans="1:26" ht="27.75" customHeight="1" x14ac:dyDescent="0.25">
      <c r="A24" s="467" t="s">
        <v>25</v>
      </c>
      <c r="B24" s="468">
        <v>1020.04</v>
      </c>
      <c r="C24" s="468">
        <v>1020.04</v>
      </c>
      <c r="D24" s="468">
        <v>1020.04</v>
      </c>
      <c r="E24" s="468">
        <v>1020.04</v>
      </c>
      <c r="F24" s="468">
        <v>1020.04</v>
      </c>
      <c r="G24" s="468">
        <v>1020.04</v>
      </c>
      <c r="H24" s="468">
        <v>1020.04</v>
      </c>
      <c r="I24" s="468">
        <v>1106.5</v>
      </c>
      <c r="J24" s="468">
        <v>1106.5</v>
      </c>
      <c r="K24" s="468">
        <v>1106.5</v>
      </c>
      <c r="L24" s="468">
        <v>1106.5</v>
      </c>
      <c r="M24" s="468">
        <v>1106.5</v>
      </c>
      <c r="N24" s="469">
        <f t="shared" si="9"/>
        <v>12672.779999999999</v>
      </c>
      <c r="O24" s="469">
        <f t="shared" si="10"/>
        <v>1056.0649999999998</v>
      </c>
      <c r="P24" s="469">
        <f t="shared" si="3"/>
        <v>0.41446821036106746</v>
      </c>
      <c r="Q24" s="461"/>
      <c r="R24" s="461"/>
      <c r="S24" s="461"/>
      <c r="T24" s="461"/>
      <c r="U24" s="461"/>
      <c r="V24" s="461"/>
      <c r="W24" s="461"/>
      <c r="X24" s="461"/>
      <c r="Y24" s="461"/>
      <c r="Z24" s="461"/>
    </row>
    <row r="25" spans="1:26" ht="31.5" customHeight="1" x14ac:dyDescent="0.25">
      <c r="A25" s="467" t="s">
        <v>26</v>
      </c>
      <c r="B25" s="468">
        <v>35855</v>
      </c>
      <c r="C25" s="468">
        <v>56281</v>
      </c>
      <c r="D25" s="468">
        <v>11624</v>
      </c>
      <c r="E25" s="468">
        <v>55273</v>
      </c>
      <c r="F25" s="468">
        <v>37590</v>
      </c>
      <c r="G25" s="468">
        <v>28999</v>
      </c>
      <c r="H25" s="468">
        <v>57992</v>
      </c>
      <c r="I25" s="468">
        <v>58346</v>
      </c>
      <c r="J25" s="468">
        <v>63202</v>
      </c>
      <c r="K25" s="468">
        <v>27993</v>
      </c>
      <c r="L25" s="468">
        <v>26012</v>
      </c>
      <c r="M25" s="468">
        <v>18716</v>
      </c>
      <c r="N25" s="469">
        <f t="shared" si="9"/>
        <v>477883</v>
      </c>
      <c r="O25" s="469">
        <f t="shared" si="10"/>
        <v>39823.583333333336</v>
      </c>
      <c r="P25" s="469">
        <f t="shared" si="3"/>
        <v>15.629349816849818</v>
      </c>
      <c r="Q25" s="461"/>
      <c r="R25" s="461"/>
      <c r="S25" s="461"/>
      <c r="T25" s="461"/>
      <c r="U25" s="461"/>
      <c r="V25" s="461"/>
      <c r="W25" s="461"/>
      <c r="X25" s="461"/>
      <c r="Y25" s="461"/>
      <c r="Z25" s="461"/>
    </row>
    <row r="26" spans="1:26" ht="27.75" customHeight="1" x14ac:dyDescent="0.25">
      <c r="A26" s="467" t="s">
        <v>27</v>
      </c>
      <c r="B26" s="468">
        <v>36</v>
      </c>
      <c r="C26" s="468">
        <v>272</v>
      </c>
      <c r="D26" s="468">
        <v>0</v>
      </c>
      <c r="E26" s="468">
        <v>485</v>
      </c>
      <c r="F26" s="468">
        <v>0</v>
      </c>
      <c r="G26" s="468">
        <v>1334</v>
      </c>
      <c r="H26" s="468">
        <v>1367</v>
      </c>
      <c r="I26" s="468">
        <v>74</v>
      </c>
      <c r="J26" s="468">
        <v>1814</v>
      </c>
      <c r="K26" s="468">
        <v>0</v>
      </c>
      <c r="L26" s="468">
        <v>0</v>
      </c>
      <c r="M26" s="468">
        <v>0</v>
      </c>
      <c r="N26" s="469">
        <f t="shared" si="9"/>
        <v>5382</v>
      </c>
      <c r="O26" s="469">
        <f t="shared" si="10"/>
        <v>448.5</v>
      </c>
      <c r="P26" s="469">
        <f t="shared" si="3"/>
        <v>0.17602040816326531</v>
      </c>
      <c r="Q26" s="461"/>
      <c r="R26" s="461"/>
      <c r="S26" s="461"/>
      <c r="T26" s="461"/>
      <c r="U26" s="461"/>
      <c r="V26" s="461"/>
      <c r="W26" s="461"/>
      <c r="X26" s="461"/>
      <c r="Y26" s="461"/>
      <c r="Z26" s="461"/>
    </row>
    <row r="27" spans="1:26" ht="15.75" customHeight="1" x14ac:dyDescent="0.25">
      <c r="A27" s="476"/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69"/>
      <c r="Q27" s="476"/>
      <c r="R27" s="476"/>
      <c r="S27" s="476"/>
      <c r="T27" s="476"/>
      <c r="U27" s="476"/>
      <c r="V27" s="476"/>
      <c r="W27" s="476"/>
      <c r="X27" s="476"/>
      <c r="Y27" s="476"/>
      <c r="Z27" s="476"/>
    </row>
    <row r="28" spans="1:26" ht="15.75" customHeight="1" x14ac:dyDescent="0.25">
      <c r="A28" s="478" t="s">
        <v>28</v>
      </c>
      <c r="B28" s="477"/>
      <c r="C28" s="477"/>
      <c r="D28" s="477"/>
      <c r="E28" s="477"/>
      <c r="F28" s="477"/>
      <c r="G28" s="477"/>
      <c r="H28" s="477"/>
      <c r="I28" s="477"/>
      <c r="J28" s="477"/>
      <c r="K28" s="477"/>
      <c r="L28" s="477"/>
      <c r="M28" s="477"/>
      <c r="N28" s="477"/>
      <c r="O28" s="477"/>
      <c r="P28" s="469"/>
      <c r="Q28" s="476"/>
      <c r="R28" s="476"/>
      <c r="S28" s="476"/>
      <c r="T28" s="476"/>
      <c r="U28" s="476"/>
      <c r="V28" s="476"/>
      <c r="W28" s="476"/>
      <c r="X28" s="476"/>
      <c r="Y28" s="476"/>
      <c r="Z28" s="476"/>
    </row>
    <row r="29" spans="1:26" ht="27.75" customHeight="1" x14ac:dyDescent="0.25">
      <c r="A29" s="467" t="s">
        <v>29</v>
      </c>
      <c r="B29" s="468"/>
      <c r="C29" s="468"/>
      <c r="D29" s="468"/>
      <c r="E29" s="468"/>
      <c r="F29" s="468"/>
      <c r="G29" s="468">
        <v>99</v>
      </c>
      <c r="H29" s="468">
        <v>99</v>
      </c>
      <c r="I29" s="468">
        <v>99</v>
      </c>
      <c r="J29" s="468">
        <v>99</v>
      </c>
      <c r="K29" s="468">
        <v>99</v>
      </c>
      <c r="L29" s="468">
        <v>99</v>
      </c>
      <c r="M29" s="468">
        <v>99</v>
      </c>
      <c r="N29" s="469">
        <f>SUM(B29:M29)</f>
        <v>693</v>
      </c>
      <c r="O29" s="469">
        <f>N29/12</f>
        <v>57.75</v>
      </c>
      <c r="P29" s="469">
        <f>(SUM(H29:M29)/6)/$G$7</f>
        <v>3.8854003139717423E-2</v>
      </c>
      <c r="Q29" s="461"/>
      <c r="R29" s="461"/>
      <c r="S29" s="461"/>
      <c r="T29" s="461"/>
      <c r="U29" s="461"/>
      <c r="V29" s="461"/>
      <c r="W29" s="461"/>
      <c r="X29" s="461"/>
      <c r="Y29" s="461"/>
      <c r="Z29" s="461"/>
    </row>
    <row r="30" spans="1:26" x14ac:dyDescent="0.25">
      <c r="A30" s="461"/>
      <c r="B30" s="474"/>
      <c r="C30" s="474"/>
      <c r="D30" s="474"/>
      <c r="E30" s="474"/>
      <c r="F30" s="474"/>
      <c r="G30" s="474"/>
      <c r="H30" s="474"/>
      <c r="I30" s="474"/>
      <c r="J30" s="474"/>
      <c r="K30" s="474"/>
      <c r="L30" s="474"/>
      <c r="M30" s="474"/>
      <c r="N30" s="474"/>
      <c r="O30" s="474"/>
      <c r="P30" s="474"/>
      <c r="Q30" s="461"/>
      <c r="R30" s="461"/>
      <c r="S30" s="461"/>
      <c r="T30" s="461"/>
      <c r="U30" s="461"/>
      <c r="V30" s="461"/>
      <c r="W30" s="461"/>
      <c r="X30" s="461"/>
      <c r="Y30" s="461"/>
      <c r="Z30" s="461"/>
    </row>
    <row r="31" spans="1:26" ht="45" customHeight="1" x14ac:dyDescent="0.25">
      <c r="A31" s="479" t="s">
        <v>30</v>
      </c>
      <c r="B31" s="480" t="s">
        <v>31</v>
      </c>
      <c r="C31" s="480" t="s">
        <v>32</v>
      </c>
      <c r="D31" s="464" t="s">
        <v>33</v>
      </c>
      <c r="E31" s="761" t="s">
        <v>34</v>
      </c>
      <c r="F31" s="761"/>
      <c r="G31" s="474"/>
      <c r="H31" s="762" t="s">
        <v>35</v>
      </c>
      <c r="I31" s="762"/>
      <c r="J31" s="480" t="s">
        <v>31</v>
      </c>
      <c r="K31" s="480" t="s">
        <v>36</v>
      </c>
      <c r="L31" s="464" t="s">
        <v>33</v>
      </c>
      <c r="M31" s="761" t="s">
        <v>34</v>
      </c>
      <c r="N31" s="761"/>
      <c r="O31" s="474"/>
      <c r="P31" s="474"/>
      <c r="Q31" s="474"/>
      <c r="R31" s="474"/>
      <c r="S31" s="461"/>
      <c r="T31" s="461"/>
      <c r="U31" s="461"/>
      <c r="V31" s="461"/>
      <c r="W31" s="461"/>
      <c r="X31" s="461"/>
      <c r="Y31" s="461"/>
      <c r="Z31" s="461"/>
    </row>
    <row r="32" spans="1:26" ht="36" customHeight="1" x14ac:dyDescent="0.25">
      <c r="A32" s="467" t="s">
        <v>37</v>
      </c>
      <c r="B32" s="468">
        <v>87</v>
      </c>
      <c r="C32" s="471">
        <v>8700</v>
      </c>
      <c r="D32" s="469">
        <v>725</v>
      </c>
      <c r="E32" s="767">
        <f>D32/G7</f>
        <v>0.28453689167974883</v>
      </c>
      <c r="F32" s="767"/>
      <c r="G32" s="461"/>
      <c r="H32" s="770" t="s">
        <v>38</v>
      </c>
      <c r="I32" s="770"/>
      <c r="J32" s="468"/>
      <c r="K32" s="471">
        <f>J32*100</f>
        <v>0</v>
      </c>
      <c r="L32" s="469">
        <f>K32/12</f>
        <v>0</v>
      </c>
      <c r="M32" s="767">
        <f>L32/G7</f>
        <v>0</v>
      </c>
      <c r="N32" s="767"/>
      <c r="O32" s="461"/>
      <c r="P32" s="461"/>
      <c r="Q32" s="461"/>
      <c r="R32" s="461"/>
      <c r="S32" s="461"/>
      <c r="T32" s="461"/>
      <c r="U32" s="461"/>
      <c r="V32" s="461"/>
      <c r="W32" s="461"/>
      <c r="X32" s="461"/>
      <c r="Y32" s="461"/>
      <c r="Z32" s="461"/>
    </row>
    <row r="33" spans="1:26" x14ac:dyDescent="0.25">
      <c r="A33" s="461"/>
      <c r="B33" s="474"/>
      <c r="C33" s="474"/>
      <c r="D33" s="474"/>
      <c r="E33" s="474"/>
      <c r="F33" s="474"/>
      <c r="G33" s="474"/>
      <c r="H33" s="474"/>
      <c r="I33" s="474"/>
      <c r="J33" s="474"/>
      <c r="K33" s="474"/>
      <c r="L33" s="474"/>
      <c r="M33" s="474"/>
      <c r="N33" s="474"/>
      <c r="O33" s="474"/>
      <c r="P33" s="474"/>
      <c r="Q33" s="461"/>
      <c r="R33" s="461"/>
      <c r="S33" s="461"/>
      <c r="T33" s="461"/>
      <c r="U33" s="461"/>
      <c r="V33" s="461"/>
      <c r="W33" s="461"/>
      <c r="X33" s="461"/>
      <c r="Y33" s="461"/>
      <c r="Z33" s="461"/>
    </row>
    <row r="34" spans="1:26" ht="45" customHeight="1" x14ac:dyDescent="0.25">
      <c r="A34" s="479" t="s">
        <v>39</v>
      </c>
      <c r="B34" s="480" t="s">
        <v>31</v>
      </c>
      <c r="C34" s="480" t="s">
        <v>40</v>
      </c>
      <c r="D34" s="464" t="s">
        <v>41</v>
      </c>
      <c r="E34" s="761" t="s">
        <v>34</v>
      </c>
      <c r="F34" s="761"/>
      <c r="G34" s="474"/>
      <c r="H34" s="771"/>
      <c r="I34" s="771"/>
      <c r="J34" s="481"/>
      <c r="K34" s="482"/>
      <c r="L34" s="772"/>
      <c r="M34" s="772"/>
      <c r="N34" s="474"/>
      <c r="O34" s="474"/>
      <c r="P34" s="474"/>
      <c r="Q34" s="474"/>
      <c r="R34" s="461"/>
      <c r="S34" s="461"/>
      <c r="T34" s="461"/>
      <c r="U34" s="461"/>
      <c r="V34" s="461"/>
      <c r="W34" s="461"/>
      <c r="X34" s="461"/>
      <c r="Y34" s="461"/>
      <c r="Z34" s="461"/>
    </row>
    <row r="35" spans="1:26" ht="36" customHeight="1" x14ac:dyDescent="0.25">
      <c r="A35" s="467" t="s">
        <v>42</v>
      </c>
      <c r="B35" s="468">
        <v>778</v>
      </c>
      <c r="C35" s="471">
        <v>389000</v>
      </c>
      <c r="D35" s="469">
        <v>32416.67</v>
      </c>
      <c r="E35" s="767">
        <f>D35/G7</f>
        <v>12.722397959183672</v>
      </c>
      <c r="F35" s="767"/>
      <c r="G35" s="461"/>
      <c r="H35" s="768"/>
      <c r="I35" s="768"/>
      <c r="J35" s="477"/>
      <c r="K35" s="477"/>
      <c r="L35" s="769"/>
      <c r="M35" s="769"/>
      <c r="N35" s="461"/>
      <c r="O35" s="461"/>
      <c r="P35" s="461"/>
      <c r="Q35" s="461"/>
      <c r="R35" s="461"/>
      <c r="S35" s="461"/>
      <c r="T35" s="461"/>
      <c r="U35" s="461"/>
      <c r="V35" s="461"/>
      <c r="W35" s="461"/>
      <c r="X35" s="461"/>
      <c r="Y35" s="461"/>
      <c r="Z35" s="461"/>
    </row>
    <row r="65536" ht="15" customHeight="1" x14ac:dyDescent="0.25"/>
  </sheetData>
  <sheetProtection selectLockedCells="1" selectUnlockedCells="1"/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"/>
  <sheetViews>
    <sheetView showGridLines="0" topLeftCell="A13" zoomScale="90" zoomScaleNormal="90" workbookViewId="0">
      <selection activeCell="C7" sqref="C7"/>
    </sheetView>
  </sheetViews>
  <sheetFormatPr defaultColWidth="12.85546875" defaultRowHeight="15" x14ac:dyDescent="0.25"/>
  <cols>
    <col min="1" max="1" width="37" customWidth="1"/>
    <col min="2" max="15" width="11.7109375" customWidth="1"/>
    <col min="16" max="16" width="16" customWidth="1"/>
    <col min="17" max="26" width="9" customWidth="1"/>
    <col min="257" max="257" width="37" customWidth="1"/>
    <col min="258" max="271" width="11.7109375" customWidth="1"/>
    <col min="272" max="272" width="16" customWidth="1"/>
    <col min="273" max="282" width="9" customWidth="1"/>
    <col min="513" max="513" width="37" customWidth="1"/>
    <col min="514" max="527" width="11.7109375" customWidth="1"/>
    <col min="528" max="528" width="16" customWidth="1"/>
    <col min="529" max="538" width="9" customWidth="1"/>
    <col min="769" max="769" width="37" customWidth="1"/>
    <col min="770" max="783" width="11.7109375" customWidth="1"/>
    <col min="784" max="784" width="16" customWidth="1"/>
    <col min="785" max="794" width="9" customWidth="1"/>
    <col min="1025" max="1025" width="37" customWidth="1"/>
    <col min="1026" max="1039" width="11.7109375" customWidth="1"/>
    <col min="1040" max="1040" width="16" customWidth="1"/>
    <col min="1041" max="1050" width="9" customWidth="1"/>
    <col min="1281" max="1281" width="37" customWidth="1"/>
    <col min="1282" max="1295" width="11.7109375" customWidth="1"/>
    <col min="1296" max="1296" width="16" customWidth="1"/>
    <col min="1297" max="1306" width="9" customWidth="1"/>
    <col min="1537" max="1537" width="37" customWidth="1"/>
    <col min="1538" max="1551" width="11.7109375" customWidth="1"/>
    <col min="1552" max="1552" width="16" customWidth="1"/>
    <col min="1553" max="1562" width="9" customWidth="1"/>
    <col min="1793" max="1793" width="37" customWidth="1"/>
    <col min="1794" max="1807" width="11.7109375" customWidth="1"/>
    <col min="1808" max="1808" width="16" customWidth="1"/>
    <col min="1809" max="1818" width="9" customWidth="1"/>
    <col min="2049" max="2049" width="37" customWidth="1"/>
    <col min="2050" max="2063" width="11.7109375" customWidth="1"/>
    <col min="2064" max="2064" width="16" customWidth="1"/>
    <col min="2065" max="2074" width="9" customWidth="1"/>
    <col min="2305" max="2305" width="37" customWidth="1"/>
    <col min="2306" max="2319" width="11.7109375" customWidth="1"/>
    <col min="2320" max="2320" width="16" customWidth="1"/>
    <col min="2321" max="2330" width="9" customWidth="1"/>
    <col min="2561" max="2561" width="37" customWidth="1"/>
    <col min="2562" max="2575" width="11.7109375" customWidth="1"/>
    <col min="2576" max="2576" width="16" customWidth="1"/>
    <col min="2577" max="2586" width="9" customWidth="1"/>
    <col min="2817" max="2817" width="37" customWidth="1"/>
    <col min="2818" max="2831" width="11.7109375" customWidth="1"/>
    <col min="2832" max="2832" width="16" customWidth="1"/>
    <col min="2833" max="2842" width="9" customWidth="1"/>
    <col min="3073" max="3073" width="37" customWidth="1"/>
    <col min="3074" max="3087" width="11.7109375" customWidth="1"/>
    <col min="3088" max="3088" width="16" customWidth="1"/>
    <col min="3089" max="3098" width="9" customWidth="1"/>
    <col min="3329" max="3329" width="37" customWidth="1"/>
    <col min="3330" max="3343" width="11.7109375" customWidth="1"/>
    <col min="3344" max="3344" width="16" customWidth="1"/>
    <col min="3345" max="3354" width="9" customWidth="1"/>
    <col min="3585" max="3585" width="37" customWidth="1"/>
    <col min="3586" max="3599" width="11.7109375" customWidth="1"/>
    <col min="3600" max="3600" width="16" customWidth="1"/>
    <col min="3601" max="3610" width="9" customWidth="1"/>
    <col min="3841" max="3841" width="37" customWidth="1"/>
    <col min="3842" max="3855" width="11.7109375" customWidth="1"/>
    <col min="3856" max="3856" width="16" customWidth="1"/>
    <col min="3857" max="3866" width="9" customWidth="1"/>
    <col min="4097" max="4097" width="37" customWidth="1"/>
    <col min="4098" max="4111" width="11.7109375" customWidth="1"/>
    <col min="4112" max="4112" width="16" customWidth="1"/>
    <col min="4113" max="4122" width="9" customWidth="1"/>
    <col min="4353" max="4353" width="37" customWidth="1"/>
    <col min="4354" max="4367" width="11.7109375" customWidth="1"/>
    <col min="4368" max="4368" width="16" customWidth="1"/>
    <col min="4369" max="4378" width="9" customWidth="1"/>
    <col min="4609" max="4609" width="37" customWidth="1"/>
    <col min="4610" max="4623" width="11.7109375" customWidth="1"/>
    <col min="4624" max="4624" width="16" customWidth="1"/>
    <col min="4625" max="4634" width="9" customWidth="1"/>
    <col min="4865" max="4865" width="37" customWidth="1"/>
    <col min="4866" max="4879" width="11.7109375" customWidth="1"/>
    <col min="4880" max="4880" width="16" customWidth="1"/>
    <col min="4881" max="4890" width="9" customWidth="1"/>
    <col min="5121" max="5121" width="37" customWidth="1"/>
    <col min="5122" max="5135" width="11.7109375" customWidth="1"/>
    <col min="5136" max="5136" width="16" customWidth="1"/>
    <col min="5137" max="5146" width="9" customWidth="1"/>
    <col min="5377" max="5377" width="37" customWidth="1"/>
    <col min="5378" max="5391" width="11.7109375" customWidth="1"/>
    <col min="5392" max="5392" width="16" customWidth="1"/>
    <col min="5393" max="5402" width="9" customWidth="1"/>
    <col min="5633" max="5633" width="37" customWidth="1"/>
    <col min="5634" max="5647" width="11.7109375" customWidth="1"/>
    <col min="5648" max="5648" width="16" customWidth="1"/>
    <col min="5649" max="5658" width="9" customWidth="1"/>
    <col min="5889" max="5889" width="37" customWidth="1"/>
    <col min="5890" max="5903" width="11.7109375" customWidth="1"/>
    <col min="5904" max="5904" width="16" customWidth="1"/>
    <col min="5905" max="5914" width="9" customWidth="1"/>
    <col min="6145" max="6145" width="37" customWidth="1"/>
    <col min="6146" max="6159" width="11.7109375" customWidth="1"/>
    <col min="6160" max="6160" width="16" customWidth="1"/>
    <col min="6161" max="6170" width="9" customWidth="1"/>
    <col min="6401" max="6401" width="37" customWidth="1"/>
    <col min="6402" max="6415" width="11.7109375" customWidth="1"/>
    <col min="6416" max="6416" width="16" customWidth="1"/>
    <col min="6417" max="6426" width="9" customWidth="1"/>
    <col min="6657" max="6657" width="37" customWidth="1"/>
    <col min="6658" max="6671" width="11.7109375" customWidth="1"/>
    <col min="6672" max="6672" width="16" customWidth="1"/>
    <col min="6673" max="6682" width="9" customWidth="1"/>
    <col min="6913" max="6913" width="37" customWidth="1"/>
    <col min="6914" max="6927" width="11.7109375" customWidth="1"/>
    <col min="6928" max="6928" width="16" customWidth="1"/>
    <col min="6929" max="6938" width="9" customWidth="1"/>
    <col min="7169" max="7169" width="37" customWidth="1"/>
    <col min="7170" max="7183" width="11.7109375" customWidth="1"/>
    <col min="7184" max="7184" width="16" customWidth="1"/>
    <col min="7185" max="7194" width="9" customWidth="1"/>
    <col min="7425" max="7425" width="37" customWidth="1"/>
    <col min="7426" max="7439" width="11.7109375" customWidth="1"/>
    <col min="7440" max="7440" width="16" customWidth="1"/>
    <col min="7441" max="7450" width="9" customWidth="1"/>
    <col min="7681" max="7681" width="37" customWidth="1"/>
    <col min="7682" max="7695" width="11.7109375" customWidth="1"/>
    <col min="7696" max="7696" width="16" customWidth="1"/>
    <col min="7697" max="7706" width="9" customWidth="1"/>
    <col min="7937" max="7937" width="37" customWidth="1"/>
    <col min="7938" max="7951" width="11.7109375" customWidth="1"/>
    <col min="7952" max="7952" width="16" customWidth="1"/>
    <col min="7953" max="7962" width="9" customWidth="1"/>
    <col min="8193" max="8193" width="37" customWidth="1"/>
    <col min="8194" max="8207" width="11.7109375" customWidth="1"/>
    <col min="8208" max="8208" width="16" customWidth="1"/>
    <col min="8209" max="8218" width="9" customWidth="1"/>
    <col min="8449" max="8449" width="37" customWidth="1"/>
    <col min="8450" max="8463" width="11.7109375" customWidth="1"/>
    <col min="8464" max="8464" width="16" customWidth="1"/>
    <col min="8465" max="8474" width="9" customWidth="1"/>
    <col min="8705" max="8705" width="37" customWidth="1"/>
    <col min="8706" max="8719" width="11.7109375" customWidth="1"/>
    <col min="8720" max="8720" width="16" customWidth="1"/>
    <col min="8721" max="8730" width="9" customWidth="1"/>
    <col min="8961" max="8961" width="37" customWidth="1"/>
    <col min="8962" max="8975" width="11.7109375" customWidth="1"/>
    <col min="8976" max="8976" width="16" customWidth="1"/>
    <col min="8977" max="8986" width="9" customWidth="1"/>
    <col min="9217" max="9217" width="37" customWidth="1"/>
    <col min="9218" max="9231" width="11.7109375" customWidth="1"/>
    <col min="9232" max="9232" width="16" customWidth="1"/>
    <col min="9233" max="9242" width="9" customWidth="1"/>
    <col min="9473" max="9473" width="37" customWidth="1"/>
    <col min="9474" max="9487" width="11.7109375" customWidth="1"/>
    <col min="9488" max="9488" width="16" customWidth="1"/>
    <col min="9489" max="9498" width="9" customWidth="1"/>
    <col min="9729" max="9729" width="37" customWidth="1"/>
    <col min="9730" max="9743" width="11.7109375" customWidth="1"/>
    <col min="9744" max="9744" width="16" customWidth="1"/>
    <col min="9745" max="9754" width="9" customWidth="1"/>
    <col min="9985" max="9985" width="37" customWidth="1"/>
    <col min="9986" max="9999" width="11.7109375" customWidth="1"/>
    <col min="10000" max="10000" width="16" customWidth="1"/>
    <col min="10001" max="10010" width="9" customWidth="1"/>
    <col min="10241" max="10241" width="37" customWidth="1"/>
    <col min="10242" max="10255" width="11.7109375" customWidth="1"/>
    <col min="10256" max="10256" width="16" customWidth="1"/>
    <col min="10257" max="10266" width="9" customWidth="1"/>
    <col min="10497" max="10497" width="37" customWidth="1"/>
    <col min="10498" max="10511" width="11.7109375" customWidth="1"/>
    <col min="10512" max="10512" width="16" customWidth="1"/>
    <col min="10513" max="10522" width="9" customWidth="1"/>
    <col min="10753" max="10753" width="37" customWidth="1"/>
    <col min="10754" max="10767" width="11.7109375" customWidth="1"/>
    <col min="10768" max="10768" width="16" customWidth="1"/>
    <col min="10769" max="10778" width="9" customWidth="1"/>
    <col min="11009" max="11009" width="37" customWidth="1"/>
    <col min="11010" max="11023" width="11.7109375" customWidth="1"/>
    <col min="11024" max="11024" width="16" customWidth="1"/>
    <col min="11025" max="11034" width="9" customWidth="1"/>
    <col min="11265" max="11265" width="37" customWidth="1"/>
    <col min="11266" max="11279" width="11.7109375" customWidth="1"/>
    <col min="11280" max="11280" width="16" customWidth="1"/>
    <col min="11281" max="11290" width="9" customWidth="1"/>
    <col min="11521" max="11521" width="37" customWidth="1"/>
    <col min="11522" max="11535" width="11.7109375" customWidth="1"/>
    <col min="11536" max="11536" width="16" customWidth="1"/>
    <col min="11537" max="11546" width="9" customWidth="1"/>
    <col min="11777" max="11777" width="37" customWidth="1"/>
    <col min="11778" max="11791" width="11.7109375" customWidth="1"/>
    <col min="11792" max="11792" width="16" customWidth="1"/>
    <col min="11793" max="11802" width="9" customWidth="1"/>
    <col min="12033" max="12033" width="37" customWidth="1"/>
    <col min="12034" max="12047" width="11.7109375" customWidth="1"/>
    <col min="12048" max="12048" width="16" customWidth="1"/>
    <col min="12049" max="12058" width="9" customWidth="1"/>
    <col min="12289" max="12289" width="37" customWidth="1"/>
    <col min="12290" max="12303" width="11.7109375" customWidth="1"/>
    <col min="12304" max="12304" width="16" customWidth="1"/>
    <col min="12305" max="12314" width="9" customWidth="1"/>
    <col min="12545" max="12545" width="37" customWidth="1"/>
    <col min="12546" max="12559" width="11.7109375" customWidth="1"/>
    <col min="12560" max="12560" width="16" customWidth="1"/>
    <col min="12561" max="12570" width="9" customWidth="1"/>
    <col min="12801" max="12801" width="37" customWidth="1"/>
    <col min="12802" max="12815" width="11.7109375" customWidth="1"/>
    <col min="12816" max="12816" width="16" customWidth="1"/>
    <col min="12817" max="12826" width="9" customWidth="1"/>
    <col min="13057" max="13057" width="37" customWidth="1"/>
    <col min="13058" max="13071" width="11.7109375" customWidth="1"/>
    <col min="13072" max="13072" width="16" customWidth="1"/>
    <col min="13073" max="13082" width="9" customWidth="1"/>
    <col min="13313" max="13313" width="37" customWidth="1"/>
    <col min="13314" max="13327" width="11.7109375" customWidth="1"/>
    <col min="13328" max="13328" width="16" customWidth="1"/>
    <col min="13329" max="13338" width="9" customWidth="1"/>
    <col min="13569" max="13569" width="37" customWidth="1"/>
    <col min="13570" max="13583" width="11.7109375" customWidth="1"/>
    <col min="13584" max="13584" width="16" customWidth="1"/>
    <col min="13585" max="13594" width="9" customWidth="1"/>
    <col min="13825" max="13825" width="37" customWidth="1"/>
    <col min="13826" max="13839" width="11.7109375" customWidth="1"/>
    <col min="13840" max="13840" width="16" customWidth="1"/>
    <col min="13841" max="13850" width="9" customWidth="1"/>
    <col min="14081" max="14081" width="37" customWidth="1"/>
    <col min="14082" max="14095" width="11.7109375" customWidth="1"/>
    <col min="14096" max="14096" width="16" customWidth="1"/>
    <col min="14097" max="14106" width="9" customWidth="1"/>
    <col min="14337" max="14337" width="37" customWidth="1"/>
    <col min="14338" max="14351" width="11.7109375" customWidth="1"/>
    <col min="14352" max="14352" width="16" customWidth="1"/>
    <col min="14353" max="14362" width="9" customWidth="1"/>
    <col min="14593" max="14593" width="37" customWidth="1"/>
    <col min="14594" max="14607" width="11.7109375" customWidth="1"/>
    <col min="14608" max="14608" width="16" customWidth="1"/>
    <col min="14609" max="14618" width="9" customWidth="1"/>
    <col min="14849" max="14849" width="37" customWidth="1"/>
    <col min="14850" max="14863" width="11.7109375" customWidth="1"/>
    <col min="14864" max="14864" width="16" customWidth="1"/>
    <col min="14865" max="14874" width="9" customWidth="1"/>
    <col min="15105" max="15105" width="37" customWidth="1"/>
    <col min="15106" max="15119" width="11.7109375" customWidth="1"/>
    <col min="15120" max="15120" width="16" customWidth="1"/>
    <col min="15121" max="15130" width="9" customWidth="1"/>
    <col min="15361" max="15361" width="37" customWidth="1"/>
    <col min="15362" max="15375" width="11.7109375" customWidth="1"/>
    <col min="15376" max="15376" width="16" customWidth="1"/>
    <col min="15377" max="15386" width="9" customWidth="1"/>
    <col min="15617" max="15617" width="37" customWidth="1"/>
    <col min="15618" max="15631" width="11.7109375" customWidth="1"/>
    <col min="15632" max="15632" width="16" customWidth="1"/>
    <col min="15633" max="15642" width="9" customWidth="1"/>
    <col min="15873" max="15873" width="37" customWidth="1"/>
    <col min="15874" max="15887" width="11.7109375" customWidth="1"/>
    <col min="15888" max="15888" width="16" customWidth="1"/>
    <col min="15889" max="15898" width="9" customWidth="1"/>
    <col min="16129" max="16129" width="37" customWidth="1"/>
    <col min="16130" max="16143" width="11.7109375" customWidth="1"/>
    <col min="16144" max="16144" width="16" customWidth="1"/>
    <col min="16145" max="16154" width="9" customWidth="1"/>
  </cols>
  <sheetData>
    <row r="1" spans="1:26" ht="20.25" customHeight="1" x14ac:dyDescent="0.25">
      <c r="A1" s="2"/>
      <c r="B1" s="2"/>
      <c r="C1" s="595" t="s">
        <v>0</v>
      </c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 customHeight="1" x14ac:dyDescent="0.25">
      <c r="A2" s="2"/>
      <c r="B2" s="595" t="s">
        <v>140</v>
      </c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9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9.5" customHeight="1" x14ac:dyDescent="0.25">
      <c r="A4" s="357" t="s">
        <v>2</v>
      </c>
      <c r="B4" s="596" t="s">
        <v>111</v>
      </c>
      <c r="C4" s="596"/>
      <c r="D4" s="596"/>
      <c r="E4" s="596"/>
      <c r="F4" s="596"/>
      <c r="G4" s="596"/>
      <c r="H4" s="597"/>
      <c r="I4" s="597"/>
      <c r="J4" s="597"/>
      <c r="K4" s="597"/>
      <c r="L4" s="597"/>
      <c r="M4" s="597"/>
      <c r="N4" s="597"/>
      <c r="O4" s="597"/>
      <c r="P4" s="597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0.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1.6" customHeight="1" x14ac:dyDescent="0.25">
      <c r="A6" s="3"/>
      <c r="B6" s="358" t="s">
        <v>5</v>
      </c>
      <c r="C6" s="358" t="s">
        <v>6</v>
      </c>
      <c r="D6" s="358" t="s">
        <v>7</v>
      </c>
      <c r="E6" s="358" t="s">
        <v>8</v>
      </c>
      <c r="F6" s="358" t="s">
        <v>9</v>
      </c>
      <c r="G6" s="358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7.4" customHeight="1" x14ac:dyDescent="0.25">
      <c r="A7" s="357" t="s">
        <v>141</v>
      </c>
      <c r="B7" s="359">
        <v>676</v>
      </c>
      <c r="C7" s="359">
        <v>39</v>
      </c>
      <c r="D7" s="359">
        <v>26</v>
      </c>
      <c r="E7" s="359">
        <v>14</v>
      </c>
      <c r="F7" s="359">
        <v>2</v>
      </c>
      <c r="G7" s="360">
        <f>SUM(B7:F7)</f>
        <v>757</v>
      </c>
      <c r="H7" s="3"/>
      <c r="I7" s="598" t="s">
        <v>93</v>
      </c>
      <c r="J7" s="598"/>
      <c r="K7" s="361">
        <v>4356.6099999999997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25"/>
    <row r="9" spans="1:26" ht="62.25" customHeight="1" x14ac:dyDescent="0.25">
      <c r="A9" s="10"/>
      <c r="B9" s="362">
        <v>42583</v>
      </c>
      <c r="C9" s="362">
        <v>42614</v>
      </c>
      <c r="D9" s="362">
        <v>42644</v>
      </c>
      <c r="E9" s="362">
        <v>42675</v>
      </c>
      <c r="F9" s="362">
        <v>42705</v>
      </c>
      <c r="G9" s="362">
        <v>42736</v>
      </c>
      <c r="H9" s="362">
        <v>42767</v>
      </c>
      <c r="I9" s="362">
        <v>42795</v>
      </c>
      <c r="J9" s="362">
        <v>42826</v>
      </c>
      <c r="K9" s="362">
        <v>42856</v>
      </c>
      <c r="L9" s="362">
        <v>42887</v>
      </c>
      <c r="M9" s="362">
        <v>42917</v>
      </c>
      <c r="N9" s="363" t="s">
        <v>10</v>
      </c>
      <c r="O9" s="363" t="s">
        <v>13</v>
      </c>
      <c r="P9" s="364" t="s">
        <v>193</v>
      </c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365" t="s">
        <v>142</v>
      </c>
      <c r="B10" s="366"/>
      <c r="C10" s="366"/>
      <c r="D10" s="366"/>
      <c r="E10" s="366"/>
      <c r="F10" s="367"/>
      <c r="G10" s="367"/>
      <c r="H10" s="367"/>
      <c r="I10" s="367"/>
      <c r="J10" s="367"/>
      <c r="K10" s="367"/>
      <c r="L10" s="367"/>
      <c r="M10" s="367"/>
      <c r="N10" s="367"/>
      <c r="O10" s="367"/>
      <c r="P10" s="367"/>
    </row>
    <row r="11" spans="1:26" ht="28.5" customHeight="1" x14ac:dyDescent="0.25">
      <c r="A11" s="368" t="s">
        <v>15</v>
      </c>
      <c r="B11" s="369">
        <v>9234</v>
      </c>
      <c r="C11" s="369">
        <v>10323</v>
      </c>
      <c r="D11" s="369">
        <v>12091</v>
      </c>
      <c r="E11" s="369">
        <v>13447</v>
      </c>
      <c r="F11" s="369">
        <v>14309</v>
      </c>
      <c r="G11" s="369">
        <v>7832</v>
      </c>
      <c r="H11" s="369">
        <v>14589</v>
      </c>
      <c r="I11" s="369">
        <v>13693</v>
      </c>
      <c r="J11" s="369">
        <v>12640</v>
      </c>
      <c r="K11" s="369">
        <v>9355</v>
      </c>
      <c r="L11" s="369">
        <v>10156</v>
      </c>
      <c r="M11" s="369">
        <v>6679</v>
      </c>
      <c r="N11" s="370">
        <f>SUM(B11:M11)</f>
        <v>134348</v>
      </c>
      <c r="O11" s="370">
        <f>N11/12</f>
        <v>11195.666666666666</v>
      </c>
      <c r="P11" s="370">
        <f>(SUM(B11:M11)/12)/$G$7</f>
        <v>14.789520035226772</v>
      </c>
    </row>
    <row r="12" spans="1:26" ht="24.95" customHeight="1" x14ac:dyDescent="0.25">
      <c r="A12" s="371" t="s">
        <v>94</v>
      </c>
      <c r="B12" s="372">
        <f t="shared" ref="B12:M12" si="0">B11/$K$7</f>
        <v>2.1195378975855084</v>
      </c>
      <c r="C12" s="372">
        <f t="shared" si="0"/>
        <v>2.3695028933046567</v>
      </c>
      <c r="D12" s="372">
        <f t="shared" si="0"/>
        <v>2.7753230149129715</v>
      </c>
      <c r="E12" s="372">
        <f t="shared" si="0"/>
        <v>3.0865741941555478</v>
      </c>
      <c r="F12" s="372">
        <f t="shared" si="0"/>
        <v>3.2844344570663888</v>
      </c>
      <c r="G12" s="372">
        <f t="shared" si="0"/>
        <v>1.7977280500205437</v>
      </c>
      <c r="H12" s="372">
        <f t="shared" si="0"/>
        <v>3.3487046120722308</v>
      </c>
      <c r="I12" s="372">
        <f t="shared" si="0"/>
        <v>3.1430401160535371</v>
      </c>
      <c r="J12" s="372">
        <f t="shared" si="0"/>
        <v>2.9013384259779968</v>
      </c>
      <c r="K12" s="372">
        <f t="shared" si="0"/>
        <v>2.1473117859987467</v>
      </c>
      <c r="L12" s="372">
        <f t="shared" si="0"/>
        <v>2.3311703365690297</v>
      </c>
      <c r="M12" s="372">
        <f t="shared" si="0"/>
        <v>1.5330727331572027</v>
      </c>
      <c r="N12" s="370">
        <f>SUM(B12:M12)</f>
        <v>30.83773851687436</v>
      </c>
      <c r="O12" s="370">
        <f>N12/12</f>
        <v>2.5698115430728632</v>
      </c>
      <c r="P12" s="567"/>
    </row>
    <row r="13" spans="1:26" ht="45.75" customHeight="1" x14ac:dyDescent="0.25">
      <c r="A13" s="371" t="s">
        <v>17</v>
      </c>
      <c r="B13" s="361">
        <v>6694.23</v>
      </c>
      <c r="C13" s="361">
        <v>7448.37</v>
      </c>
      <c r="D13" s="361">
        <v>8526.5499999999993</v>
      </c>
      <c r="E13" s="361">
        <v>9754.7099999999991</v>
      </c>
      <c r="F13" s="361">
        <v>9683.17</v>
      </c>
      <c r="G13" s="361">
        <v>5161.57</v>
      </c>
      <c r="H13" s="361">
        <v>9882.6200000000008</v>
      </c>
      <c r="I13" s="361">
        <v>10033.379999999999</v>
      </c>
      <c r="J13" s="361">
        <v>8543.19</v>
      </c>
      <c r="K13" s="361">
        <v>7234.61</v>
      </c>
      <c r="L13" s="361">
        <v>7687.56</v>
      </c>
      <c r="M13" s="361">
        <v>6041.07</v>
      </c>
      <c r="N13" s="370">
        <f>SUM(B13:M13)</f>
        <v>96691.03</v>
      </c>
      <c r="O13" s="370">
        <f>N13/12</f>
        <v>8057.5858333333335</v>
      </c>
      <c r="P13" s="567">
        <f t="shared" ref="P13:P29" si="1">(SUM(B13:M13)/12)/$G$7</f>
        <v>10.644102818141787</v>
      </c>
    </row>
    <row r="14" spans="1:26" ht="25.9" customHeight="1" x14ac:dyDescent="0.25">
      <c r="A14" s="368" t="s">
        <v>95</v>
      </c>
      <c r="B14" s="372">
        <f t="shared" ref="B14:M14" si="2">B13/$K$7</f>
        <v>1.5365685705169845</v>
      </c>
      <c r="C14" s="372">
        <f t="shared" si="2"/>
        <v>1.7096710515745042</v>
      </c>
      <c r="D14" s="372">
        <f t="shared" si="2"/>
        <v>1.9571524648752125</v>
      </c>
      <c r="E14" s="372">
        <f t="shared" si="2"/>
        <v>2.2390597276322644</v>
      </c>
      <c r="F14" s="372">
        <f t="shared" si="2"/>
        <v>2.2226387030282724</v>
      </c>
      <c r="G14" s="372">
        <f t="shared" si="2"/>
        <v>1.1847675141910798</v>
      </c>
      <c r="H14" s="372">
        <f t="shared" si="2"/>
        <v>2.2684197116565405</v>
      </c>
      <c r="I14" s="372">
        <f t="shared" si="2"/>
        <v>2.3030245994018284</v>
      </c>
      <c r="J14" s="372">
        <f t="shared" si="2"/>
        <v>1.9609719483727028</v>
      </c>
      <c r="K14" s="372">
        <f t="shared" si="2"/>
        <v>1.6606053789529016</v>
      </c>
      <c r="L14" s="372">
        <f t="shared" si="2"/>
        <v>1.7645738314882444</v>
      </c>
      <c r="M14" s="372">
        <f t="shared" si="2"/>
        <v>1.3866446617897861</v>
      </c>
      <c r="N14" s="370">
        <f>SUM(B14:M14)</f>
        <v>22.194098163480326</v>
      </c>
      <c r="O14" s="370">
        <f>N14/12</f>
        <v>1.8495081802900273</v>
      </c>
      <c r="P14" s="567"/>
    </row>
    <row r="15" spans="1:26" ht="10.5" customHeight="1" x14ac:dyDescent="0.25">
      <c r="A15" s="284"/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  <c r="P15" s="567"/>
    </row>
    <row r="16" spans="1:26" ht="15" customHeight="1" x14ac:dyDescent="0.25">
      <c r="A16" s="23" t="s">
        <v>143</v>
      </c>
      <c r="B16" s="373"/>
      <c r="C16" s="373"/>
      <c r="D16" s="373"/>
      <c r="E16" s="373"/>
      <c r="F16" s="373"/>
      <c r="G16" s="373"/>
      <c r="H16" s="373"/>
      <c r="I16" s="373"/>
      <c r="J16" s="373"/>
      <c r="K16" s="373"/>
      <c r="L16" s="373"/>
      <c r="M16" s="373"/>
      <c r="N16" s="373"/>
      <c r="O16" s="373"/>
      <c r="P16" s="567"/>
    </row>
    <row r="17" spans="1:26" ht="26.65" customHeight="1" x14ac:dyDescent="0.25">
      <c r="A17" s="368" t="s">
        <v>97</v>
      </c>
      <c r="B17" s="374">
        <v>94</v>
      </c>
      <c r="C17" s="374">
        <v>74</v>
      </c>
      <c r="D17" s="374">
        <v>118</v>
      </c>
      <c r="E17" s="374">
        <v>115</v>
      </c>
      <c r="F17" s="374">
        <v>112</v>
      </c>
      <c r="G17" s="374">
        <v>115</v>
      </c>
      <c r="H17" s="374">
        <v>163</v>
      </c>
      <c r="I17" s="374">
        <v>287</v>
      </c>
      <c r="J17" s="374">
        <v>427</v>
      </c>
      <c r="K17" s="374">
        <v>181</v>
      </c>
      <c r="L17" s="374">
        <v>100</v>
      </c>
      <c r="M17" s="374">
        <v>87</v>
      </c>
      <c r="N17" s="375">
        <f>SUM(B17:M17)</f>
        <v>1873</v>
      </c>
      <c r="O17" s="370">
        <f>N17/12</f>
        <v>156.08333333333334</v>
      </c>
      <c r="P17" s="567">
        <f t="shared" si="1"/>
        <v>0.20618670189343902</v>
      </c>
    </row>
    <row r="18" spans="1:26" ht="32.25" customHeight="1" x14ac:dyDescent="0.25">
      <c r="A18" s="371" t="s">
        <v>98</v>
      </c>
      <c r="B18" s="372">
        <f t="shared" ref="B18:M18" si="3">B17/$K$7</f>
        <v>2.1576409180532573E-2</v>
      </c>
      <c r="C18" s="372">
        <f t="shared" si="3"/>
        <v>1.6985683822972449E-2</v>
      </c>
      <c r="D18" s="372">
        <f t="shared" si="3"/>
        <v>2.7085279609604718E-2</v>
      </c>
      <c r="E18" s="372">
        <f t="shared" si="3"/>
        <v>2.63966708059707E-2</v>
      </c>
      <c r="F18" s="372">
        <f t="shared" si="3"/>
        <v>2.570806200233668E-2</v>
      </c>
      <c r="G18" s="372">
        <f t="shared" si="3"/>
        <v>2.63966708059707E-2</v>
      </c>
      <c r="H18" s="372">
        <f t="shared" si="3"/>
        <v>3.7414411664114994E-2</v>
      </c>
      <c r="I18" s="372">
        <f t="shared" si="3"/>
        <v>6.5876908880987739E-2</v>
      </c>
      <c r="J18" s="372">
        <f t="shared" si="3"/>
        <v>9.8011986383908595E-2</v>
      </c>
      <c r="K18" s="372">
        <f t="shared" si="3"/>
        <v>4.1546064485919104E-2</v>
      </c>
      <c r="L18" s="372">
        <f t="shared" si="3"/>
        <v>2.2953626787800607E-2</v>
      </c>
      <c r="M18" s="372">
        <f t="shared" si="3"/>
        <v>1.9969655305386528E-2</v>
      </c>
      <c r="N18" s="370">
        <f>SUM(B18:M18)</f>
        <v>0.42992142973550534</v>
      </c>
      <c r="O18" s="370">
        <f>N18/12</f>
        <v>3.582678581129211E-2</v>
      </c>
      <c r="P18" s="567">
        <f t="shared" si="1"/>
        <v>4.7327326038694994E-5</v>
      </c>
    </row>
    <row r="19" spans="1:26" ht="48.75" customHeight="1" x14ac:dyDescent="0.25">
      <c r="A19" s="368" t="s">
        <v>144</v>
      </c>
      <c r="B19" s="376">
        <v>635.22</v>
      </c>
      <c r="C19" s="376">
        <v>498.42</v>
      </c>
      <c r="D19" s="376">
        <v>799.38</v>
      </c>
      <c r="E19" s="376">
        <v>794.87</v>
      </c>
      <c r="F19" s="376">
        <v>758.34</v>
      </c>
      <c r="G19" s="376">
        <v>778.86</v>
      </c>
      <c r="H19" s="376">
        <v>1107.18</v>
      </c>
      <c r="I19" s="376">
        <v>1955.34</v>
      </c>
      <c r="J19" s="376">
        <v>2681.17</v>
      </c>
      <c r="K19" s="376">
        <v>1230.3</v>
      </c>
      <c r="L19" s="376">
        <v>758.72</v>
      </c>
      <c r="M19" s="376">
        <v>658.49</v>
      </c>
      <c r="N19" s="370">
        <f>SUM(B19:M19)</f>
        <v>12656.289999999999</v>
      </c>
      <c r="O19" s="370">
        <f>N19/12</f>
        <v>1054.6908333333333</v>
      </c>
      <c r="P19" s="567">
        <f t="shared" si="1"/>
        <v>1.3932507705856452</v>
      </c>
    </row>
    <row r="20" spans="1:26" ht="28.5" customHeight="1" x14ac:dyDescent="0.25">
      <c r="A20" s="368" t="s">
        <v>100</v>
      </c>
      <c r="B20" s="372">
        <f t="shared" ref="B20:M20" si="4">B19/$K$7</f>
        <v>0.14580602808146703</v>
      </c>
      <c r="C20" s="372">
        <f t="shared" si="4"/>
        <v>0.11440546663575579</v>
      </c>
      <c r="D20" s="372">
        <f t="shared" si="4"/>
        <v>0.18348670181632051</v>
      </c>
      <c r="E20" s="372">
        <f t="shared" si="4"/>
        <v>0.18245149324819068</v>
      </c>
      <c r="F20" s="372">
        <f t="shared" si="4"/>
        <v>0.17406653338260714</v>
      </c>
      <c r="G20" s="372">
        <f t="shared" si="4"/>
        <v>0.17877661759946381</v>
      </c>
      <c r="H20" s="372">
        <f t="shared" si="4"/>
        <v>0.2541379650691708</v>
      </c>
      <c r="I20" s="372">
        <f t="shared" si="4"/>
        <v>0.4488214460325804</v>
      </c>
      <c r="J20" s="372">
        <f t="shared" si="4"/>
        <v>0.61542575534647359</v>
      </c>
      <c r="K20" s="372">
        <f t="shared" si="4"/>
        <v>0.28239847037031085</v>
      </c>
      <c r="L20" s="372">
        <f t="shared" si="4"/>
        <v>0.17415375716440079</v>
      </c>
      <c r="M20" s="372">
        <f t="shared" si="4"/>
        <v>0.15114733703498823</v>
      </c>
      <c r="N20" s="370">
        <f>SUM(B20:M20)</f>
        <v>2.9050775717817299</v>
      </c>
      <c r="O20" s="370">
        <f>N20/12</f>
        <v>0.24208979764847749</v>
      </c>
      <c r="P20" s="567">
        <f t="shared" si="1"/>
        <v>3.1980158209838505E-4</v>
      </c>
    </row>
    <row r="21" spans="1:26" x14ac:dyDescent="0.25">
      <c r="B21" s="373"/>
      <c r="C21" s="373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567"/>
    </row>
    <row r="22" spans="1:26" ht="15" customHeight="1" x14ac:dyDescent="0.25">
      <c r="A22" s="23" t="s">
        <v>145</v>
      </c>
      <c r="B22" s="373"/>
      <c r="C22" s="373"/>
      <c r="D22" s="373"/>
      <c r="E22" s="373"/>
      <c r="F22" s="373"/>
      <c r="G22" s="373"/>
      <c r="H22" s="373"/>
      <c r="I22" s="373"/>
      <c r="J22" s="373"/>
      <c r="K22" s="373"/>
      <c r="L22" s="373"/>
      <c r="M22" s="373"/>
      <c r="N22" s="373"/>
      <c r="O22" s="373"/>
      <c r="P22" s="567"/>
    </row>
    <row r="23" spans="1:26" ht="27.75" customHeight="1" x14ac:dyDescent="0.25">
      <c r="A23" s="368" t="s">
        <v>24</v>
      </c>
      <c r="B23" s="361">
        <v>1807.08</v>
      </c>
      <c r="C23" s="361">
        <v>1875.77</v>
      </c>
      <c r="D23" s="361">
        <v>1789.26</v>
      </c>
      <c r="E23" s="361">
        <v>1808.77</v>
      </c>
      <c r="F23" s="361">
        <v>1722.92</v>
      </c>
      <c r="G23" s="361">
        <v>1682.91</v>
      </c>
      <c r="H23" s="361">
        <v>1642.84</v>
      </c>
      <c r="I23" s="361">
        <v>2149.91</v>
      </c>
      <c r="J23" s="361">
        <v>2249.23</v>
      </c>
      <c r="K23" s="361">
        <v>2323.62</v>
      </c>
      <c r="L23" s="361">
        <v>1898.49</v>
      </c>
      <c r="M23" s="361">
        <v>1464.65</v>
      </c>
      <c r="N23" s="370">
        <f>SUM(B23:M23)</f>
        <v>22415.45</v>
      </c>
      <c r="O23" s="370">
        <f>N23/12</f>
        <v>1867.9541666666667</v>
      </c>
      <c r="P23" s="567">
        <f t="shared" si="1"/>
        <v>2.4675748568912375</v>
      </c>
    </row>
    <row r="24" spans="1:26" ht="27.75" customHeight="1" x14ac:dyDescent="0.25">
      <c r="A24" s="368" t="s">
        <v>25</v>
      </c>
      <c r="B24" s="361">
        <v>1033.56</v>
      </c>
      <c r="C24" s="361">
        <v>1033.56</v>
      </c>
      <c r="D24" s="361">
        <v>1033.56</v>
      </c>
      <c r="E24" s="361">
        <v>1033.56</v>
      </c>
      <c r="F24" s="361">
        <v>1033.56</v>
      </c>
      <c r="G24" s="361">
        <v>1033.56</v>
      </c>
      <c r="H24" s="361">
        <v>1033.56</v>
      </c>
      <c r="I24" s="361">
        <v>1121.17</v>
      </c>
      <c r="J24" s="361">
        <v>1121.17</v>
      </c>
      <c r="K24" s="361">
        <v>1121.17</v>
      </c>
      <c r="L24" s="361">
        <v>1121.17</v>
      </c>
      <c r="M24" s="361">
        <v>1121.17</v>
      </c>
      <c r="N24" s="370">
        <f>SUM(B24:M24)</f>
        <v>12840.769999999999</v>
      </c>
      <c r="O24" s="370">
        <f>N24/12</f>
        <v>1070.0641666666666</v>
      </c>
      <c r="P24" s="567">
        <f t="shared" si="1"/>
        <v>1.413559004843681</v>
      </c>
    </row>
    <row r="25" spans="1:26" ht="31.5" customHeight="1" x14ac:dyDescent="0.25">
      <c r="A25" s="368" t="s">
        <v>26</v>
      </c>
      <c r="B25" s="361">
        <v>20576</v>
      </c>
      <c r="C25" s="361">
        <v>24234</v>
      </c>
      <c r="D25" s="361">
        <v>23173</v>
      </c>
      <c r="E25" s="361">
        <v>17538</v>
      </c>
      <c r="F25" s="361">
        <v>11879</v>
      </c>
      <c r="G25" s="361">
        <v>13625</v>
      </c>
      <c r="H25" s="361">
        <v>13170</v>
      </c>
      <c r="I25" s="361">
        <v>30025</v>
      </c>
      <c r="J25" s="361">
        <v>24675</v>
      </c>
      <c r="K25" s="361">
        <v>16003</v>
      </c>
      <c r="L25" s="361">
        <v>19673</v>
      </c>
      <c r="M25" s="361">
        <v>7655</v>
      </c>
      <c r="N25" s="370">
        <f>SUM(B25:M25)</f>
        <v>222226</v>
      </c>
      <c r="O25" s="370">
        <f>N25/12</f>
        <v>18518.833333333332</v>
      </c>
      <c r="P25" s="567">
        <f t="shared" si="1"/>
        <v>24.463452223690002</v>
      </c>
    </row>
    <row r="26" spans="1:26" ht="27.75" customHeight="1" x14ac:dyDescent="0.25">
      <c r="A26" s="368" t="s">
        <v>27</v>
      </c>
      <c r="B26" s="361">
        <v>758</v>
      </c>
      <c r="C26" s="361">
        <v>512</v>
      </c>
      <c r="D26" s="361">
        <v>264</v>
      </c>
      <c r="E26" s="361">
        <v>1224</v>
      </c>
      <c r="F26" s="361">
        <v>1638</v>
      </c>
      <c r="G26" s="361">
        <v>1136</v>
      </c>
      <c r="H26" s="361">
        <v>1054</v>
      </c>
      <c r="I26" s="361">
        <v>535</v>
      </c>
      <c r="J26" s="361">
        <v>1703</v>
      </c>
      <c r="K26" s="361">
        <v>3202</v>
      </c>
      <c r="L26" s="361">
        <v>786</v>
      </c>
      <c r="M26" s="361">
        <v>454</v>
      </c>
      <c r="N26" s="370">
        <f>SUM(B26:M26)</f>
        <v>13266</v>
      </c>
      <c r="O26" s="370">
        <f>N26/12</f>
        <v>1105.5</v>
      </c>
      <c r="P26" s="567">
        <f t="shared" si="1"/>
        <v>1.4603698811096433</v>
      </c>
    </row>
    <row r="27" spans="1:26" ht="15.75" customHeight="1" x14ac:dyDescent="0.25">
      <c r="A27" s="290"/>
      <c r="B27" s="355"/>
      <c r="C27" s="355"/>
      <c r="D27" s="355"/>
      <c r="E27" s="355"/>
      <c r="F27" s="355"/>
      <c r="G27" s="355"/>
      <c r="H27" s="355"/>
      <c r="I27" s="355"/>
      <c r="J27" s="355"/>
      <c r="K27" s="355"/>
      <c r="L27" s="355"/>
      <c r="M27" s="355"/>
      <c r="N27" s="355"/>
      <c r="O27" s="355"/>
      <c r="P27" s="567"/>
      <c r="Q27" s="290"/>
      <c r="R27" s="290"/>
      <c r="S27" s="290"/>
      <c r="T27" s="290"/>
      <c r="U27" s="290"/>
      <c r="V27" s="290"/>
      <c r="W27" s="290"/>
      <c r="X27" s="290"/>
      <c r="Y27" s="290"/>
      <c r="Z27" s="290"/>
    </row>
    <row r="28" spans="1:26" ht="15.75" customHeight="1" x14ac:dyDescent="0.25">
      <c r="A28" s="29" t="s">
        <v>146</v>
      </c>
      <c r="B28" s="355"/>
      <c r="C28" s="355"/>
      <c r="D28" s="355"/>
      <c r="E28" s="355"/>
      <c r="F28" s="355"/>
      <c r="G28" s="355"/>
      <c r="H28" s="355"/>
      <c r="I28" s="355"/>
      <c r="J28" s="355"/>
      <c r="K28" s="355"/>
      <c r="L28" s="355"/>
      <c r="M28" s="355"/>
      <c r="N28" s="355"/>
      <c r="O28" s="355"/>
      <c r="P28" s="567"/>
    </row>
    <row r="29" spans="1:26" ht="27.75" customHeight="1" x14ac:dyDescent="0.25">
      <c r="A29" s="368" t="s">
        <v>29</v>
      </c>
      <c r="B29" s="361">
        <v>0</v>
      </c>
      <c r="C29" s="361">
        <v>0</v>
      </c>
      <c r="D29" s="361">
        <v>0</v>
      </c>
      <c r="E29" s="361">
        <v>0</v>
      </c>
      <c r="F29" s="361">
        <v>0</v>
      </c>
      <c r="G29" s="361">
        <v>119.38</v>
      </c>
      <c r="H29" s="361">
        <v>474.45</v>
      </c>
      <c r="I29" s="361">
        <v>474.45</v>
      </c>
      <c r="J29" s="361">
        <v>0</v>
      </c>
      <c r="K29" s="361">
        <v>474.45</v>
      </c>
      <c r="L29" s="361">
        <v>474.45</v>
      </c>
      <c r="M29" s="361">
        <v>474.45</v>
      </c>
      <c r="N29" s="370">
        <f>SUM(B29:M29)</f>
        <v>2491.63</v>
      </c>
      <c r="O29" s="370">
        <f>N29/12</f>
        <v>207.63583333333335</v>
      </c>
      <c r="P29" s="567">
        <f t="shared" si="1"/>
        <v>0.27428775869660943</v>
      </c>
    </row>
    <row r="30" spans="1:26" x14ac:dyDescent="0.25"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</row>
    <row r="31" spans="1:26" ht="45" customHeight="1" x14ac:dyDescent="0.25">
      <c r="A31" s="30" t="s">
        <v>147</v>
      </c>
      <c r="B31" s="377" t="s">
        <v>31</v>
      </c>
      <c r="C31" s="377" t="s">
        <v>32</v>
      </c>
      <c r="D31" s="363" t="s">
        <v>33</v>
      </c>
      <c r="E31" s="593" t="s">
        <v>34</v>
      </c>
      <c r="F31" s="593"/>
      <c r="G31" s="285"/>
      <c r="H31" s="594" t="s">
        <v>35</v>
      </c>
      <c r="I31" s="594"/>
      <c r="J31" s="377" t="s">
        <v>31</v>
      </c>
      <c r="K31" s="377" t="s">
        <v>36</v>
      </c>
      <c r="L31" s="363" t="s">
        <v>33</v>
      </c>
      <c r="M31" s="593" t="s">
        <v>34</v>
      </c>
      <c r="N31" s="593"/>
      <c r="O31" s="285"/>
      <c r="P31" s="285"/>
      <c r="Q31" s="285"/>
      <c r="R31" s="285"/>
    </row>
    <row r="32" spans="1:26" ht="36" customHeight="1" x14ac:dyDescent="0.25">
      <c r="A32" s="368" t="s">
        <v>148</v>
      </c>
      <c r="B32" s="361">
        <v>0</v>
      </c>
      <c r="C32" s="372">
        <f>B32*100</f>
        <v>0</v>
      </c>
      <c r="D32" s="370">
        <f>C32/12</f>
        <v>0</v>
      </c>
      <c r="E32" s="599">
        <f>D32/G7</f>
        <v>0</v>
      </c>
      <c r="F32" s="599"/>
      <c r="H32" s="602" t="s">
        <v>38</v>
      </c>
      <c r="I32" s="602"/>
      <c r="J32" s="361">
        <v>0</v>
      </c>
      <c r="K32" s="372">
        <f>J32*100</f>
        <v>0</v>
      </c>
      <c r="L32" s="370">
        <f>K32/12</f>
        <v>0</v>
      </c>
      <c r="M32" s="599">
        <f>L32/G7</f>
        <v>0</v>
      </c>
      <c r="N32" s="599"/>
    </row>
    <row r="33" spans="1:17" x14ac:dyDescent="0.25"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</row>
    <row r="34" spans="1:17" ht="45" customHeight="1" x14ac:dyDescent="0.25">
      <c r="A34" s="30" t="s">
        <v>149</v>
      </c>
      <c r="B34" s="377" t="s">
        <v>31</v>
      </c>
      <c r="C34" s="377" t="s">
        <v>40</v>
      </c>
      <c r="D34" s="363" t="s">
        <v>41</v>
      </c>
      <c r="E34" s="593" t="s">
        <v>34</v>
      </c>
      <c r="F34" s="593"/>
      <c r="G34" s="285"/>
      <c r="H34" s="603"/>
      <c r="I34" s="603"/>
      <c r="J34" s="32"/>
      <c r="K34" s="33"/>
      <c r="L34" s="604"/>
      <c r="M34" s="604"/>
      <c r="N34" s="285"/>
      <c r="O34" s="285"/>
      <c r="P34" s="285"/>
      <c r="Q34" s="285"/>
    </row>
    <row r="35" spans="1:17" ht="36" customHeight="1" x14ac:dyDescent="0.25">
      <c r="A35" s="368" t="s">
        <v>150</v>
      </c>
      <c r="B35" s="369">
        <v>361</v>
      </c>
      <c r="C35" s="372">
        <f>B35*500</f>
        <v>180500</v>
      </c>
      <c r="D35" s="370">
        <f>C35/12</f>
        <v>15041.666666666666</v>
      </c>
      <c r="E35" s="599">
        <f>D35/G7</f>
        <v>19.870101276970498</v>
      </c>
      <c r="F35" s="599"/>
      <c r="H35" s="600"/>
      <c r="I35" s="600"/>
      <c r="J35" s="291"/>
      <c r="K35" s="291"/>
      <c r="L35" s="601"/>
      <c r="M35" s="601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74791666666666701" right="0.74791666666666701" top="0.98402777777777795" bottom="0.9840277777777779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5"/>
  <sheetViews>
    <sheetView showGridLines="0" zoomScale="85" zoomScaleNormal="85" workbookViewId="0">
      <selection activeCell="B8" sqref="B8"/>
    </sheetView>
  </sheetViews>
  <sheetFormatPr defaultRowHeight="15" x14ac:dyDescent="0.25"/>
  <cols>
    <col min="1" max="1" width="40.5703125" style="1" customWidth="1"/>
    <col min="2" max="15" width="13" style="1" customWidth="1"/>
    <col min="16" max="16" width="17.7109375" style="1" customWidth="1"/>
    <col min="17" max="27" width="10" style="1" customWidth="1"/>
    <col min="28" max="28" width="16.28515625" style="1" customWidth="1"/>
    <col min="29" max="256" width="9.140625" style="1"/>
    <col min="257" max="257" width="40.5703125" style="1" customWidth="1"/>
    <col min="258" max="271" width="13" style="1" customWidth="1"/>
    <col min="272" max="272" width="17.7109375" style="1" customWidth="1"/>
    <col min="273" max="283" width="10" style="1" customWidth="1"/>
    <col min="284" max="284" width="16.28515625" style="1" customWidth="1"/>
    <col min="285" max="512" width="9.140625" style="1"/>
    <col min="513" max="513" width="40.5703125" style="1" customWidth="1"/>
    <col min="514" max="527" width="13" style="1" customWidth="1"/>
    <col min="528" max="528" width="17.7109375" style="1" customWidth="1"/>
    <col min="529" max="539" width="10" style="1" customWidth="1"/>
    <col min="540" max="540" width="16.28515625" style="1" customWidth="1"/>
    <col min="541" max="768" width="9.140625" style="1"/>
    <col min="769" max="769" width="40.5703125" style="1" customWidth="1"/>
    <col min="770" max="783" width="13" style="1" customWidth="1"/>
    <col min="784" max="784" width="17.7109375" style="1" customWidth="1"/>
    <col min="785" max="795" width="10" style="1" customWidth="1"/>
    <col min="796" max="796" width="16.28515625" style="1" customWidth="1"/>
    <col min="797" max="1024" width="9.140625" style="1"/>
    <col min="1025" max="1025" width="40.5703125" style="1" customWidth="1"/>
    <col min="1026" max="1039" width="13" style="1" customWidth="1"/>
    <col min="1040" max="1040" width="17.7109375" style="1" customWidth="1"/>
    <col min="1041" max="1051" width="10" style="1" customWidth="1"/>
    <col min="1052" max="1052" width="16.28515625" style="1" customWidth="1"/>
    <col min="1053" max="1280" width="9.140625" style="1"/>
    <col min="1281" max="1281" width="40.5703125" style="1" customWidth="1"/>
    <col min="1282" max="1295" width="13" style="1" customWidth="1"/>
    <col min="1296" max="1296" width="17.7109375" style="1" customWidth="1"/>
    <col min="1297" max="1307" width="10" style="1" customWidth="1"/>
    <col min="1308" max="1308" width="16.28515625" style="1" customWidth="1"/>
    <col min="1309" max="1536" width="9.140625" style="1"/>
    <col min="1537" max="1537" width="40.5703125" style="1" customWidth="1"/>
    <col min="1538" max="1551" width="13" style="1" customWidth="1"/>
    <col min="1552" max="1552" width="17.7109375" style="1" customWidth="1"/>
    <col min="1553" max="1563" width="10" style="1" customWidth="1"/>
    <col min="1564" max="1564" width="16.28515625" style="1" customWidth="1"/>
    <col min="1565" max="1792" width="9.140625" style="1"/>
    <col min="1793" max="1793" width="40.5703125" style="1" customWidth="1"/>
    <col min="1794" max="1807" width="13" style="1" customWidth="1"/>
    <col min="1808" max="1808" width="17.7109375" style="1" customWidth="1"/>
    <col min="1809" max="1819" width="10" style="1" customWidth="1"/>
    <col min="1820" max="1820" width="16.28515625" style="1" customWidth="1"/>
    <col min="1821" max="2048" width="9.140625" style="1"/>
    <col min="2049" max="2049" width="40.5703125" style="1" customWidth="1"/>
    <col min="2050" max="2063" width="13" style="1" customWidth="1"/>
    <col min="2064" max="2064" width="17.7109375" style="1" customWidth="1"/>
    <col min="2065" max="2075" width="10" style="1" customWidth="1"/>
    <col min="2076" max="2076" width="16.28515625" style="1" customWidth="1"/>
    <col min="2077" max="2304" width="9.140625" style="1"/>
    <col min="2305" max="2305" width="40.5703125" style="1" customWidth="1"/>
    <col min="2306" max="2319" width="13" style="1" customWidth="1"/>
    <col min="2320" max="2320" width="17.7109375" style="1" customWidth="1"/>
    <col min="2321" max="2331" width="10" style="1" customWidth="1"/>
    <col min="2332" max="2332" width="16.28515625" style="1" customWidth="1"/>
    <col min="2333" max="2560" width="9.140625" style="1"/>
    <col min="2561" max="2561" width="40.5703125" style="1" customWidth="1"/>
    <col min="2562" max="2575" width="13" style="1" customWidth="1"/>
    <col min="2576" max="2576" width="17.7109375" style="1" customWidth="1"/>
    <col min="2577" max="2587" width="10" style="1" customWidth="1"/>
    <col min="2588" max="2588" width="16.28515625" style="1" customWidth="1"/>
    <col min="2589" max="2816" width="9.140625" style="1"/>
    <col min="2817" max="2817" width="40.5703125" style="1" customWidth="1"/>
    <col min="2818" max="2831" width="13" style="1" customWidth="1"/>
    <col min="2832" max="2832" width="17.7109375" style="1" customWidth="1"/>
    <col min="2833" max="2843" width="10" style="1" customWidth="1"/>
    <col min="2844" max="2844" width="16.28515625" style="1" customWidth="1"/>
    <col min="2845" max="3072" width="9.140625" style="1"/>
    <col min="3073" max="3073" width="40.5703125" style="1" customWidth="1"/>
    <col min="3074" max="3087" width="13" style="1" customWidth="1"/>
    <col min="3088" max="3088" width="17.7109375" style="1" customWidth="1"/>
    <col min="3089" max="3099" width="10" style="1" customWidth="1"/>
    <col min="3100" max="3100" width="16.28515625" style="1" customWidth="1"/>
    <col min="3101" max="3328" width="9.140625" style="1"/>
    <col min="3329" max="3329" width="40.5703125" style="1" customWidth="1"/>
    <col min="3330" max="3343" width="13" style="1" customWidth="1"/>
    <col min="3344" max="3344" width="17.7109375" style="1" customWidth="1"/>
    <col min="3345" max="3355" width="10" style="1" customWidth="1"/>
    <col min="3356" max="3356" width="16.28515625" style="1" customWidth="1"/>
    <col min="3357" max="3584" width="9.140625" style="1"/>
    <col min="3585" max="3585" width="40.5703125" style="1" customWidth="1"/>
    <col min="3586" max="3599" width="13" style="1" customWidth="1"/>
    <col min="3600" max="3600" width="17.7109375" style="1" customWidth="1"/>
    <col min="3601" max="3611" width="10" style="1" customWidth="1"/>
    <col min="3612" max="3612" width="16.28515625" style="1" customWidth="1"/>
    <col min="3613" max="3840" width="9.140625" style="1"/>
    <col min="3841" max="3841" width="40.5703125" style="1" customWidth="1"/>
    <col min="3842" max="3855" width="13" style="1" customWidth="1"/>
    <col min="3856" max="3856" width="17.7109375" style="1" customWidth="1"/>
    <col min="3857" max="3867" width="10" style="1" customWidth="1"/>
    <col min="3868" max="3868" width="16.28515625" style="1" customWidth="1"/>
    <col min="3869" max="4096" width="9.140625" style="1"/>
    <col min="4097" max="4097" width="40.5703125" style="1" customWidth="1"/>
    <col min="4098" max="4111" width="13" style="1" customWidth="1"/>
    <col min="4112" max="4112" width="17.7109375" style="1" customWidth="1"/>
    <col min="4113" max="4123" width="10" style="1" customWidth="1"/>
    <col min="4124" max="4124" width="16.28515625" style="1" customWidth="1"/>
    <col min="4125" max="4352" width="9.140625" style="1"/>
    <col min="4353" max="4353" width="40.5703125" style="1" customWidth="1"/>
    <col min="4354" max="4367" width="13" style="1" customWidth="1"/>
    <col min="4368" max="4368" width="17.7109375" style="1" customWidth="1"/>
    <col min="4369" max="4379" width="10" style="1" customWidth="1"/>
    <col min="4380" max="4380" width="16.28515625" style="1" customWidth="1"/>
    <col min="4381" max="4608" width="9.140625" style="1"/>
    <col min="4609" max="4609" width="40.5703125" style="1" customWidth="1"/>
    <col min="4610" max="4623" width="13" style="1" customWidth="1"/>
    <col min="4624" max="4624" width="17.7109375" style="1" customWidth="1"/>
    <col min="4625" max="4635" width="10" style="1" customWidth="1"/>
    <col min="4636" max="4636" width="16.28515625" style="1" customWidth="1"/>
    <col min="4637" max="4864" width="9.140625" style="1"/>
    <col min="4865" max="4865" width="40.5703125" style="1" customWidth="1"/>
    <col min="4866" max="4879" width="13" style="1" customWidth="1"/>
    <col min="4880" max="4880" width="17.7109375" style="1" customWidth="1"/>
    <col min="4881" max="4891" width="10" style="1" customWidth="1"/>
    <col min="4892" max="4892" width="16.28515625" style="1" customWidth="1"/>
    <col min="4893" max="5120" width="9.140625" style="1"/>
    <col min="5121" max="5121" width="40.5703125" style="1" customWidth="1"/>
    <col min="5122" max="5135" width="13" style="1" customWidth="1"/>
    <col min="5136" max="5136" width="17.7109375" style="1" customWidth="1"/>
    <col min="5137" max="5147" width="10" style="1" customWidth="1"/>
    <col min="5148" max="5148" width="16.28515625" style="1" customWidth="1"/>
    <col min="5149" max="5376" width="9.140625" style="1"/>
    <col min="5377" max="5377" width="40.5703125" style="1" customWidth="1"/>
    <col min="5378" max="5391" width="13" style="1" customWidth="1"/>
    <col min="5392" max="5392" width="17.7109375" style="1" customWidth="1"/>
    <col min="5393" max="5403" width="10" style="1" customWidth="1"/>
    <col min="5404" max="5404" width="16.28515625" style="1" customWidth="1"/>
    <col min="5405" max="5632" width="9.140625" style="1"/>
    <col min="5633" max="5633" width="40.5703125" style="1" customWidth="1"/>
    <col min="5634" max="5647" width="13" style="1" customWidth="1"/>
    <col min="5648" max="5648" width="17.7109375" style="1" customWidth="1"/>
    <col min="5649" max="5659" width="10" style="1" customWidth="1"/>
    <col min="5660" max="5660" width="16.28515625" style="1" customWidth="1"/>
    <col min="5661" max="5888" width="9.140625" style="1"/>
    <col min="5889" max="5889" width="40.5703125" style="1" customWidth="1"/>
    <col min="5890" max="5903" width="13" style="1" customWidth="1"/>
    <col min="5904" max="5904" width="17.7109375" style="1" customWidth="1"/>
    <col min="5905" max="5915" width="10" style="1" customWidth="1"/>
    <col min="5916" max="5916" width="16.28515625" style="1" customWidth="1"/>
    <col min="5917" max="6144" width="9.140625" style="1"/>
    <col min="6145" max="6145" width="40.5703125" style="1" customWidth="1"/>
    <col min="6146" max="6159" width="13" style="1" customWidth="1"/>
    <col min="6160" max="6160" width="17.7109375" style="1" customWidth="1"/>
    <col min="6161" max="6171" width="10" style="1" customWidth="1"/>
    <col min="6172" max="6172" width="16.28515625" style="1" customWidth="1"/>
    <col min="6173" max="6400" width="9.140625" style="1"/>
    <col min="6401" max="6401" width="40.5703125" style="1" customWidth="1"/>
    <col min="6402" max="6415" width="13" style="1" customWidth="1"/>
    <col min="6416" max="6416" width="17.7109375" style="1" customWidth="1"/>
    <col min="6417" max="6427" width="10" style="1" customWidth="1"/>
    <col min="6428" max="6428" width="16.28515625" style="1" customWidth="1"/>
    <col min="6429" max="6656" width="9.140625" style="1"/>
    <col min="6657" max="6657" width="40.5703125" style="1" customWidth="1"/>
    <col min="6658" max="6671" width="13" style="1" customWidth="1"/>
    <col min="6672" max="6672" width="17.7109375" style="1" customWidth="1"/>
    <col min="6673" max="6683" width="10" style="1" customWidth="1"/>
    <col min="6684" max="6684" width="16.28515625" style="1" customWidth="1"/>
    <col min="6685" max="6912" width="9.140625" style="1"/>
    <col min="6913" max="6913" width="40.5703125" style="1" customWidth="1"/>
    <col min="6914" max="6927" width="13" style="1" customWidth="1"/>
    <col min="6928" max="6928" width="17.7109375" style="1" customWidth="1"/>
    <col min="6929" max="6939" width="10" style="1" customWidth="1"/>
    <col min="6940" max="6940" width="16.28515625" style="1" customWidth="1"/>
    <col min="6941" max="7168" width="9.140625" style="1"/>
    <col min="7169" max="7169" width="40.5703125" style="1" customWidth="1"/>
    <col min="7170" max="7183" width="13" style="1" customWidth="1"/>
    <col min="7184" max="7184" width="17.7109375" style="1" customWidth="1"/>
    <col min="7185" max="7195" width="10" style="1" customWidth="1"/>
    <col min="7196" max="7196" width="16.28515625" style="1" customWidth="1"/>
    <col min="7197" max="7424" width="9.140625" style="1"/>
    <col min="7425" max="7425" width="40.5703125" style="1" customWidth="1"/>
    <col min="7426" max="7439" width="13" style="1" customWidth="1"/>
    <col min="7440" max="7440" width="17.7109375" style="1" customWidth="1"/>
    <col min="7441" max="7451" width="10" style="1" customWidth="1"/>
    <col min="7452" max="7452" width="16.28515625" style="1" customWidth="1"/>
    <col min="7453" max="7680" width="9.140625" style="1"/>
    <col min="7681" max="7681" width="40.5703125" style="1" customWidth="1"/>
    <col min="7682" max="7695" width="13" style="1" customWidth="1"/>
    <col min="7696" max="7696" width="17.7109375" style="1" customWidth="1"/>
    <col min="7697" max="7707" width="10" style="1" customWidth="1"/>
    <col min="7708" max="7708" width="16.28515625" style="1" customWidth="1"/>
    <col min="7709" max="7936" width="9.140625" style="1"/>
    <col min="7937" max="7937" width="40.5703125" style="1" customWidth="1"/>
    <col min="7938" max="7951" width="13" style="1" customWidth="1"/>
    <col min="7952" max="7952" width="17.7109375" style="1" customWidth="1"/>
    <col min="7953" max="7963" width="10" style="1" customWidth="1"/>
    <col min="7964" max="7964" width="16.28515625" style="1" customWidth="1"/>
    <col min="7965" max="8192" width="9.140625" style="1"/>
    <col min="8193" max="8193" width="40.5703125" style="1" customWidth="1"/>
    <col min="8194" max="8207" width="13" style="1" customWidth="1"/>
    <col min="8208" max="8208" width="17.7109375" style="1" customWidth="1"/>
    <col min="8209" max="8219" width="10" style="1" customWidth="1"/>
    <col min="8220" max="8220" width="16.28515625" style="1" customWidth="1"/>
    <col min="8221" max="8448" width="9.140625" style="1"/>
    <col min="8449" max="8449" width="40.5703125" style="1" customWidth="1"/>
    <col min="8450" max="8463" width="13" style="1" customWidth="1"/>
    <col min="8464" max="8464" width="17.7109375" style="1" customWidth="1"/>
    <col min="8465" max="8475" width="10" style="1" customWidth="1"/>
    <col min="8476" max="8476" width="16.28515625" style="1" customWidth="1"/>
    <col min="8477" max="8704" width="9.140625" style="1"/>
    <col min="8705" max="8705" width="40.5703125" style="1" customWidth="1"/>
    <col min="8706" max="8719" width="13" style="1" customWidth="1"/>
    <col min="8720" max="8720" width="17.7109375" style="1" customWidth="1"/>
    <col min="8721" max="8731" width="10" style="1" customWidth="1"/>
    <col min="8732" max="8732" width="16.28515625" style="1" customWidth="1"/>
    <col min="8733" max="8960" width="9.140625" style="1"/>
    <col min="8961" max="8961" width="40.5703125" style="1" customWidth="1"/>
    <col min="8962" max="8975" width="13" style="1" customWidth="1"/>
    <col min="8976" max="8976" width="17.7109375" style="1" customWidth="1"/>
    <col min="8977" max="8987" width="10" style="1" customWidth="1"/>
    <col min="8988" max="8988" width="16.28515625" style="1" customWidth="1"/>
    <col min="8989" max="9216" width="9.140625" style="1"/>
    <col min="9217" max="9217" width="40.5703125" style="1" customWidth="1"/>
    <col min="9218" max="9231" width="13" style="1" customWidth="1"/>
    <col min="9232" max="9232" width="17.7109375" style="1" customWidth="1"/>
    <col min="9233" max="9243" width="10" style="1" customWidth="1"/>
    <col min="9244" max="9244" width="16.28515625" style="1" customWidth="1"/>
    <col min="9245" max="9472" width="9.140625" style="1"/>
    <col min="9473" max="9473" width="40.5703125" style="1" customWidth="1"/>
    <col min="9474" max="9487" width="13" style="1" customWidth="1"/>
    <col min="9488" max="9488" width="17.7109375" style="1" customWidth="1"/>
    <col min="9489" max="9499" width="10" style="1" customWidth="1"/>
    <col min="9500" max="9500" width="16.28515625" style="1" customWidth="1"/>
    <col min="9501" max="9728" width="9.140625" style="1"/>
    <col min="9729" max="9729" width="40.5703125" style="1" customWidth="1"/>
    <col min="9730" max="9743" width="13" style="1" customWidth="1"/>
    <col min="9744" max="9744" width="17.7109375" style="1" customWidth="1"/>
    <col min="9745" max="9755" width="10" style="1" customWidth="1"/>
    <col min="9756" max="9756" width="16.28515625" style="1" customWidth="1"/>
    <col min="9757" max="9984" width="9.140625" style="1"/>
    <col min="9985" max="9985" width="40.5703125" style="1" customWidth="1"/>
    <col min="9986" max="9999" width="13" style="1" customWidth="1"/>
    <col min="10000" max="10000" width="17.7109375" style="1" customWidth="1"/>
    <col min="10001" max="10011" width="10" style="1" customWidth="1"/>
    <col min="10012" max="10012" width="16.28515625" style="1" customWidth="1"/>
    <col min="10013" max="10240" width="9.140625" style="1"/>
    <col min="10241" max="10241" width="40.5703125" style="1" customWidth="1"/>
    <col min="10242" max="10255" width="13" style="1" customWidth="1"/>
    <col min="10256" max="10256" width="17.7109375" style="1" customWidth="1"/>
    <col min="10257" max="10267" width="10" style="1" customWidth="1"/>
    <col min="10268" max="10268" width="16.28515625" style="1" customWidth="1"/>
    <col min="10269" max="10496" width="9.140625" style="1"/>
    <col min="10497" max="10497" width="40.5703125" style="1" customWidth="1"/>
    <col min="10498" max="10511" width="13" style="1" customWidth="1"/>
    <col min="10512" max="10512" width="17.7109375" style="1" customWidth="1"/>
    <col min="10513" max="10523" width="10" style="1" customWidth="1"/>
    <col min="10524" max="10524" width="16.28515625" style="1" customWidth="1"/>
    <col min="10525" max="10752" width="9.140625" style="1"/>
    <col min="10753" max="10753" width="40.5703125" style="1" customWidth="1"/>
    <col min="10754" max="10767" width="13" style="1" customWidth="1"/>
    <col min="10768" max="10768" width="17.7109375" style="1" customWidth="1"/>
    <col min="10769" max="10779" width="10" style="1" customWidth="1"/>
    <col min="10780" max="10780" width="16.28515625" style="1" customWidth="1"/>
    <col min="10781" max="11008" width="9.140625" style="1"/>
    <col min="11009" max="11009" width="40.5703125" style="1" customWidth="1"/>
    <col min="11010" max="11023" width="13" style="1" customWidth="1"/>
    <col min="11024" max="11024" width="17.7109375" style="1" customWidth="1"/>
    <col min="11025" max="11035" width="10" style="1" customWidth="1"/>
    <col min="11036" max="11036" width="16.28515625" style="1" customWidth="1"/>
    <col min="11037" max="11264" width="9.140625" style="1"/>
    <col min="11265" max="11265" width="40.5703125" style="1" customWidth="1"/>
    <col min="11266" max="11279" width="13" style="1" customWidth="1"/>
    <col min="11280" max="11280" width="17.7109375" style="1" customWidth="1"/>
    <col min="11281" max="11291" width="10" style="1" customWidth="1"/>
    <col min="11292" max="11292" width="16.28515625" style="1" customWidth="1"/>
    <col min="11293" max="11520" width="9.140625" style="1"/>
    <col min="11521" max="11521" width="40.5703125" style="1" customWidth="1"/>
    <col min="11522" max="11535" width="13" style="1" customWidth="1"/>
    <col min="11536" max="11536" width="17.7109375" style="1" customWidth="1"/>
    <col min="11537" max="11547" width="10" style="1" customWidth="1"/>
    <col min="11548" max="11548" width="16.28515625" style="1" customWidth="1"/>
    <col min="11549" max="11776" width="9.140625" style="1"/>
    <col min="11777" max="11777" width="40.5703125" style="1" customWidth="1"/>
    <col min="11778" max="11791" width="13" style="1" customWidth="1"/>
    <col min="11792" max="11792" width="17.7109375" style="1" customWidth="1"/>
    <col min="11793" max="11803" width="10" style="1" customWidth="1"/>
    <col min="11804" max="11804" width="16.28515625" style="1" customWidth="1"/>
    <col min="11805" max="12032" width="9.140625" style="1"/>
    <col min="12033" max="12033" width="40.5703125" style="1" customWidth="1"/>
    <col min="12034" max="12047" width="13" style="1" customWidth="1"/>
    <col min="12048" max="12048" width="17.7109375" style="1" customWidth="1"/>
    <col min="12049" max="12059" width="10" style="1" customWidth="1"/>
    <col min="12060" max="12060" width="16.28515625" style="1" customWidth="1"/>
    <col min="12061" max="12288" width="9.140625" style="1"/>
    <col min="12289" max="12289" width="40.5703125" style="1" customWidth="1"/>
    <col min="12290" max="12303" width="13" style="1" customWidth="1"/>
    <col min="12304" max="12304" width="17.7109375" style="1" customWidth="1"/>
    <col min="12305" max="12315" width="10" style="1" customWidth="1"/>
    <col min="12316" max="12316" width="16.28515625" style="1" customWidth="1"/>
    <col min="12317" max="12544" width="9.140625" style="1"/>
    <col min="12545" max="12545" width="40.5703125" style="1" customWidth="1"/>
    <col min="12546" max="12559" width="13" style="1" customWidth="1"/>
    <col min="12560" max="12560" width="17.7109375" style="1" customWidth="1"/>
    <col min="12561" max="12571" width="10" style="1" customWidth="1"/>
    <col min="12572" max="12572" width="16.28515625" style="1" customWidth="1"/>
    <col min="12573" max="12800" width="9.140625" style="1"/>
    <col min="12801" max="12801" width="40.5703125" style="1" customWidth="1"/>
    <col min="12802" max="12815" width="13" style="1" customWidth="1"/>
    <col min="12816" max="12816" width="17.7109375" style="1" customWidth="1"/>
    <col min="12817" max="12827" width="10" style="1" customWidth="1"/>
    <col min="12828" max="12828" width="16.28515625" style="1" customWidth="1"/>
    <col min="12829" max="13056" width="9.140625" style="1"/>
    <col min="13057" max="13057" width="40.5703125" style="1" customWidth="1"/>
    <col min="13058" max="13071" width="13" style="1" customWidth="1"/>
    <col min="13072" max="13072" width="17.7109375" style="1" customWidth="1"/>
    <col min="13073" max="13083" width="10" style="1" customWidth="1"/>
    <col min="13084" max="13084" width="16.28515625" style="1" customWidth="1"/>
    <col min="13085" max="13312" width="9.140625" style="1"/>
    <col min="13313" max="13313" width="40.5703125" style="1" customWidth="1"/>
    <col min="13314" max="13327" width="13" style="1" customWidth="1"/>
    <col min="13328" max="13328" width="17.7109375" style="1" customWidth="1"/>
    <col min="13329" max="13339" width="10" style="1" customWidth="1"/>
    <col min="13340" max="13340" width="16.28515625" style="1" customWidth="1"/>
    <col min="13341" max="13568" width="9.140625" style="1"/>
    <col min="13569" max="13569" width="40.5703125" style="1" customWidth="1"/>
    <col min="13570" max="13583" width="13" style="1" customWidth="1"/>
    <col min="13584" max="13584" width="17.7109375" style="1" customWidth="1"/>
    <col min="13585" max="13595" width="10" style="1" customWidth="1"/>
    <col min="13596" max="13596" width="16.28515625" style="1" customWidth="1"/>
    <col min="13597" max="13824" width="9.140625" style="1"/>
    <col min="13825" max="13825" width="40.5703125" style="1" customWidth="1"/>
    <col min="13826" max="13839" width="13" style="1" customWidth="1"/>
    <col min="13840" max="13840" width="17.7109375" style="1" customWidth="1"/>
    <col min="13841" max="13851" width="10" style="1" customWidth="1"/>
    <col min="13852" max="13852" width="16.28515625" style="1" customWidth="1"/>
    <col min="13853" max="14080" width="9.140625" style="1"/>
    <col min="14081" max="14081" width="40.5703125" style="1" customWidth="1"/>
    <col min="14082" max="14095" width="13" style="1" customWidth="1"/>
    <col min="14096" max="14096" width="17.7109375" style="1" customWidth="1"/>
    <col min="14097" max="14107" width="10" style="1" customWidth="1"/>
    <col min="14108" max="14108" width="16.28515625" style="1" customWidth="1"/>
    <col min="14109" max="14336" width="9.140625" style="1"/>
    <col min="14337" max="14337" width="40.5703125" style="1" customWidth="1"/>
    <col min="14338" max="14351" width="13" style="1" customWidth="1"/>
    <col min="14352" max="14352" width="17.7109375" style="1" customWidth="1"/>
    <col min="14353" max="14363" width="10" style="1" customWidth="1"/>
    <col min="14364" max="14364" width="16.28515625" style="1" customWidth="1"/>
    <col min="14365" max="14592" width="9.140625" style="1"/>
    <col min="14593" max="14593" width="40.5703125" style="1" customWidth="1"/>
    <col min="14594" max="14607" width="13" style="1" customWidth="1"/>
    <col min="14608" max="14608" width="17.7109375" style="1" customWidth="1"/>
    <col min="14609" max="14619" width="10" style="1" customWidth="1"/>
    <col min="14620" max="14620" width="16.28515625" style="1" customWidth="1"/>
    <col min="14621" max="14848" width="9.140625" style="1"/>
    <col min="14849" max="14849" width="40.5703125" style="1" customWidth="1"/>
    <col min="14850" max="14863" width="13" style="1" customWidth="1"/>
    <col min="14864" max="14864" width="17.7109375" style="1" customWidth="1"/>
    <col min="14865" max="14875" width="10" style="1" customWidth="1"/>
    <col min="14876" max="14876" width="16.28515625" style="1" customWidth="1"/>
    <col min="14877" max="15104" width="9.140625" style="1"/>
    <col min="15105" max="15105" width="40.5703125" style="1" customWidth="1"/>
    <col min="15106" max="15119" width="13" style="1" customWidth="1"/>
    <col min="15120" max="15120" width="17.7109375" style="1" customWidth="1"/>
    <col min="15121" max="15131" width="10" style="1" customWidth="1"/>
    <col min="15132" max="15132" width="16.28515625" style="1" customWidth="1"/>
    <col min="15133" max="15360" width="9.140625" style="1"/>
    <col min="15361" max="15361" width="40.5703125" style="1" customWidth="1"/>
    <col min="15362" max="15375" width="13" style="1" customWidth="1"/>
    <col min="15376" max="15376" width="17.7109375" style="1" customWidth="1"/>
    <col min="15377" max="15387" width="10" style="1" customWidth="1"/>
    <col min="15388" max="15388" width="16.28515625" style="1" customWidth="1"/>
    <col min="15389" max="15616" width="9.140625" style="1"/>
    <col min="15617" max="15617" width="40.5703125" style="1" customWidth="1"/>
    <col min="15618" max="15631" width="13" style="1" customWidth="1"/>
    <col min="15632" max="15632" width="17.7109375" style="1" customWidth="1"/>
    <col min="15633" max="15643" width="10" style="1" customWidth="1"/>
    <col min="15644" max="15644" width="16.28515625" style="1" customWidth="1"/>
    <col min="15645" max="15872" width="9.140625" style="1"/>
    <col min="15873" max="15873" width="40.5703125" style="1" customWidth="1"/>
    <col min="15874" max="15887" width="13" style="1" customWidth="1"/>
    <col min="15888" max="15888" width="17.7109375" style="1" customWidth="1"/>
    <col min="15889" max="15899" width="10" style="1" customWidth="1"/>
    <col min="15900" max="15900" width="16.28515625" style="1" customWidth="1"/>
    <col min="15901" max="16128" width="9.140625" style="1"/>
    <col min="16129" max="16129" width="40.5703125" style="1" customWidth="1"/>
    <col min="16130" max="16143" width="13" style="1" customWidth="1"/>
    <col min="16144" max="16144" width="17.7109375" style="1" customWidth="1"/>
    <col min="16145" max="16155" width="10" style="1" customWidth="1"/>
    <col min="16156" max="16156" width="16.28515625" style="1" customWidth="1"/>
    <col min="16157" max="16384" width="9.140625" style="1"/>
  </cols>
  <sheetData>
    <row r="1" spans="1:28" ht="20.25" customHeight="1" x14ac:dyDescent="0.25">
      <c r="A1" s="2"/>
      <c r="B1" s="2"/>
      <c r="C1" s="595" t="s">
        <v>0</v>
      </c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21" customHeight="1" x14ac:dyDescent="0.25">
      <c r="A2" s="2"/>
      <c r="B2" s="595" t="s">
        <v>1</v>
      </c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9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8" ht="19.5" customHeight="1" x14ac:dyDescent="0.25">
      <c r="A4" s="378" t="s">
        <v>2</v>
      </c>
      <c r="B4" s="629"/>
      <c r="C4" s="629"/>
      <c r="D4" s="629"/>
      <c r="E4" s="629"/>
      <c r="F4" s="629"/>
      <c r="G4" s="629"/>
      <c r="H4" s="697" t="s">
        <v>4</v>
      </c>
      <c r="I4" s="697"/>
      <c r="J4" s="697"/>
      <c r="K4" s="697"/>
      <c r="L4" s="697"/>
      <c r="M4" s="697"/>
      <c r="N4" s="697"/>
      <c r="O4" s="697"/>
      <c r="P4" s="697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8" ht="9.7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8" x14ac:dyDescent="0.25">
      <c r="A6" s="3"/>
      <c r="B6" s="379" t="s">
        <v>5</v>
      </c>
      <c r="C6" s="379" t="s">
        <v>6</v>
      </c>
      <c r="D6" s="379" t="s">
        <v>7</v>
      </c>
      <c r="E6" s="379" t="s">
        <v>8</v>
      </c>
      <c r="F6" s="379" t="s">
        <v>9</v>
      </c>
      <c r="G6" s="379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8" ht="31.5" customHeight="1" x14ac:dyDescent="0.25">
      <c r="A7" s="378" t="s">
        <v>11</v>
      </c>
      <c r="B7" s="487">
        <v>731</v>
      </c>
      <c r="C7" s="487">
        <f>59+11</f>
        <v>70</v>
      </c>
      <c r="D7" s="487">
        <f>44+2</f>
        <v>46</v>
      </c>
      <c r="E7" s="487">
        <v>13</v>
      </c>
      <c r="F7" s="487"/>
      <c r="G7" s="488">
        <f>SUM(B7:F7)</f>
        <v>860</v>
      </c>
      <c r="H7" s="3"/>
      <c r="I7" s="630" t="s">
        <v>152</v>
      </c>
      <c r="J7" s="630"/>
      <c r="K7" s="380">
        <v>6349.94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9" spans="1:28" s="10" customFormat="1" ht="62.25" customHeight="1" x14ac:dyDescent="0.25">
      <c r="B9" s="381">
        <v>42583</v>
      </c>
      <c r="C9" s="381">
        <v>42614</v>
      </c>
      <c r="D9" s="381">
        <v>42644</v>
      </c>
      <c r="E9" s="381">
        <v>42675</v>
      </c>
      <c r="F9" s="381">
        <v>42705</v>
      </c>
      <c r="G9" s="381">
        <v>42736</v>
      </c>
      <c r="H9" s="381">
        <v>42767</v>
      </c>
      <c r="I9" s="381">
        <v>42795</v>
      </c>
      <c r="J9" s="381">
        <v>42826</v>
      </c>
      <c r="K9" s="381">
        <v>42856</v>
      </c>
      <c r="L9" s="381">
        <v>42887</v>
      </c>
      <c r="M9" s="381">
        <v>42917</v>
      </c>
      <c r="N9" s="382" t="s">
        <v>10</v>
      </c>
      <c r="O9" s="382" t="s">
        <v>13</v>
      </c>
      <c r="P9" s="383" t="s">
        <v>193</v>
      </c>
    </row>
    <row r="10" spans="1:28" ht="15" customHeight="1" x14ac:dyDescent="0.25">
      <c r="A10" s="365" t="s">
        <v>14</v>
      </c>
      <c r="B10" s="365"/>
      <c r="C10" s="365"/>
      <c r="D10" s="365"/>
      <c r="E10" s="365"/>
    </row>
    <row r="11" spans="1:28" ht="28.5" customHeight="1" x14ac:dyDescent="0.25">
      <c r="A11" s="384" t="s">
        <v>15</v>
      </c>
      <c r="B11" s="385">
        <f>2116+14106</f>
        <v>16222</v>
      </c>
      <c r="C11" s="385">
        <f>2181+14243</f>
        <v>16424</v>
      </c>
      <c r="D11" s="385">
        <f>2429+15871</f>
        <v>18300</v>
      </c>
      <c r="E11" s="385">
        <f>3441+20397</f>
        <v>23838</v>
      </c>
      <c r="F11" s="385">
        <f>2363+18760</f>
        <v>21123</v>
      </c>
      <c r="G11" s="385">
        <f>765+12185</f>
        <v>12950</v>
      </c>
      <c r="H11" s="385">
        <f>3256+23222</f>
        <v>26478</v>
      </c>
      <c r="I11" s="385">
        <f>2842+23338</f>
        <v>26180</v>
      </c>
      <c r="J11" s="385">
        <f>3020+23571</f>
        <v>26591</v>
      </c>
      <c r="K11" s="385">
        <f>2041+14864</f>
        <v>16905</v>
      </c>
      <c r="L11" s="385">
        <f>2467+12114</f>
        <v>14581</v>
      </c>
      <c r="M11" s="385">
        <f>1639+8004</f>
        <v>9643</v>
      </c>
      <c r="N11" s="386">
        <f>SUM(B11:M11)</f>
        <v>229235</v>
      </c>
      <c r="O11" s="386">
        <f>N11/12</f>
        <v>19102.916666666668</v>
      </c>
      <c r="P11" s="386">
        <f>(SUM(B11:M11)/12)/$G$7</f>
        <v>22.212693798449614</v>
      </c>
    </row>
    <row r="12" spans="1:28" ht="28.5" customHeight="1" x14ac:dyDescent="0.25">
      <c r="A12" s="387" t="s">
        <v>153</v>
      </c>
      <c r="B12" s="388">
        <f t="shared" ref="B12:M12" si="0">B11/$K$7</f>
        <v>2.5546698079036969</v>
      </c>
      <c r="C12" s="388">
        <f t="shared" si="0"/>
        <v>2.5864811321051855</v>
      </c>
      <c r="D12" s="388">
        <f t="shared" si="0"/>
        <v>2.8819169944912866</v>
      </c>
      <c r="E12" s="388">
        <f t="shared" si="0"/>
        <v>3.7540512193816009</v>
      </c>
      <c r="F12" s="388">
        <f t="shared" si="0"/>
        <v>3.3264881242972377</v>
      </c>
      <c r="G12" s="388">
        <f t="shared" si="0"/>
        <v>2.0393893485607739</v>
      </c>
      <c r="H12" s="388">
        <f t="shared" si="0"/>
        <v>4.1698031792426384</v>
      </c>
      <c r="I12" s="388">
        <f t="shared" si="0"/>
        <v>4.1228736019552947</v>
      </c>
      <c r="J12" s="388">
        <f t="shared" si="0"/>
        <v>4.1875986229791149</v>
      </c>
      <c r="K12" s="388">
        <f t="shared" si="0"/>
        <v>2.6622298793374428</v>
      </c>
      <c r="L12" s="388">
        <f t="shared" si="0"/>
        <v>2.2962421692173471</v>
      </c>
      <c r="M12" s="388">
        <f t="shared" si="0"/>
        <v>1.5185970261136326</v>
      </c>
      <c r="N12" s="386">
        <f>SUM(B12:M12)</f>
        <v>36.100341105585251</v>
      </c>
      <c r="O12" s="386">
        <f>N12/12</f>
        <v>3.0083617587987708</v>
      </c>
      <c r="P12" s="386">
        <f t="shared" ref="P12:P29" si="1">(SUM(B12:M12)/12)/$G$7</f>
        <v>3.4980950683706638E-3</v>
      </c>
    </row>
    <row r="13" spans="1:28" ht="45" x14ac:dyDescent="0.25">
      <c r="A13" s="387" t="s">
        <v>17</v>
      </c>
      <c r="B13" s="385">
        <f>11140.14-60.32-331.55</f>
        <v>10748.27</v>
      </c>
      <c r="C13" s="385">
        <f>11845.38-2.71-192.75</f>
        <v>11649.92</v>
      </c>
      <c r="D13" s="385">
        <f>12749.95</f>
        <v>12749.95</v>
      </c>
      <c r="E13" s="385">
        <f>16577.74</f>
        <v>16577.740000000002</v>
      </c>
      <c r="F13" s="385">
        <v>14258.12</v>
      </c>
      <c r="G13" s="385">
        <f>8539.87</f>
        <v>8539.8700000000008</v>
      </c>
      <c r="H13" s="385">
        <f>18782.74</f>
        <v>18782.740000000002</v>
      </c>
      <c r="I13" s="385">
        <f>18578.9</f>
        <v>18578.900000000001</v>
      </c>
      <c r="J13" s="385">
        <f>16525.78</f>
        <v>16525.78</v>
      </c>
      <c r="K13" s="385">
        <v>12394.25</v>
      </c>
      <c r="L13" s="385">
        <f>10657.91</f>
        <v>10657.91</v>
      </c>
      <c r="M13" s="385">
        <v>8207.15</v>
      </c>
      <c r="N13" s="386">
        <f>SUM(B13:M13)</f>
        <v>159670.6</v>
      </c>
      <c r="O13" s="386">
        <f>N13/12</f>
        <v>13305.883333333333</v>
      </c>
      <c r="P13" s="386">
        <f t="shared" si="1"/>
        <v>15.471957364341085</v>
      </c>
    </row>
    <row r="14" spans="1:28" ht="27.75" customHeight="1" x14ac:dyDescent="0.25">
      <c r="A14" s="384" t="s">
        <v>154</v>
      </c>
      <c r="B14" s="388">
        <f t="shared" ref="B14:M14" si="2">B13/$K$7</f>
        <v>1.6926569384907575</v>
      </c>
      <c r="C14" s="388">
        <f t="shared" si="2"/>
        <v>1.83465040614557</v>
      </c>
      <c r="D14" s="388">
        <f t="shared" si="2"/>
        <v>2.0078851138750919</v>
      </c>
      <c r="E14" s="388">
        <f t="shared" si="2"/>
        <v>2.6106923844949721</v>
      </c>
      <c r="F14" s="388">
        <f t="shared" si="2"/>
        <v>2.2453944446719185</v>
      </c>
      <c r="G14" s="388">
        <f t="shared" si="2"/>
        <v>1.3448741247948801</v>
      </c>
      <c r="H14" s="388">
        <f t="shared" si="2"/>
        <v>2.9579397600607256</v>
      </c>
      <c r="I14" s="388">
        <f t="shared" si="2"/>
        <v>2.9258386693417582</v>
      </c>
      <c r="J14" s="388">
        <f t="shared" si="2"/>
        <v>2.6025096300122521</v>
      </c>
      <c r="K14" s="388">
        <f t="shared" si="2"/>
        <v>1.951868836555936</v>
      </c>
      <c r="L14" s="388">
        <f t="shared" si="2"/>
        <v>1.6784268827736957</v>
      </c>
      <c r="M14" s="388">
        <f t="shared" si="2"/>
        <v>1.2924767793081509</v>
      </c>
      <c r="N14" s="386">
        <f>SUM(B14:M14)</f>
        <v>25.145213970525706</v>
      </c>
      <c r="O14" s="386">
        <f>N14/12</f>
        <v>2.0954344975438088</v>
      </c>
      <c r="P14" s="386">
        <f t="shared" si="1"/>
        <v>2.4365517413300103E-3</v>
      </c>
    </row>
    <row r="15" spans="1:28" ht="10.5" customHeight="1" x14ac:dyDescent="0.25">
      <c r="A15" s="21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386"/>
    </row>
    <row r="16" spans="1:28" ht="15" customHeight="1" x14ac:dyDescent="0.25">
      <c r="A16" s="23" t="s">
        <v>19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386"/>
    </row>
    <row r="17" spans="1:18" ht="32.25" customHeight="1" x14ac:dyDescent="0.25">
      <c r="A17" s="384" t="s">
        <v>156</v>
      </c>
      <c r="B17" s="385">
        <f>22+195</f>
        <v>217</v>
      </c>
      <c r="C17" s="385">
        <f>20+88</f>
        <v>108</v>
      </c>
      <c r="D17" s="385">
        <f>11+95</f>
        <v>106</v>
      </c>
      <c r="E17" s="385">
        <f>9+115</f>
        <v>124</v>
      </c>
      <c r="F17" s="385">
        <f>15+93</f>
        <v>108</v>
      </c>
      <c r="G17" s="385">
        <f>5+16</f>
        <v>21</v>
      </c>
      <c r="H17" s="385">
        <f>15+33</f>
        <v>48</v>
      </c>
      <c r="I17" s="385">
        <f>23+71</f>
        <v>94</v>
      </c>
      <c r="J17" s="385">
        <f>22+145</f>
        <v>167</v>
      </c>
      <c r="K17" s="385">
        <f>26+71</f>
        <v>97</v>
      </c>
      <c r="L17" s="385">
        <f>149+25</f>
        <v>174</v>
      </c>
      <c r="M17" s="385">
        <f>111+33</f>
        <v>144</v>
      </c>
      <c r="N17" s="386">
        <f>SUM(B17:M17)</f>
        <v>1408</v>
      </c>
      <c r="O17" s="386">
        <f>N17/12</f>
        <v>117.33333333333333</v>
      </c>
      <c r="P17" s="386">
        <f t="shared" si="1"/>
        <v>0.13643410852713178</v>
      </c>
    </row>
    <row r="18" spans="1:18" ht="32.25" customHeight="1" x14ac:dyDescent="0.25">
      <c r="A18" s="387" t="s">
        <v>157</v>
      </c>
      <c r="B18" s="489">
        <f t="shared" ref="B18:M18" si="3">B17/$K$7</f>
        <v>3.4173551246153511E-2</v>
      </c>
      <c r="C18" s="489">
        <f t="shared" si="3"/>
        <v>1.7008034721587923E-2</v>
      </c>
      <c r="D18" s="489">
        <f t="shared" si="3"/>
        <v>1.6693071115632591E-2</v>
      </c>
      <c r="E18" s="489">
        <f t="shared" si="3"/>
        <v>1.9527743569230576E-2</v>
      </c>
      <c r="F18" s="489">
        <f t="shared" si="3"/>
        <v>1.7008034721587923E-2</v>
      </c>
      <c r="G18" s="489">
        <f t="shared" si="3"/>
        <v>3.3071178625309846E-3</v>
      </c>
      <c r="H18" s="489">
        <f t="shared" si="3"/>
        <v>7.559126542927965E-3</v>
      </c>
      <c r="I18" s="489">
        <f t="shared" si="3"/>
        <v>1.4803289479900599E-2</v>
      </c>
      <c r="J18" s="489">
        <f t="shared" si="3"/>
        <v>2.6299461097270212E-2</v>
      </c>
      <c r="K18" s="489">
        <f t="shared" si="3"/>
        <v>1.5275734888833596E-2</v>
      </c>
      <c r="L18" s="489">
        <f t="shared" si="3"/>
        <v>2.7401833718113874E-2</v>
      </c>
      <c r="M18" s="489">
        <f t="shared" si="3"/>
        <v>2.2677379628783894E-2</v>
      </c>
      <c r="N18" s="386">
        <f>SUM(B18:M18)</f>
        <v>0.22173437859255365</v>
      </c>
      <c r="O18" s="386">
        <f>N18/12</f>
        <v>1.8477864882712806E-2</v>
      </c>
      <c r="P18" s="386">
        <f t="shared" si="1"/>
        <v>2.1485889398503262E-5</v>
      </c>
    </row>
    <row r="19" spans="1:18" ht="48.75" customHeight="1" x14ac:dyDescent="0.25">
      <c r="A19" s="384" t="s">
        <v>180</v>
      </c>
      <c r="B19" s="385">
        <v>1969.7</v>
      </c>
      <c r="C19" s="385">
        <v>1301.83</v>
      </c>
      <c r="D19" s="385">
        <v>1303.44</v>
      </c>
      <c r="E19" s="385">
        <v>1511.14</v>
      </c>
      <c r="F19" s="385">
        <v>1358.39</v>
      </c>
      <c r="G19" s="385">
        <f>109.19+183.06</f>
        <v>292.25</v>
      </c>
      <c r="H19" s="385">
        <f>416.43+174.39</f>
        <v>590.81999999999994</v>
      </c>
      <c r="I19" s="385">
        <f>872.56+275.27</f>
        <v>1147.83</v>
      </c>
      <c r="J19" s="385">
        <f>1771.31+256.93</f>
        <v>2028.24</v>
      </c>
      <c r="K19" s="385">
        <f>878.2+311.81</f>
        <v>1190.01</v>
      </c>
      <c r="L19" s="385">
        <f>2045.72+325.39</f>
        <v>2371.11</v>
      </c>
      <c r="M19" s="385">
        <f>1518.35+435.87</f>
        <v>1954.2199999999998</v>
      </c>
      <c r="N19" s="386">
        <f>SUM(B19:M19)</f>
        <v>17018.98</v>
      </c>
      <c r="O19" s="386">
        <f>N19/12</f>
        <v>1418.2483333333332</v>
      </c>
      <c r="P19" s="386">
        <f t="shared" si="1"/>
        <v>1.6491259689922479</v>
      </c>
    </row>
    <row r="20" spans="1:18" ht="28.5" customHeight="1" x14ac:dyDescent="0.25">
      <c r="A20" s="384" t="s">
        <v>158</v>
      </c>
      <c r="B20" s="489">
        <f t="shared" ref="B20:M20" si="4">B19/$K$7</f>
        <v>0.3101919073251086</v>
      </c>
      <c r="C20" s="489">
        <f t="shared" si="4"/>
        <v>0.20501453557041485</v>
      </c>
      <c r="D20" s="489">
        <f t="shared" si="4"/>
        <v>0.20526808127320889</v>
      </c>
      <c r="E20" s="489">
        <f t="shared" si="4"/>
        <v>0.23797705175167014</v>
      </c>
      <c r="F20" s="489">
        <f t="shared" si="4"/>
        <v>0.21392170634683166</v>
      </c>
      <c r="G20" s="489">
        <f t="shared" si="4"/>
        <v>4.6024056920222871E-2</v>
      </c>
      <c r="H20" s="489">
        <f t="shared" si="4"/>
        <v>9.3043398835264579E-2</v>
      </c>
      <c r="I20" s="489">
        <f t="shared" si="4"/>
        <v>0.18076233791185428</v>
      </c>
      <c r="J20" s="489">
        <f t="shared" si="4"/>
        <v>0.31941089207142115</v>
      </c>
      <c r="K20" s="489">
        <f t="shared" si="4"/>
        <v>0.18740492036145223</v>
      </c>
      <c r="L20" s="489">
        <f t="shared" si="4"/>
        <v>0.3734066778583735</v>
      </c>
      <c r="M20" s="489">
        <f t="shared" si="4"/>
        <v>0.30775408901501428</v>
      </c>
      <c r="N20" s="490">
        <f>SUM(B20:M20)</f>
        <v>2.680179655240837</v>
      </c>
      <c r="O20" s="490">
        <f>N20/12</f>
        <v>0.22334830460340308</v>
      </c>
      <c r="P20" s="386">
        <f t="shared" si="1"/>
        <v>2.5970733093418964E-4</v>
      </c>
    </row>
    <row r="21" spans="1:18" x14ac:dyDescent="0.25"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386"/>
    </row>
    <row r="22" spans="1:18" ht="15" customHeight="1" x14ac:dyDescent="0.25">
      <c r="A22" s="23" t="s">
        <v>23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386"/>
    </row>
    <row r="23" spans="1:18" ht="27.75" customHeight="1" x14ac:dyDescent="0.25">
      <c r="A23" s="384" t="s">
        <v>24</v>
      </c>
      <c r="B23" s="385">
        <v>1343.13</v>
      </c>
      <c r="C23" s="385">
        <v>1504.64</v>
      </c>
      <c r="D23" s="385">
        <v>1458.64</v>
      </c>
      <c r="E23" s="385">
        <v>1530.43</v>
      </c>
      <c r="F23" s="385">
        <v>1156.73</v>
      </c>
      <c r="G23" s="385">
        <v>1244.71</v>
      </c>
      <c r="H23" s="385">
        <v>1659.22</v>
      </c>
      <c r="I23" s="385">
        <v>1929.68</v>
      </c>
      <c r="J23" s="385">
        <v>1768.16</v>
      </c>
      <c r="K23" s="385">
        <v>1854.5</v>
      </c>
      <c r="L23" s="385">
        <v>1758.87</v>
      </c>
      <c r="M23" s="385">
        <v>1706.11</v>
      </c>
      <c r="N23" s="386">
        <f>SUM(B23:M23)</f>
        <v>18914.820000000003</v>
      </c>
      <c r="O23" s="386">
        <f>N23/12</f>
        <v>1576.2350000000004</v>
      </c>
      <c r="P23" s="386">
        <f t="shared" si="1"/>
        <v>1.8328313953488375</v>
      </c>
    </row>
    <row r="24" spans="1:18" ht="27.75" customHeight="1" x14ac:dyDescent="0.25">
      <c r="A24" s="384" t="s">
        <v>25</v>
      </c>
      <c r="B24" s="385">
        <v>997.37</v>
      </c>
      <c r="C24" s="385">
        <v>972.51</v>
      </c>
      <c r="D24" s="385">
        <v>972.51</v>
      </c>
      <c r="E24" s="385">
        <v>972.51</v>
      </c>
      <c r="F24" s="385">
        <v>972.51</v>
      </c>
      <c r="G24" s="385">
        <v>972.51</v>
      </c>
      <c r="H24" s="385">
        <v>972.51</v>
      </c>
      <c r="I24" s="385">
        <v>1054.94</v>
      </c>
      <c r="J24" s="385">
        <v>1054.94</v>
      </c>
      <c r="K24" s="385">
        <v>1054.94</v>
      </c>
      <c r="L24" s="385">
        <v>1054.94</v>
      </c>
      <c r="M24" s="385">
        <v>1054.94</v>
      </c>
      <c r="N24" s="386">
        <f>SUM(B24:M24)</f>
        <v>12107.130000000003</v>
      </c>
      <c r="O24" s="386">
        <f>N24/12</f>
        <v>1008.9275000000002</v>
      </c>
      <c r="P24" s="386">
        <f t="shared" si="1"/>
        <v>1.1731715116279073</v>
      </c>
    </row>
    <row r="25" spans="1:18" ht="31.5" customHeight="1" x14ac:dyDescent="0.25">
      <c r="A25" s="384" t="s">
        <v>26</v>
      </c>
      <c r="B25" s="491">
        <v>16351</v>
      </c>
      <c r="C25" s="491">
        <v>14767</v>
      </c>
      <c r="D25" s="491">
        <v>14524</v>
      </c>
      <c r="E25" s="491">
        <v>17357</v>
      </c>
      <c r="F25" s="491">
        <v>5834</v>
      </c>
      <c r="G25" s="491">
        <v>7560</v>
      </c>
      <c r="H25" s="491">
        <v>20310</v>
      </c>
      <c r="I25" s="491">
        <v>27981</v>
      </c>
      <c r="J25" s="491">
        <v>22736</v>
      </c>
      <c r="K25" s="491">
        <v>23428</v>
      </c>
      <c r="L25" s="491">
        <v>2294</v>
      </c>
      <c r="M25" s="491">
        <v>19675</v>
      </c>
      <c r="N25" s="386">
        <f>SUM(B25:M25)</f>
        <v>192817</v>
      </c>
      <c r="O25" s="386">
        <f>N25/12</f>
        <v>16068.083333333334</v>
      </c>
      <c r="P25" s="386">
        <f t="shared" si="1"/>
        <v>18.683817829457364</v>
      </c>
    </row>
    <row r="26" spans="1:18" ht="27.75" customHeight="1" x14ac:dyDescent="0.25">
      <c r="A26" s="384" t="s">
        <v>27</v>
      </c>
      <c r="B26" s="491">
        <v>208</v>
      </c>
      <c r="C26" s="491">
        <v>85</v>
      </c>
      <c r="D26" s="491">
        <v>252</v>
      </c>
      <c r="E26" s="491">
        <v>186</v>
      </c>
      <c r="F26" s="491">
        <v>46</v>
      </c>
      <c r="G26" s="491">
        <v>227</v>
      </c>
      <c r="H26" s="491">
        <v>387</v>
      </c>
      <c r="I26" s="491">
        <v>159</v>
      </c>
      <c r="J26" s="491">
        <v>141</v>
      </c>
      <c r="K26" s="491">
        <v>439</v>
      </c>
      <c r="L26" s="491">
        <v>91</v>
      </c>
      <c r="M26" s="491">
        <v>276</v>
      </c>
      <c r="N26" s="386">
        <f>SUM(B26:M26)</f>
        <v>2497</v>
      </c>
      <c r="O26" s="386">
        <f>N26/12</f>
        <v>208.08333333333334</v>
      </c>
      <c r="P26" s="386">
        <f t="shared" si="1"/>
        <v>0.24195736434108528</v>
      </c>
    </row>
    <row r="27" spans="1:18" s="28" customFormat="1" ht="15.75" customHeight="1" x14ac:dyDescent="0.25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386"/>
    </row>
    <row r="28" spans="1:18" s="28" customFormat="1" ht="15.75" customHeight="1" x14ac:dyDescent="0.25">
      <c r="A28" s="29" t="s">
        <v>28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386"/>
    </row>
    <row r="29" spans="1:18" ht="27.75" customHeight="1" x14ac:dyDescent="0.25">
      <c r="A29" s="384" t="s">
        <v>29</v>
      </c>
      <c r="B29" s="385">
        <v>428.81</v>
      </c>
      <c r="C29" s="385">
        <v>990.16</v>
      </c>
      <c r="D29" s="385">
        <v>539.1</v>
      </c>
      <c r="E29" s="385">
        <v>731.33</v>
      </c>
      <c r="F29" s="385">
        <v>814.64</v>
      </c>
      <c r="G29" s="385">
        <v>513.03</v>
      </c>
      <c r="H29" s="385">
        <v>343.91</v>
      </c>
      <c r="I29" s="385">
        <v>359.43</v>
      </c>
      <c r="J29" s="385">
        <v>560.11</v>
      </c>
      <c r="K29" s="385">
        <v>540.38</v>
      </c>
      <c r="L29" s="385">
        <v>731.66</v>
      </c>
      <c r="M29" s="385">
        <v>446.73</v>
      </c>
      <c r="N29" s="386">
        <f>SUM(B29:M29)</f>
        <v>6999.2899999999991</v>
      </c>
      <c r="O29" s="386">
        <f>N29/12</f>
        <v>583.27416666666659</v>
      </c>
      <c r="P29" s="386">
        <f t="shared" si="1"/>
        <v>0.67822577519379834</v>
      </c>
    </row>
    <row r="30" spans="1:18" x14ac:dyDescent="0.25"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2"/>
    </row>
    <row r="31" spans="1:18" ht="45" customHeight="1" x14ac:dyDescent="0.25">
      <c r="A31" s="30" t="s">
        <v>30</v>
      </c>
      <c r="B31" s="390" t="s">
        <v>31</v>
      </c>
      <c r="C31" s="390" t="s">
        <v>32</v>
      </c>
      <c r="D31" s="382" t="s">
        <v>33</v>
      </c>
      <c r="E31" s="628" t="s">
        <v>34</v>
      </c>
      <c r="F31" s="628"/>
      <c r="G31" s="24"/>
      <c r="H31" s="594" t="s">
        <v>35</v>
      </c>
      <c r="I31" s="594"/>
      <c r="J31" s="390" t="s">
        <v>31</v>
      </c>
      <c r="K31" s="390" t="s">
        <v>36</v>
      </c>
      <c r="L31" s="382" t="s">
        <v>33</v>
      </c>
      <c r="M31" s="628" t="s">
        <v>34</v>
      </c>
      <c r="N31" s="628"/>
      <c r="O31" s="24"/>
      <c r="P31" s="24"/>
      <c r="Q31" s="24"/>
      <c r="R31" s="22"/>
    </row>
    <row r="32" spans="1:18" ht="36" customHeight="1" x14ac:dyDescent="0.25">
      <c r="A32" s="384" t="s">
        <v>37</v>
      </c>
      <c r="B32" s="385">
        <v>78</v>
      </c>
      <c r="C32" s="388">
        <f>B32*100</f>
        <v>7800</v>
      </c>
      <c r="D32" s="386">
        <f>C32/12</f>
        <v>650</v>
      </c>
      <c r="E32" s="631">
        <f>D32/G7</f>
        <v>0.7558139534883721</v>
      </c>
      <c r="F32" s="631"/>
      <c r="H32" s="632" t="s">
        <v>38</v>
      </c>
      <c r="I32" s="632"/>
      <c r="J32" s="385">
        <v>103</v>
      </c>
      <c r="K32" s="388">
        <f>J32*100</f>
        <v>10300</v>
      </c>
      <c r="L32" s="386">
        <f>K32/12</f>
        <v>858.33333333333337</v>
      </c>
      <c r="M32" s="631">
        <f>L32/G7</f>
        <v>0.99806201550387597</v>
      </c>
      <c r="N32" s="631"/>
    </row>
    <row r="33" spans="1:17" x14ac:dyDescent="0.25"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2"/>
    </row>
    <row r="34" spans="1:17" ht="45" customHeight="1" x14ac:dyDescent="0.25">
      <c r="A34" s="30" t="s">
        <v>39</v>
      </c>
      <c r="B34" s="390" t="s">
        <v>31</v>
      </c>
      <c r="C34" s="390" t="s">
        <v>40</v>
      </c>
      <c r="D34" s="382" t="s">
        <v>41</v>
      </c>
      <c r="E34" s="628" t="s">
        <v>34</v>
      </c>
      <c r="F34" s="628"/>
      <c r="G34" s="24"/>
      <c r="H34" s="603"/>
      <c r="I34" s="603"/>
      <c r="J34" s="32"/>
      <c r="K34" s="33"/>
      <c r="L34" s="604"/>
      <c r="M34" s="604"/>
      <c r="N34" s="24"/>
      <c r="O34" s="24"/>
      <c r="P34" s="24"/>
      <c r="Q34" s="22"/>
    </row>
    <row r="35" spans="1:17" ht="36" customHeight="1" x14ac:dyDescent="0.25">
      <c r="A35" s="384" t="s">
        <v>42</v>
      </c>
      <c r="B35" s="385">
        <f>21+65+20+36+207</f>
        <v>349</v>
      </c>
      <c r="C35" s="388">
        <f>B35*500</f>
        <v>174500</v>
      </c>
      <c r="D35" s="386">
        <f>C35/12</f>
        <v>14541.666666666666</v>
      </c>
      <c r="E35" s="631">
        <f>D35/G7</f>
        <v>16.90891472868217</v>
      </c>
      <c r="F35" s="631"/>
      <c r="H35" s="607"/>
      <c r="I35" s="607"/>
      <c r="J35" s="27"/>
      <c r="K35" s="27"/>
      <c r="L35" s="608"/>
      <c r="M35" s="608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31527777777777799" right="0.31527777777777799" top="0.39374999999999999" bottom="0.39374999999999999" header="0.31527777777777799" footer="0.51180555555555496"/>
  <pageSetup firstPageNumber="0" orientation="landscape" horizontalDpi="300" verticalDpi="300"/>
  <headerFooter>
    <oddHeader>&amp;C  
INSTITUTO FEDERAL
PARANÁ   
MINISTÉRIO DA
EDUCAÇÃO</oddHead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42"/>
  <sheetViews>
    <sheetView showGridLines="0" zoomScale="85" zoomScaleNormal="85" workbookViewId="0">
      <selection activeCell="B8" sqref="B8"/>
    </sheetView>
  </sheetViews>
  <sheetFormatPr defaultRowHeight="15" x14ac:dyDescent="0.25"/>
  <cols>
    <col min="1" max="1" width="40.5703125" style="419" customWidth="1"/>
    <col min="2" max="15" width="13" style="419" customWidth="1"/>
    <col min="16" max="16" width="17.7109375" style="419" customWidth="1"/>
    <col min="17" max="27" width="10" style="419" customWidth="1"/>
    <col min="28" max="28" width="16.28515625" style="419" customWidth="1"/>
    <col min="29" max="256" width="9.140625" style="419"/>
    <col min="257" max="257" width="40.5703125" style="419" customWidth="1"/>
    <col min="258" max="271" width="13" style="419" customWidth="1"/>
    <col min="272" max="272" width="17.7109375" style="419" customWidth="1"/>
    <col min="273" max="283" width="10" style="419" customWidth="1"/>
    <col min="284" max="284" width="16.28515625" style="419" customWidth="1"/>
    <col min="285" max="512" width="9.140625" style="419"/>
    <col min="513" max="513" width="40.5703125" style="419" customWidth="1"/>
    <col min="514" max="527" width="13" style="419" customWidth="1"/>
    <col min="528" max="528" width="17.7109375" style="419" customWidth="1"/>
    <col min="529" max="539" width="10" style="419" customWidth="1"/>
    <col min="540" max="540" width="16.28515625" style="419" customWidth="1"/>
    <col min="541" max="768" width="9.140625" style="419"/>
    <col min="769" max="769" width="40.5703125" style="419" customWidth="1"/>
    <col min="770" max="783" width="13" style="419" customWidth="1"/>
    <col min="784" max="784" width="17.7109375" style="419" customWidth="1"/>
    <col min="785" max="795" width="10" style="419" customWidth="1"/>
    <col min="796" max="796" width="16.28515625" style="419" customWidth="1"/>
    <col min="797" max="1024" width="9.140625" style="419"/>
    <col min="1025" max="1025" width="40.5703125" style="419" customWidth="1"/>
    <col min="1026" max="1039" width="13" style="419" customWidth="1"/>
    <col min="1040" max="1040" width="17.7109375" style="419" customWidth="1"/>
    <col min="1041" max="1051" width="10" style="419" customWidth="1"/>
    <col min="1052" max="1052" width="16.28515625" style="419" customWidth="1"/>
    <col min="1053" max="1280" width="9.140625" style="419"/>
    <col min="1281" max="1281" width="40.5703125" style="419" customWidth="1"/>
    <col min="1282" max="1295" width="13" style="419" customWidth="1"/>
    <col min="1296" max="1296" width="17.7109375" style="419" customWidth="1"/>
    <col min="1297" max="1307" width="10" style="419" customWidth="1"/>
    <col min="1308" max="1308" width="16.28515625" style="419" customWidth="1"/>
    <col min="1309" max="1536" width="9.140625" style="419"/>
    <col min="1537" max="1537" width="40.5703125" style="419" customWidth="1"/>
    <col min="1538" max="1551" width="13" style="419" customWidth="1"/>
    <col min="1552" max="1552" width="17.7109375" style="419" customWidth="1"/>
    <col min="1553" max="1563" width="10" style="419" customWidth="1"/>
    <col min="1564" max="1564" width="16.28515625" style="419" customWidth="1"/>
    <col min="1565" max="1792" width="9.140625" style="419"/>
    <col min="1793" max="1793" width="40.5703125" style="419" customWidth="1"/>
    <col min="1794" max="1807" width="13" style="419" customWidth="1"/>
    <col min="1808" max="1808" width="17.7109375" style="419" customWidth="1"/>
    <col min="1809" max="1819" width="10" style="419" customWidth="1"/>
    <col min="1820" max="1820" width="16.28515625" style="419" customWidth="1"/>
    <col min="1821" max="2048" width="9.140625" style="419"/>
    <col min="2049" max="2049" width="40.5703125" style="419" customWidth="1"/>
    <col min="2050" max="2063" width="13" style="419" customWidth="1"/>
    <col min="2064" max="2064" width="17.7109375" style="419" customWidth="1"/>
    <col min="2065" max="2075" width="10" style="419" customWidth="1"/>
    <col min="2076" max="2076" width="16.28515625" style="419" customWidth="1"/>
    <col min="2077" max="2304" width="9.140625" style="419"/>
    <col min="2305" max="2305" width="40.5703125" style="419" customWidth="1"/>
    <col min="2306" max="2319" width="13" style="419" customWidth="1"/>
    <col min="2320" max="2320" width="17.7109375" style="419" customWidth="1"/>
    <col min="2321" max="2331" width="10" style="419" customWidth="1"/>
    <col min="2332" max="2332" width="16.28515625" style="419" customWidth="1"/>
    <col min="2333" max="2560" width="9.140625" style="419"/>
    <col min="2561" max="2561" width="40.5703125" style="419" customWidth="1"/>
    <col min="2562" max="2575" width="13" style="419" customWidth="1"/>
    <col min="2576" max="2576" width="17.7109375" style="419" customWidth="1"/>
    <col min="2577" max="2587" width="10" style="419" customWidth="1"/>
    <col min="2588" max="2588" width="16.28515625" style="419" customWidth="1"/>
    <col min="2589" max="2816" width="9.140625" style="419"/>
    <col min="2817" max="2817" width="40.5703125" style="419" customWidth="1"/>
    <col min="2818" max="2831" width="13" style="419" customWidth="1"/>
    <col min="2832" max="2832" width="17.7109375" style="419" customWidth="1"/>
    <col min="2833" max="2843" width="10" style="419" customWidth="1"/>
    <col min="2844" max="2844" width="16.28515625" style="419" customWidth="1"/>
    <col min="2845" max="3072" width="9.140625" style="419"/>
    <col min="3073" max="3073" width="40.5703125" style="419" customWidth="1"/>
    <col min="3074" max="3087" width="13" style="419" customWidth="1"/>
    <col min="3088" max="3088" width="17.7109375" style="419" customWidth="1"/>
    <col min="3089" max="3099" width="10" style="419" customWidth="1"/>
    <col min="3100" max="3100" width="16.28515625" style="419" customWidth="1"/>
    <col min="3101" max="3328" width="9.140625" style="419"/>
    <col min="3329" max="3329" width="40.5703125" style="419" customWidth="1"/>
    <col min="3330" max="3343" width="13" style="419" customWidth="1"/>
    <col min="3344" max="3344" width="17.7109375" style="419" customWidth="1"/>
    <col min="3345" max="3355" width="10" style="419" customWidth="1"/>
    <col min="3356" max="3356" width="16.28515625" style="419" customWidth="1"/>
    <col min="3357" max="3584" width="9.140625" style="419"/>
    <col min="3585" max="3585" width="40.5703125" style="419" customWidth="1"/>
    <col min="3586" max="3599" width="13" style="419" customWidth="1"/>
    <col min="3600" max="3600" width="17.7109375" style="419" customWidth="1"/>
    <col min="3601" max="3611" width="10" style="419" customWidth="1"/>
    <col min="3612" max="3612" width="16.28515625" style="419" customWidth="1"/>
    <col min="3613" max="3840" width="9.140625" style="419"/>
    <col min="3841" max="3841" width="40.5703125" style="419" customWidth="1"/>
    <col min="3842" max="3855" width="13" style="419" customWidth="1"/>
    <col min="3856" max="3856" width="17.7109375" style="419" customWidth="1"/>
    <col min="3857" max="3867" width="10" style="419" customWidth="1"/>
    <col min="3868" max="3868" width="16.28515625" style="419" customWidth="1"/>
    <col min="3869" max="4096" width="9.140625" style="419"/>
    <col min="4097" max="4097" width="40.5703125" style="419" customWidth="1"/>
    <col min="4098" max="4111" width="13" style="419" customWidth="1"/>
    <col min="4112" max="4112" width="17.7109375" style="419" customWidth="1"/>
    <col min="4113" max="4123" width="10" style="419" customWidth="1"/>
    <col min="4124" max="4124" width="16.28515625" style="419" customWidth="1"/>
    <col min="4125" max="4352" width="9.140625" style="419"/>
    <col min="4353" max="4353" width="40.5703125" style="419" customWidth="1"/>
    <col min="4354" max="4367" width="13" style="419" customWidth="1"/>
    <col min="4368" max="4368" width="17.7109375" style="419" customWidth="1"/>
    <col min="4369" max="4379" width="10" style="419" customWidth="1"/>
    <col min="4380" max="4380" width="16.28515625" style="419" customWidth="1"/>
    <col min="4381" max="4608" width="9.140625" style="419"/>
    <col min="4609" max="4609" width="40.5703125" style="419" customWidth="1"/>
    <col min="4610" max="4623" width="13" style="419" customWidth="1"/>
    <col min="4624" max="4624" width="17.7109375" style="419" customWidth="1"/>
    <col min="4625" max="4635" width="10" style="419" customWidth="1"/>
    <col min="4636" max="4636" width="16.28515625" style="419" customWidth="1"/>
    <col min="4637" max="4864" width="9.140625" style="419"/>
    <col min="4865" max="4865" width="40.5703125" style="419" customWidth="1"/>
    <col min="4866" max="4879" width="13" style="419" customWidth="1"/>
    <col min="4880" max="4880" width="17.7109375" style="419" customWidth="1"/>
    <col min="4881" max="4891" width="10" style="419" customWidth="1"/>
    <col min="4892" max="4892" width="16.28515625" style="419" customWidth="1"/>
    <col min="4893" max="5120" width="9.140625" style="419"/>
    <col min="5121" max="5121" width="40.5703125" style="419" customWidth="1"/>
    <col min="5122" max="5135" width="13" style="419" customWidth="1"/>
    <col min="5136" max="5136" width="17.7109375" style="419" customWidth="1"/>
    <col min="5137" max="5147" width="10" style="419" customWidth="1"/>
    <col min="5148" max="5148" width="16.28515625" style="419" customWidth="1"/>
    <col min="5149" max="5376" width="9.140625" style="419"/>
    <col min="5377" max="5377" width="40.5703125" style="419" customWidth="1"/>
    <col min="5378" max="5391" width="13" style="419" customWidth="1"/>
    <col min="5392" max="5392" width="17.7109375" style="419" customWidth="1"/>
    <col min="5393" max="5403" width="10" style="419" customWidth="1"/>
    <col min="5404" max="5404" width="16.28515625" style="419" customWidth="1"/>
    <col min="5405" max="5632" width="9.140625" style="419"/>
    <col min="5633" max="5633" width="40.5703125" style="419" customWidth="1"/>
    <col min="5634" max="5647" width="13" style="419" customWidth="1"/>
    <col min="5648" max="5648" width="17.7109375" style="419" customWidth="1"/>
    <col min="5649" max="5659" width="10" style="419" customWidth="1"/>
    <col min="5660" max="5660" width="16.28515625" style="419" customWidth="1"/>
    <col min="5661" max="5888" width="9.140625" style="419"/>
    <col min="5889" max="5889" width="40.5703125" style="419" customWidth="1"/>
    <col min="5890" max="5903" width="13" style="419" customWidth="1"/>
    <col min="5904" max="5904" width="17.7109375" style="419" customWidth="1"/>
    <col min="5905" max="5915" width="10" style="419" customWidth="1"/>
    <col min="5916" max="5916" width="16.28515625" style="419" customWidth="1"/>
    <col min="5917" max="6144" width="9.140625" style="419"/>
    <col min="6145" max="6145" width="40.5703125" style="419" customWidth="1"/>
    <col min="6146" max="6159" width="13" style="419" customWidth="1"/>
    <col min="6160" max="6160" width="17.7109375" style="419" customWidth="1"/>
    <col min="6161" max="6171" width="10" style="419" customWidth="1"/>
    <col min="6172" max="6172" width="16.28515625" style="419" customWidth="1"/>
    <col min="6173" max="6400" width="9.140625" style="419"/>
    <col min="6401" max="6401" width="40.5703125" style="419" customWidth="1"/>
    <col min="6402" max="6415" width="13" style="419" customWidth="1"/>
    <col min="6416" max="6416" width="17.7109375" style="419" customWidth="1"/>
    <col min="6417" max="6427" width="10" style="419" customWidth="1"/>
    <col min="6428" max="6428" width="16.28515625" style="419" customWidth="1"/>
    <col min="6429" max="6656" width="9.140625" style="419"/>
    <col min="6657" max="6657" width="40.5703125" style="419" customWidth="1"/>
    <col min="6658" max="6671" width="13" style="419" customWidth="1"/>
    <col min="6672" max="6672" width="17.7109375" style="419" customWidth="1"/>
    <col min="6673" max="6683" width="10" style="419" customWidth="1"/>
    <col min="6684" max="6684" width="16.28515625" style="419" customWidth="1"/>
    <col min="6685" max="6912" width="9.140625" style="419"/>
    <col min="6913" max="6913" width="40.5703125" style="419" customWidth="1"/>
    <col min="6914" max="6927" width="13" style="419" customWidth="1"/>
    <col min="6928" max="6928" width="17.7109375" style="419" customWidth="1"/>
    <col min="6929" max="6939" width="10" style="419" customWidth="1"/>
    <col min="6940" max="6940" width="16.28515625" style="419" customWidth="1"/>
    <col min="6941" max="7168" width="9.140625" style="419"/>
    <col min="7169" max="7169" width="40.5703125" style="419" customWidth="1"/>
    <col min="7170" max="7183" width="13" style="419" customWidth="1"/>
    <col min="7184" max="7184" width="17.7109375" style="419" customWidth="1"/>
    <col min="7185" max="7195" width="10" style="419" customWidth="1"/>
    <col min="7196" max="7196" width="16.28515625" style="419" customWidth="1"/>
    <col min="7197" max="7424" width="9.140625" style="419"/>
    <col min="7425" max="7425" width="40.5703125" style="419" customWidth="1"/>
    <col min="7426" max="7439" width="13" style="419" customWidth="1"/>
    <col min="7440" max="7440" width="17.7109375" style="419" customWidth="1"/>
    <col min="7441" max="7451" width="10" style="419" customWidth="1"/>
    <col min="7452" max="7452" width="16.28515625" style="419" customWidth="1"/>
    <col min="7453" max="7680" width="9.140625" style="419"/>
    <col min="7681" max="7681" width="40.5703125" style="419" customWidth="1"/>
    <col min="7682" max="7695" width="13" style="419" customWidth="1"/>
    <col min="7696" max="7696" width="17.7109375" style="419" customWidth="1"/>
    <col min="7697" max="7707" width="10" style="419" customWidth="1"/>
    <col min="7708" max="7708" width="16.28515625" style="419" customWidth="1"/>
    <col min="7709" max="7936" width="9.140625" style="419"/>
    <col min="7937" max="7937" width="40.5703125" style="419" customWidth="1"/>
    <col min="7938" max="7951" width="13" style="419" customWidth="1"/>
    <col min="7952" max="7952" width="17.7109375" style="419" customWidth="1"/>
    <col min="7953" max="7963" width="10" style="419" customWidth="1"/>
    <col min="7964" max="7964" width="16.28515625" style="419" customWidth="1"/>
    <col min="7965" max="8192" width="9.140625" style="419"/>
    <col min="8193" max="8193" width="40.5703125" style="419" customWidth="1"/>
    <col min="8194" max="8207" width="13" style="419" customWidth="1"/>
    <col min="8208" max="8208" width="17.7109375" style="419" customWidth="1"/>
    <col min="8209" max="8219" width="10" style="419" customWidth="1"/>
    <col min="8220" max="8220" width="16.28515625" style="419" customWidth="1"/>
    <col min="8221" max="8448" width="9.140625" style="419"/>
    <col min="8449" max="8449" width="40.5703125" style="419" customWidth="1"/>
    <col min="8450" max="8463" width="13" style="419" customWidth="1"/>
    <col min="8464" max="8464" width="17.7109375" style="419" customWidth="1"/>
    <col min="8465" max="8475" width="10" style="419" customWidth="1"/>
    <col min="8476" max="8476" width="16.28515625" style="419" customWidth="1"/>
    <col min="8477" max="8704" width="9.140625" style="419"/>
    <col min="8705" max="8705" width="40.5703125" style="419" customWidth="1"/>
    <col min="8706" max="8719" width="13" style="419" customWidth="1"/>
    <col min="8720" max="8720" width="17.7109375" style="419" customWidth="1"/>
    <col min="8721" max="8731" width="10" style="419" customWidth="1"/>
    <col min="8732" max="8732" width="16.28515625" style="419" customWidth="1"/>
    <col min="8733" max="8960" width="9.140625" style="419"/>
    <col min="8961" max="8961" width="40.5703125" style="419" customWidth="1"/>
    <col min="8962" max="8975" width="13" style="419" customWidth="1"/>
    <col min="8976" max="8976" width="17.7109375" style="419" customWidth="1"/>
    <col min="8977" max="8987" width="10" style="419" customWidth="1"/>
    <col min="8988" max="8988" width="16.28515625" style="419" customWidth="1"/>
    <col min="8989" max="9216" width="9.140625" style="419"/>
    <col min="9217" max="9217" width="40.5703125" style="419" customWidth="1"/>
    <col min="9218" max="9231" width="13" style="419" customWidth="1"/>
    <col min="9232" max="9232" width="17.7109375" style="419" customWidth="1"/>
    <col min="9233" max="9243" width="10" style="419" customWidth="1"/>
    <col min="9244" max="9244" width="16.28515625" style="419" customWidth="1"/>
    <col min="9245" max="9472" width="9.140625" style="419"/>
    <col min="9473" max="9473" width="40.5703125" style="419" customWidth="1"/>
    <col min="9474" max="9487" width="13" style="419" customWidth="1"/>
    <col min="9488" max="9488" width="17.7109375" style="419" customWidth="1"/>
    <col min="9489" max="9499" width="10" style="419" customWidth="1"/>
    <col min="9500" max="9500" width="16.28515625" style="419" customWidth="1"/>
    <col min="9501" max="9728" width="9.140625" style="419"/>
    <col min="9729" max="9729" width="40.5703125" style="419" customWidth="1"/>
    <col min="9730" max="9743" width="13" style="419" customWidth="1"/>
    <col min="9744" max="9744" width="17.7109375" style="419" customWidth="1"/>
    <col min="9745" max="9755" width="10" style="419" customWidth="1"/>
    <col min="9756" max="9756" width="16.28515625" style="419" customWidth="1"/>
    <col min="9757" max="9984" width="9.140625" style="419"/>
    <col min="9985" max="9985" width="40.5703125" style="419" customWidth="1"/>
    <col min="9986" max="9999" width="13" style="419" customWidth="1"/>
    <col min="10000" max="10000" width="17.7109375" style="419" customWidth="1"/>
    <col min="10001" max="10011" width="10" style="419" customWidth="1"/>
    <col min="10012" max="10012" width="16.28515625" style="419" customWidth="1"/>
    <col min="10013" max="10240" width="9.140625" style="419"/>
    <col min="10241" max="10241" width="40.5703125" style="419" customWidth="1"/>
    <col min="10242" max="10255" width="13" style="419" customWidth="1"/>
    <col min="10256" max="10256" width="17.7109375" style="419" customWidth="1"/>
    <col min="10257" max="10267" width="10" style="419" customWidth="1"/>
    <col min="10268" max="10268" width="16.28515625" style="419" customWidth="1"/>
    <col min="10269" max="10496" width="9.140625" style="419"/>
    <col min="10497" max="10497" width="40.5703125" style="419" customWidth="1"/>
    <col min="10498" max="10511" width="13" style="419" customWidth="1"/>
    <col min="10512" max="10512" width="17.7109375" style="419" customWidth="1"/>
    <col min="10513" max="10523" width="10" style="419" customWidth="1"/>
    <col min="10524" max="10524" width="16.28515625" style="419" customWidth="1"/>
    <col min="10525" max="10752" width="9.140625" style="419"/>
    <col min="10753" max="10753" width="40.5703125" style="419" customWidth="1"/>
    <col min="10754" max="10767" width="13" style="419" customWidth="1"/>
    <col min="10768" max="10768" width="17.7109375" style="419" customWidth="1"/>
    <col min="10769" max="10779" width="10" style="419" customWidth="1"/>
    <col min="10780" max="10780" width="16.28515625" style="419" customWidth="1"/>
    <col min="10781" max="11008" width="9.140625" style="419"/>
    <col min="11009" max="11009" width="40.5703125" style="419" customWidth="1"/>
    <col min="11010" max="11023" width="13" style="419" customWidth="1"/>
    <col min="11024" max="11024" width="17.7109375" style="419" customWidth="1"/>
    <col min="11025" max="11035" width="10" style="419" customWidth="1"/>
    <col min="11036" max="11036" width="16.28515625" style="419" customWidth="1"/>
    <col min="11037" max="11264" width="9.140625" style="419"/>
    <col min="11265" max="11265" width="40.5703125" style="419" customWidth="1"/>
    <col min="11266" max="11279" width="13" style="419" customWidth="1"/>
    <col min="11280" max="11280" width="17.7109375" style="419" customWidth="1"/>
    <col min="11281" max="11291" width="10" style="419" customWidth="1"/>
    <col min="11292" max="11292" width="16.28515625" style="419" customWidth="1"/>
    <col min="11293" max="11520" width="9.140625" style="419"/>
    <col min="11521" max="11521" width="40.5703125" style="419" customWidth="1"/>
    <col min="11522" max="11535" width="13" style="419" customWidth="1"/>
    <col min="11536" max="11536" width="17.7109375" style="419" customWidth="1"/>
    <col min="11537" max="11547" width="10" style="419" customWidth="1"/>
    <col min="11548" max="11548" width="16.28515625" style="419" customWidth="1"/>
    <col min="11549" max="11776" width="9.140625" style="419"/>
    <col min="11777" max="11777" width="40.5703125" style="419" customWidth="1"/>
    <col min="11778" max="11791" width="13" style="419" customWidth="1"/>
    <col min="11792" max="11792" width="17.7109375" style="419" customWidth="1"/>
    <col min="11793" max="11803" width="10" style="419" customWidth="1"/>
    <col min="11804" max="11804" width="16.28515625" style="419" customWidth="1"/>
    <col min="11805" max="12032" width="9.140625" style="419"/>
    <col min="12033" max="12033" width="40.5703125" style="419" customWidth="1"/>
    <col min="12034" max="12047" width="13" style="419" customWidth="1"/>
    <col min="12048" max="12048" width="17.7109375" style="419" customWidth="1"/>
    <col min="12049" max="12059" width="10" style="419" customWidth="1"/>
    <col min="12060" max="12060" width="16.28515625" style="419" customWidth="1"/>
    <col min="12061" max="12288" width="9.140625" style="419"/>
    <col min="12289" max="12289" width="40.5703125" style="419" customWidth="1"/>
    <col min="12290" max="12303" width="13" style="419" customWidth="1"/>
    <col min="12304" max="12304" width="17.7109375" style="419" customWidth="1"/>
    <col min="12305" max="12315" width="10" style="419" customWidth="1"/>
    <col min="12316" max="12316" width="16.28515625" style="419" customWidth="1"/>
    <col min="12317" max="12544" width="9.140625" style="419"/>
    <col min="12545" max="12545" width="40.5703125" style="419" customWidth="1"/>
    <col min="12546" max="12559" width="13" style="419" customWidth="1"/>
    <col min="12560" max="12560" width="17.7109375" style="419" customWidth="1"/>
    <col min="12561" max="12571" width="10" style="419" customWidth="1"/>
    <col min="12572" max="12572" width="16.28515625" style="419" customWidth="1"/>
    <col min="12573" max="12800" width="9.140625" style="419"/>
    <col min="12801" max="12801" width="40.5703125" style="419" customWidth="1"/>
    <col min="12802" max="12815" width="13" style="419" customWidth="1"/>
    <col min="12816" max="12816" width="17.7109375" style="419" customWidth="1"/>
    <col min="12817" max="12827" width="10" style="419" customWidth="1"/>
    <col min="12828" max="12828" width="16.28515625" style="419" customWidth="1"/>
    <col min="12829" max="13056" width="9.140625" style="419"/>
    <col min="13057" max="13057" width="40.5703125" style="419" customWidth="1"/>
    <col min="13058" max="13071" width="13" style="419" customWidth="1"/>
    <col min="13072" max="13072" width="17.7109375" style="419" customWidth="1"/>
    <col min="13073" max="13083" width="10" style="419" customWidth="1"/>
    <col min="13084" max="13084" width="16.28515625" style="419" customWidth="1"/>
    <col min="13085" max="13312" width="9.140625" style="419"/>
    <col min="13313" max="13313" width="40.5703125" style="419" customWidth="1"/>
    <col min="13314" max="13327" width="13" style="419" customWidth="1"/>
    <col min="13328" max="13328" width="17.7109375" style="419" customWidth="1"/>
    <col min="13329" max="13339" width="10" style="419" customWidth="1"/>
    <col min="13340" max="13340" width="16.28515625" style="419" customWidth="1"/>
    <col min="13341" max="13568" width="9.140625" style="419"/>
    <col min="13569" max="13569" width="40.5703125" style="419" customWidth="1"/>
    <col min="13570" max="13583" width="13" style="419" customWidth="1"/>
    <col min="13584" max="13584" width="17.7109375" style="419" customWidth="1"/>
    <col min="13585" max="13595" width="10" style="419" customWidth="1"/>
    <col min="13596" max="13596" width="16.28515625" style="419" customWidth="1"/>
    <col min="13597" max="13824" width="9.140625" style="419"/>
    <col min="13825" max="13825" width="40.5703125" style="419" customWidth="1"/>
    <col min="13826" max="13839" width="13" style="419" customWidth="1"/>
    <col min="13840" max="13840" width="17.7109375" style="419" customWidth="1"/>
    <col min="13841" max="13851" width="10" style="419" customWidth="1"/>
    <col min="13852" max="13852" width="16.28515625" style="419" customWidth="1"/>
    <col min="13853" max="14080" width="9.140625" style="419"/>
    <col min="14081" max="14081" width="40.5703125" style="419" customWidth="1"/>
    <col min="14082" max="14095" width="13" style="419" customWidth="1"/>
    <col min="14096" max="14096" width="17.7109375" style="419" customWidth="1"/>
    <col min="14097" max="14107" width="10" style="419" customWidth="1"/>
    <col min="14108" max="14108" width="16.28515625" style="419" customWidth="1"/>
    <col min="14109" max="14336" width="9.140625" style="419"/>
    <col min="14337" max="14337" width="40.5703125" style="419" customWidth="1"/>
    <col min="14338" max="14351" width="13" style="419" customWidth="1"/>
    <col min="14352" max="14352" width="17.7109375" style="419" customWidth="1"/>
    <col min="14353" max="14363" width="10" style="419" customWidth="1"/>
    <col min="14364" max="14364" width="16.28515625" style="419" customWidth="1"/>
    <col min="14365" max="14592" width="9.140625" style="419"/>
    <col min="14593" max="14593" width="40.5703125" style="419" customWidth="1"/>
    <col min="14594" max="14607" width="13" style="419" customWidth="1"/>
    <col min="14608" max="14608" width="17.7109375" style="419" customWidth="1"/>
    <col min="14609" max="14619" width="10" style="419" customWidth="1"/>
    <col min="14620" max="14620" width="16.28515625" style="419" customWidth="1"/>
    <col min="14621" max="14848" width="9.140625" style="419"/>
    <col min="14849" max="14849" width="40.5703125" style="419" customWidth="1"/>
    <col min="14850" max="14863" width="13" style="419" customWidth="1"/>
    <col min="14864" max="14864" width="17.7109375" style="419" customWidth="1"/>
    <col min="14865" max="14875" width="10" style="419" customWidth="1"/>
    <col min="14876" max="14876" width="16.28515625" style="419" customWidth="1"/>
    <col min="14877" max="15104" width="9.140625" style="419"/>
    <col min="15105" max="15105" width="40.5703125" style="419" customWidth="1"/>
    <col min="15106" max="15119" width="13" style="419" customWidth="1"/>
    <col min="15120" max="15120" width="17.7109375" style="419" customWidth="1"/>
    <col min="15121" max="15131" width="10" style="419" customWidth="1"/>
    <col min="15132" max="15132" width="16.28515625" style="419" customWidth="1"/>
    <col min="15133" max="15360" width="9.140625" style="419"/>
    <col min="15361" max="15361" width="40.5703125" style="419" customWidth="1"/>
    <col min="15362" max="15375" width="13" style="419" customWidth="1"/>
    <col min="15376" max="15376" width="17.7109375" style="419" customWidth="1"/>
    <col min="15377" max="15387" width="10" style="419" customWidth="1"/>
    <col min="15388" max="15388" width="16.28515625" style="419" customWidth="1"/>
    <col min="15389" max="15616" width="9.140625" style="419"/>
    <col min="15617" max="15617" width="40.5703125" style="419" customWidth="1"/>
    <col min="15618" max="15631" width="13" style="419" customWidth="1"/>
    <col min="15632" max="15632" width="17.7109375" style="419" customWidth="1"/>
    <col min="15633" max="15643" width="10" style="419" customWidth="1"/>
    <col min="15644" max="15644" width="16.28515625" style="419" customWidth="1"/>
    <col min="15645" max="15872" width="9.140625" style="419"/>
    <col min="15873" max="15873" width="40.5703125" style="419" customWidth="1"/>
    <col min="15874" max="15887" width="13" style="419" customWidth="1"/>
    <col min="15888" max="15888" width="17.7109375" style="419" customWidth="1"/>
    <col min="15889" max="15899" width="10" style="419" customWidth="1"/>
    <col min="15900" max="15900" width="16.28515625" style="419" customWidth="1"/>
    <col min="15901" max="16128" width="9.140625" style="419"/>
    <col min="16129" max="16129" width="40.5703125" style="419" customWidth="1"/>
    <col min="16130" max="16143" width="13" style="419" customWidth="1"/>
    <col min="16144" max="16144" width="17.7109375" style="419" customWidth="1"/>
    <col min="16145" max="16155" width="10" style="419" customWidth="1"/>
    <col min="16156" max="16156" width="16.28515625" style="419" customWidth="1"/>
    <col min="16157" max="16384" width="9.140625" style="419"/>
  </cols>
  <sheetData>
    <row r="1" spans="1:28" ht="20.25" customHeight="1" x14ac:dyDescent="0.25">
      <c r="A1" s="418"/>
      <c r="B1" s="418"/>
      <c r="C1" s="734" t="s">
        <v>0</v>
      </c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</row>
    <row r="2" spans="1:28" ht="21" customHeight="1" x14ac:dyDescent="0.25">
      <c r="A2" s="418"/>
      <c r="B2" s="734" t="s">
        <v>1</v>
      </c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8"/>
    </row>
    <row r="3" spans="1:28" ht="9.75" customHeight="1" x14ac:dyDescent="0.25">
      <c r="A3" s="420"/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20"/>
      <c r="AA3" s="420"/>
    </row>
    <row r="4" spans="1:28" ht="19.5" customHeight="1" x14ac:dyDescent="0.25">
      <c r="A4" s="421" t="s">
        <v>2</v>
      </c>
      <c r="B4" s="735" t="s">
        <v>179</v>
      </c>
      <c r="C4" s="735"/>
      <c r="D4" s="735"/>
      <c r="E4" s="735"/>
      <c r="F4" s="735"/>
      <c r="G4" s="735"/>
      <c r="H4" s="773" t="s">
        <v>4</v>
      </c>
      <c r="I4" s="737"/>
      <c r="J4" s="737"/>
      <c r="K4" s="737"/>
      <c r="L4" s="737"/>
      <c r="M4" s="737"/>
      <c r="N4" s="737"/>
      <c r="O4" s="737"/>
      <c r="P4" s="737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</row>
    <row r="5" spans="1:28" ht="9.75" customHeight="1" x14ac:dyDescent="0.25">
      <c r="A5" s="420"/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Z5" s="420"/>
      <c r="AA5" s="420"/>
    </row>
    <row r="6" spans="1:28" x14ac:dyDescent="0.25">
      <c r="A6" s="420"/>
      <c r="B6" s="422" t="s">
        <v>5</v>
      </c>
      <c r="C6" s="422" t="s">
        <v>6</v>
      </c>
      <c r="D6" s="422" t="s">
        <v>7</v>
      </c>
      <c r="E6" s="422" t="s">
        <v>8</v>
      </c>
      <c r="F6" s="422" t="s">
        <v>9</v>
      </c>
      <c r="G6" s="422" t="s">
        <v>10</v>
      </c>
      <c r="H6" s="420"/>
      <c r="I6" s="420"/>
      <c r="J6" s="420"/>
      <c r="K6" s="420"/>
      <c r="L6" s="420"/>
      <c r="M6" s="420"/>
      <c r="N6" s="420"/>
      <c r="O6" s="420"/>
      <c r="P6" s="420"/>
      <c r="Q6" s="420"/>
      <c r="R6" s="420"/>
      <c r="S6" s="420"/>
      <c r="T6" s="420"/>
      <c r="U6" s="420"/>
      <c r="V6" s="420"/>
      <c r="W6" s="420"/>
      <c r="X6" s="420"/>
      <c r="Y6" s="420"/>
      <c r="Z6" s="420"/>
      <c r="AA6" s="420"/>
    </row>
    <row r="7" spans="1:28" ht="31.5" customHeight="1" x14ac:dyDescent="0.25">
      <c r="A7" s="421" t="s">
        <v>11</v>
      </c>
      <c r="B7" s="449">
        <v>1144</v>
      </c>
      <c r="C7" s="449">
        <v>74</v>
      </c>
      <c r="D7" s="449">
        <v>45</v>
      </c>
      <c r="E7" s="449">
        <v>14</v>
      </c>
      <c r="F7" s="449">
        <v>16</v>
      </c>
      <c r="G7" s="425">
        <f>SUM(B7:F7)</f>
        <v>1293</v>
      </c>
      <c r="H7" s="420"/>
      <c r="I7" s="738" t="s">
        <v>165</v>
      </c>
      <c r="J7" s="739"/>
      <c r="K7" s="426">
        <v>8929.7999999999993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</row>
    <row r="9" spans="1:28" s="427" customFormat="1" ht="62.25" customHeight="1" x14ac:dyDescent="0.25">
      <c r="B9" s="428">
        <v>42583</v>
      </c>
      <c r="C9" s="428">
        <v>42614</v>
      </c>
      <c r="D9" s="428">
        <v>42644</v>
      </c>
      <c r="E9" s="428">
        <v>42675</v>
      </c>
      <c r="F9" s="428">
        <v>42705</v>
      </c>
      <c r="G9" s="428">
        <v>42736</v>
      </c>
      <c r="H9" s="428">
        <v>42767</v>
      </c>
      <c r="I9" s="428">
        <v>42795</v>
      </c>
      <c r="J9" s="428">
        <v>42826</v>
      </c>
      <c r="K9" s="428">
        <v>42856</v>
      </c>
      <c r="L9" s="428">
        <v>42887</v>
      </c>
      <c r="M9" s="428">
        <v>42917</v>
      </c>
      <c r="N9" s="429" t="s">
        <v>10</v>
      </c>
      <c r="O9" s="429" t="s">
        <v>13</v>
      </c>
      <c r="P9" s="430" t="s">
        <v>193</v>
      </c>
    </row>
    <row r="10" spans="1:28" ht="15" customHeight="1" x14ac:dyDescent="0.25">
      <c r="A10" s="431" t="s">
        <v>14</v>
      </c>
      <c r="B10" s="431"/>
      <c r="C10" s="431"/>
      <c r="D10" s="431"/>
      <c r="E10" s="431"/>
    </row>
    <row r="11" spans="1:28" ht="28.5" customHeight="1" x14ac:dyDescent="0.25">
      <c r="A11" s="432" t="s">
        <v>15</v>
      </c>
      <c r="B11" s="433">
        <v>9418</v>
      </c>
      <c r="C11" s="433">
        <v>10745</v>
      </c>
      <c r="D11" s="433">
        <v>16506</v>
      </c>
      <c r="E11" s="433">
        <v>13942</v>
      </c>
      <c r="F11" s="433">
        <v>12006</v>
      </c>
      <c r="G11" s="433">
        <v>18485</v>
      </c>
      <c r="H11" s="433">
        <v>16202</v>
      </c>
      <c r="I11" s="433">
        <v>28405</v>
      </c>
      <c r="J11" s="433">
        <v>24472</v>
      </c>
      <c r="K11" s="433">
        <v>20220</v>
      </c>
      <c r="L11" s="433">
        <v>18980</v>
      </c>
      <c r="M11" s="433">
        <v>14939</v>
      </c>
      <c r="N11" s="434">
        <f>SUM(B11:M11)</f>
        <v>204320</v>
      </c>
      <c r="O11" s="434">
        <f>N11/12</f>
        <v>17026.666666666668</v>
      </c>
      <c r="P11" s="434">
        <f>(SUM(B11:M11)/12)/$G$7</f>
        <v>13.168342356277392</v>
      </c>
    </row>
    <row r="12" spans="1:28" ht="28.5" customHeight="1" x14ac:dyDescent="0.25">
      <c r="A12" s="435" t="s">
        <v>166</v>
      </c>
      <c r="B12" s="436">
        <f>B11/$K$7</f>
        <v>1.0546708772872853</v>
      </c>
      <c r="C12" s="436">
        <f>C11/$K$7</f>
        <v>1.2032744294385094</v>
      </c>
      <c r="D12" s="436">
        <f>D11/$K$7</f>
        <v>1.8484176577302964</v>
      </c>
      <c r="E12" s="436">
        <f t="shared" ref="E12:M12" si="0">E11/$K$7</f>
        <v>1.5612891666106745</v>
      </c>
      <c r="F12" s="436">
        <f t="shared" si="0"/>
        <v>1.3444869985889942</v>
      </c>
      <c r="G12" s="436">
        <f t="shared" si="0"/>
        <v>2.070035163161549</v>
      </c>
      <c r="H12" s="436">
        <f t="shared" si="0"/>
        <v>1.8143743420905285</v>
      </c>
      <c r="I12" s="436">
        <f t="shared" si="0"/>
        <v>3.18092230509082</v>
      </c>
      <c r="J12" s="436">
        <f t="shared" si="0"/>
        <v>2.7404869090013215</v>
      </c>
      <c r="K12" s="436">
        <f t="shared" si="0"/>
        <v>2.264328428408251</v>
      </c>
      <c r="L12" s="436">
        <f t="shared" si="0"/>
        <v>2.1254675356670925</v>
      </c>
      <c r="M12" s="436">
        <f t="shared" si="0"/>
        <v>1.672937803758203</v>
      </c>
      <c r="N12" s="434">
        <f>SUM(B12:M12)</f>
        <v>22.880691616833527</v>
      </c>
      <c r="O12" s="434">
        <f>N12/12</f>
        <v>1.9067243014027939</v>
      </c>
      <c r="P12" s="434">
        <f t="shared" ref="P12:P29" si="1">(SUM(B12:M12)/12)/$G$7</f>
        <v>1.4746514318660431E-3</v>
      </c>
    </row>
    <row r="13" spans="1:28" ht="45" x14ac:dyDescent="0.25">
      <c r="A13" s="435" t="s">
        <v>17</v>
      </c>
      <c r="B13" s="433">
        <v>11403.42</v>
      </c>
      <c r="C13" s="433">
        <v>12782.91</v>
      </c>
      <c r="D13" s="433">
        <v>12832.59</v>
      </c>
      <c r="E13" s="433">
        <v>11048.36</v>
      </c>
      <c r="F13" s="433">
        <v>9718.75</v>
      </c>
      <c r="G13" s="433">
        <v>13485.3</v>
      </c>
      <c r="H13" s="433">
        <v>11618.96</v>
      </c>
      <c r="I13" s="433">
        <v>19200.37</v>
      </c>
      <c r="J13" s="433">
        <v>17764.509999999998</v>
      </c>
      <c r="K13" s="433">
        <v>13946.61</v>
      </c>
      <c r="L13" s="433">
        <v>14394.99</v>
      </c>
      <c r="M13" s="433">
        <v>11823.99</v>
      </c>
      <c r="N13" s="434">
        <f>SUM(B13:M13)</f>
        <v>160020.75999999998</v>
      </c>
      <c r="O13" s="434">
        <f>N13/12</f>
        <v>13335.063333333332</v>
      </c>
      <c r="P13" s="434">
        <f t="shared" si="1"/>
        <v>10.313274039700953</v>
      </c>
    </row>
    <row r="14" spans="1:28" ht="27.75" customHeight="1" x14ac:dyDescent="0.25">
      <c r="A14" s="432" t="s">
        <v>167</v>
      </c>
      <c r="B14" s="436">
        <f>B13/$K$7</f>
        <v>1.2770073237922464</v>
      </c>
      <c r="C14" s="436">
        <f t="shared" ref="C14:M14" si="2">C13/$K$7</f>
        <v>1.4314889471208763</v>
      </c>
      <c r="D14" s="436">
        <f t="shared" si="2"/>
        <v>1.4370523415977963</v>
      </c>
      <c r="E14" s="436">
        <f t="shared" si="2"/>
        <v>1.2372460749400884</v>
      </c>
      <c r="F14" s="436">
        <f t="shared" si="2"/>
        <v>1.0883502430065624</v>
      </c>
      <c r="G14" s="436">
        <f t="shared" si="2"/>
        <v>1.5101458039373783</v>
      </c>
      <c r="H14" s="436">
        <f t="shared" si="2"/>
        <v>1.3011444825192053</v>
      </c>
      <c r="I14" s="436">
        <f t="shared" si="2"/>
        <v>2.1501455799681963</v>
      </c>
      <c r="J14" s="436">
        <f t="shared" si="2"/>
        <v>1.9893513852493896</v>
      </c>
      <c r="K14" s="436">
        <f t="shared" si="2"/>
        <v>1.5618054155748171</v>
      </c>
      <c r="L14" s="436">
        <f t="shared" si="2"/>
        <v>1.6120170664516564</v>
      </c>
      <c r="M14" s="436">
        <f t="shared" si="2"/>
        <v>1.3241046831955923</v>
      </c>
      <c r="N14" s="434">
        <f>SUM(B14:M14)</f>
        <v>17.919859347353807</v>
      </c>
      <c r="O14" s="434">
        <f>N14/12</f>
        <v>1.4933216122794839</v>
      </c>
      <c r="P14" s="434">
        <f t="shared" si="1"/>
        <v>1.1549277743847517E-3</v>
      </c>
    </row>
    <row r="15" spans="1:28" ht="10.5" customHeight="1" x14ac:dyDescent="0.25">
      <c r="A15" s="437"/>
      <c r="B15" s="438"/>
      <c r="C15" s="438"/>
      <c r="D15" s="438"/>
      <c r="E15" s="438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434"/>
    </row>
    <row r="16" spans="1:28" ht="15" customHeight="1" x14ac:dyDescent="0.25">
      <c r="A16" s="439" t="s">
        <v>19</v>
      </c>
      <c r="B16" s="440"/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440"/>
      <c r="P16" s="434"/>
    </row>
    <row r="17" spans="1:18" ht="32.25" customHeight="1" x14ac:dyDescent="0.25">
      <c r="A17" s="432" t="s">
        <v>168</v>
      </c>
      <c r="B17" s="433">
        <v>140</v>
      </c>
      <c r="C17" s="433">
        <v>164</v>
      </c>
      <c r="D17" s="433">
        <v>164</v>
      </c>
      <c r="E17" s="433">
        <v>104</v>
      </c>
      <c r="F17" s="433">
        <v>72</v>
      </c>
      <c r="G17" s="433">
        <v>70</v>
      </c>
      <c r="H17" s="433">
        <v>46</v>
      </c>
      <c r="I17" s="433">
        <v>141</v>
      </c>
      <c r="J17" s="433">
        <v>143</v>
      </c>
      <c r="K17" s="433">
        <v>225</v>
      </c>
      <c r="L17" s="433">
        <v>177</v>
      </c>
      <c r="M17" s="433">
        <v>63</v>
      </c>
      <c r="N17" s="434">
        <f>SUM(B17:M17)</f>
        <v>1509</v>
      </c>
      <c r="O17" s="434">
        <f>N17/12</f>
        <v>125.75</v>
      </c>
      <c r="P17" s="434">
        <f t="shared" si="1"/>
        <v>9.7254447022428456E-2</v>
      </c>
    </row>
    <row r="18" spans="1:18" ht="32.25" customHeight="1" x14ac:dyDescent="0.25">
      <c r="A18" s="435" t="s">
        <v>169</v>
      </c>
      <c r="B18" s="436">
        <f t="shared" ref="B18:M18" si="3">B17/$K$7</f>
        <v>1.5677842728840513E-2</v>
      </c>
      <c r="C18" s="436">
        <f t="shared" si="3"/>
        <v>1.8365472910927459E-2</v>
      </c>
      <c r="D18" s="436">
        <f t="shared" si="3"/>
        <v>1.8365472910927459E-2</v>
      </c>
      <c r="E18" s="436">
        <f t="shared" si="3"/>
        <v>1.1646397455710096E-2</v>
      </c>
      <c r="F18" s="436">
        <f t="shared" si="3"/>
        <v>8.0628905462608348E-3</v>
      </c>
      <c r="G18" s="436">
        <f t="shared" si="3"/>
        <v>7.8389213644202566E-3</v>
      </c>
      <c r="H18" s="436">
        <f t="shared" si="3"/>
        <v>5.1512911823333113E-3</v>
      </c>
      <c r="I18" s="436">
        <f t="shared" si="3"/>
        <v>1.5789827319760801E-2</v>
      </c>
      <c r="J18" s="436">
        <f t="shared" si="3"/>
        <v>1.6013796501601382E-2</v>
      </c>
      <c r="K18" s="436">
        <f t="shared" si="3"/>
        <v>2.5196532957065108E-2</v>
      </c>
      <c r="L18" s="436">
        <f t="shared" si="3"/>
        <v>1.982127259289122E-2</v>
      </c>
      <c r="M18" s="436">
        <f t="shared" si="3"/>
        <v>7.0550292279782309E-3</v>
      </c>
      <c r="N18" s="434">
        <f>SUM(B18:M18)</f>
        <v>0.16898474769871666</v>
      </c>
      <c r="O18" s="434">
        <f>N18/12</f>
        <v>1.4082062308226388E-2</v>
      </c>
      <c r="P18" s="434">
        <f t="shared" si="1"/>
        <v>1.0890999464985606E-5</v>
      </c>
    </row>
    <row r="19" spans="1:18" ht="48.75" customHeight="1" x14ac:dyDescent="0.25">
      <c r="A19" s="432" t="s">
        <v>17</v>
      </c>
      <c r="B19" s="433">
        <v>3518.33</v>
      </c>
      <c r="C19" s="433">
        <v>4249.0600000000004</v>
      </c>
      <c r="D19" s="433">
        <v>4249.07</v>
      </c>
      <c r="E19" s="433">
        <v>2686.18</v>
      </c>
      <c r="F19" s="433">
        <v>1770.53</v>
      </c>
      <c r="G19" s="433">
        <v>1087.3399999999999</v>
      </c>
      <c r="H19" s="433">
        <v>3823.34</v>
      </c>
      <c r="I19" s="433">
        <v>3823.33</v>
      </c>
      <c r="J19" s="433">
        <v>3888.94</v>
      </c>
      <c r="K19" s="433">
        <v>6808.35</v>
      </c>
      <c r="L19" s="433">
        <v>5102.62</v>
      </c>
      <c r="M19" s="433">
        <v>1482.58</v>
      </c>
      <c r="N19" s="434">
        <f>SUM(B19:M19)</f>
        <v>42489.670000000006</v>
      </c>
      <c r="O19" s="434">
        <f>N19/12</f>
        <v>3540.8058333333338</v>
      </c>
      <c r="P19" s="434">
        <f t="shared" si="1"/>
        <v>2.7384422531580306</v>
      </c>
    </row>
    <row r="20" spans="1:18" ht="28.5" customHeight="1" x14ac:dyDescent="0.25">
      <c r="A20" s="432" t="s">
        <v>170</v>
      </c>
      <c r="B20" s="436">
        <f t="shared" ref="B20:M20" si="4">B19/$K$7</f>
        <v>0.3939987457725817</v>
      </c>
      <c r="C20" s="436">
        <f t="shared" si="4"/>
        <v>0.47582924589576481</v>
      </c>
      <c r="D20" s="436">
        <f t="shared" si="4"/>
        <v>0.47583036574167398</v>
      </c>
      <c r="E20" s="436">
        <f t="shared" si="4"/>
        <v>0.30081076843826288</v>
      </c>
      <c r="F20" s="436">
        <f t="shared" si="4"/>
        <v>0.19827207776209996</v>
      </c>
      <c r="G20" s="436">
        <f t="shared" si="4"/>
        <v>0.12176532509126745</v>
      </c>
      <c r="H20" s="436">
        <f t="shared" si="4"/>
        <v>0.42815516584917923</v>
      </c>
      <c r="I20" s="436">
        <f t="shared" si="4"/>
        <v>0.42815404600326995</v>
      </c>
      <c r="J20" s="436">
        <f t="shared" si="4"/>
        <v>0.4355013550135502</v>
      </c>
      <c r="K20" s="436">
        <f t="shared" si="4"/>
        <v>0.7624302895921522</v>
      </c>
      <c r="L20" s="436">
        <f t="shared" si="4"/>
        <v>0.57141481332168698</v>
      </c>
      <c r="M20" s="436">
        <f t="shared" si="4"/>
        <v>0.16602611480660262</v>
      </c>
      <c r="N20" s="434">
        <f>SUM(B20:M20)</f>
        <v>4.758188313288092</v>
      </c>
      <c r="O20" s="434">
        <f>N20/12</f>
        <v>0.39651569277400767</v>
      </c>
      <c r="P20" s="434">
        <f t="shared" si="1"/>
        <v>3.0666333547873755E-4</v>
      </c>
    </row>
    <row r="21" spans="1:18" x14ac:dyDescent="0.25">
      <c r="B21" s="440"/>
      <c r="C21" s="440"/>
      <c r="D21" s="440"/>
      <c r="E21" s="440"/>
      <c r="F21" s="440"/>
      <c r="G21" s="440"/>
      <c r="H21" s="440"/>
      <c r="I21" s="440"/>
      <c r="J21" s="440"/>
      <c r="K21" s="440"/>
      <c r="L21" s="440"/>
      <c r="M21" s="440"/>
      <c r="N21" s="440"/>
      <c r="O21" s="440"/>
      <c r="P21" s="434"/>
    </row>
    <row r="22" spans="1:18" ht="15" customHeight="1" x14ac:dyDescent="0.25">
      <c r="A22" s="439" t="s">
        <v>23</v>
      </c>
      <c r="B22" s="440"/>
      <c r="C22" s="440"/>
      <c r="D22" s="440"/>
      <c r="E22" s="440"/>
      <c r="F22" s="440"/>
      <c r="G22" s="440"/>
      <c r="H22" s="440"/>
      <c r="I22" s="440"/>
      <c r="J22" s="440"/>
      <c r="K22" s="440"/>
      <c r="L22" s="440"/>
      <c r="M22" s="440"/>
      <c r="N22" s="440"/>
      <c r="O22" s="440"/>
      <c r="P22" s="434"/>
    </row>
    <row r="23" spans="1:18" ht="27.75" customHeight="1" x14ac:dyDescent="0.25">
      <c r="A23" s="432" t="s">
        <v>24</v>
      </c>
      <c r="B23" s="483">
        <v>1124.49</v>
      </c>
      <c r="C23" s="483">
        <v>1106.4100000000001</v>
      </c>
      <c r="D23" s="483">
        <v>384.24</v>
      </c>
      <c r="E23" s="483">
        <v>436.93</v>
      </c>
      <c r="F23" s="483">
        <v>741.7</v>
      </c>
      <c r="G23" s="483">
        <v>795.5</v>
      </c>
      <c r="H23" s="483">
        <v>816.62</v>
      </c>
      <c r="I23" s="483">
        <v>1309.1199999999999</v>
      </c>
      <c r="J23" s="483">
        <v>1076.1199999999999</v>
      </c>
      <c r="K23" s="483">
        <v>1160.1600000000001</v>
      </c>
      <c r="L23" s="483">
        <v>835.34</v>
      </c>
      <c r="M23" s="483">
        <v>536.58000000000004</v>
      </c>
      <c r="N23" s="434">
        <f>SUM(B23:M23)</f>
        <v>10323.210000000001</v>
      </c>
      <c r="O23" s="434">
        <f>N23/12</f>
        <v>860.26750000000004</v>
      </c>
      <c r="P23" s="434">
        <f t="shared" si="1"/>
        <v>0.66532675947409126</v>
      </c>
    </row>
    <row r="24" spans="1:18" ht="27.75" customHeight="1" x14ac:dyDescent="0.25">
      <c r="A24" s="432" t="s">
        <v>25</v>
      </c>
      <c r="B24" s="483">
        <v>1033.56</v>
      </c>
      <c r="C24" s="483">
        <v>1033.56</v>
      </c>
      <c r="D24" s="483">
        <v>1033.56</v>
      </c>
      <c r="E24" s="483">
        <v>1033.56</v>
      </c>
      <c r="F24" s="483">
        <v>1033.56</v>
      </c>
      <c r="G24" s="483">
        <v>1033.56</v>
      </c>
      <c r="H24" s="483">
        <v>1033.56</v>
      </c>
      <c r="I24" s="483">
        <v>1121.17</v>
      </c>
      <c r="J24" s="483">
        <v>1121.17</v>
      </c>
      <c r="K24" s="483">
        <v>1121.17</v>
      </c>
      <c r="L24" s="483">
        <v>1121.17</v>
      </c>
      <c r="M24" s="483">
        <v>1121.17</v>
      </c>
      <c r="N24" s="434">
        <f>SUM(B24:M24)</f>
        <v>12840.769999999999</v>
      </c>
      <c r="O24" s="434">
        <f>N24/12</f>
        <v>1070.0641666666666</v>
      </c>
      <c r="P24" s="434">
        <f t="shared" si="1"/>
        <v>0.82758249548852791</v>
      </c>
    </row>
    <row r="25" spans="1:18" ht="31.5" customHeight="1" x14ac:dyDescent="0.25">
      <c r="A25" s="432" t="s">
        <v>26</v>
      </c>
      <c r="B25" s="484">
        <v>28143</v>
      </c>
      <c r="C25" s="484">
        <v>30759</v>
      </c>
      <c r="D25" s="484">
        <v>4603</v>
      </c>
      <c r="E25" s="484">
        <v>13299</v>
      </c>
      <c r="F25" s="484">
        <v>14220</v>
      </c>
      <c r="G25" s="484">
        <v>19176</v>
      </c>
      <c r="H25" s="484">
        <v>22422</v>
      </c>
      <c r="I25" s="484">
        <v>36780</v>
      </c>
      <c r="J25" s="484">
        <v>30588</v>
      </c>
      <c r="K25" s="484">
        <v>30907</v>
      </c>
      <c r="L25" s="484">
        <v>23235</v>
      </c>
      <c r="M25" s="484">
        <v>13254</v>
      </c>
      <c r="N25" s="434">
        <f>SUM(B25:M25)</f>
        <v>267386</v>
      </c>
      <c r="O25" s="434">
        <f>N25/12</f>
        <v>22282.166666666668</v>
      </c>
      <c r="P25" s="434">
        <f t="shared" si="1"/>
        <v>17.232920855890693</v>
      </c>
    </row>
    <row r="26" spans="1:18" ht="27.75" customHeight="1" x14ac:dyDescent="0.25">
      <c r="A26" s="432" t="s">
        <v>27</v>
      </c>
      <c r="B26" s="484">
        <v>1390</v>
      </c>
      <c r="C26" s="484">
        <v>912</v>
      </c>
      <c r="D26" s="484">
        <v>1221</v>
      </c>
      <c r="E26" s="484">
        <v>186</v>
      </c>
      <c r="F26" s="484">
        <v>1566</v>
      </c>
      <c r="G26" s="484">
        <v>1093</v>
      </c>
      <c r="H26" s="484">
        <v>713</v>
      </c>
      <c r="I26" s="484">
        <v>917</v>
      </c>
      <c r="J26" s="484">
        <v>698</v>
      </c>
      <c r="K26" s="484">
        <v>1043</v>
      </c>
      <c r="L26" s="484">
        <v>619</v>
      </c>
      <c r="M26" s="484">
        <v>622</v>
      </c>
      <c r="N26" s="434">
        <f>SUM(B26:M26)</f>
        <v>10980</v>
      </c>
      <c r="O26" s="434">
        <f>N26/12</f>
        <v>915</v>
      </c>
      <c r="P26" s="434">
        <f t="shared" si="1"/>
        <v>0.70765661252900236</v>
      </c>
    </row>
    <row r="27" spans="1:18" s="443" customFormat="1" ht="15.75" customHeight="1" x14ac:dyDescent="0.25">
      <c r="A27" s="441"/>
      <c r="B27" s="442"/>
      <c r="C27" s="442"/>
      <c r="D27" s="442"/>
      <c r="E27" s="442"/>
      <c r="F27" s="442"/>
      <c r="G27" s="442"/>
      <c r="H27" s="442"/>
      <c r="I27" s="442"/>
      <c r="J27" s="442"/>
      <c r="K27" s="442"/>
      <c r="L27" s="442"/>
      <c r="M27" s="442"/>
      <c r="N27" s="442"/>
      <c r="O27" s="442"/>
      <c r="P27" s="434"/>
    </row>
    <row r="28" spans="1:18" s="443" customFormat="1" ht="15.75" customHeight="1" x14ac:dyDescent="0.25">
      <c r="A28" s="444" t="s">
        <v>28</v>
      </c>
      <c r="B28" s="442"/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34"/>
    </row>
    <row r="29" spans="1:18" ht="27.75" customHeight="1" x14ac:dyDescent="0.25">
      <c r="A29" s="432" t="s">
        <v>29</v>
      </c>
      <c r="B29" s="485">
        <v>773.84</v>
      </c>
      <c r="C29" s="485">
        <v>1344.63</v>
      </c>
      <c r="D29" s="485">
        <v>790.22</v>
      </c>
      <c r="E29" s="485">
        <v>759.84</v>
      </c>
      <c r="F29" s="485">
        <v>35.78</v>
      </c>
      <c r="G29" s="485">
        <v>386.63</v>
      </c>
      <c r="H29" s="485">
        <v>418.66</v>
      </c>
      <c r="I29" s="485">
        <v>497.69</v>
      </c>
      <c r="J29" s="485">
        <v>778.05</v>
      </c>
      <c r="K29" s="485">
        <v>871.75</v>
      </c>
      <c r="L29" s="486">
        <v>592.25</v>
      </c>
      <c r="M29" s="485">
        <v>349.85</v>
      </c>
      <c r="N29" s="434">
        <f>SUM(B29:M29)</f>
        <v>7599.1900000000014</v>
      </c>
      <c r="O29" s="434">
        <f>N29/12</f>
        <v>633.26583333333349</v>
      </c>
      <c r="P29" s="434">
        <f t="shared" si="1"/>
        <v>0.48976475895849458</v>
      </c>
    </row>
    <row r="30" spans="1:18" x14ac:dyDescent="0.25">
      <c r="B30" s="440"/>
      <c r="C30" s="440"/>
      <c r="D30" s="440"/>
      <c r="E30" s="440"/>
      <c r="F30" s="440"/>
      <c r="G30" s="440"/>
      <c r="H30" s="440"/>
      <c r="I30" s="440"/>
      <c r="J30" s="440"/>
      <c r="K30" s="440"/>
      <c r="L30" s="440"/>
      <c r="M30" s="440"/>
      <c r="N30" s="440"/>
      <c r="O30" s="440"/>
      <c r="P30" s="438"/>
    </row>
    <row r="31" spans="1:18" ht="45" customHeight="1" x14ac:dyDescent="0.25">
      <c r="A31" s="445" t="s">
        <v>30</v>
      </c>
      <c r="B31" s="446" t="s">
        <v>31</v>
      </c>
      <c r="C31" s="446" t="s">
        <v>32</v>
      </c>
      <c r="D31" s="429" t="s">
        <v>33</v>
      </c>
      <c r="E31" s="731" t="s">
        <v>34</v>
      </c>
      <c r="F31" s="731"/>
      <c r="G31" s="440"/>
      <c r="H31" s="732" t="s">
        <v>35</v>
      </c>
      <c r="I31" s="733"/>
      <c r="J31" s="446" t="s">
        <v>31</v>
      </c>
      <c r="K31" s="446" t="s">
        <v>36</v>
      </c>
      <c r="L31" s="429" t="s">
        <v>33</v>
      </c>
      <c r="M31" s="731" t="s">
        <v>34</v>
      </c>
      <c r="N31" s="731"/>
      <c r="O31" s="440"/>
      <c r="P31" s="440"/>
      <c r="Q31" s="440"/>
      <c r="R31" s="438"/>
    </row>
    <row r="32" spans="1:18" ht="36" customHeight="1" x14ac:dyDescent="0.25">
      <c r="A32" s="432" t="s">
        <v>37</v>
      </c>
      <c r="B32" s="433">
        <v>19</v>
      </c>
      <c r="C32" s="436">
        <f>B32*100</f>
        <v>1900</v>
      </c>
      <c r="D32" s="434">
        <f>C32/12</f>
        <v>158.33333333333334</v>
      </c>
      <c r="E32" s="740">
        <f>D32/G7</f>
        <v>0.12245424078370715</v>
      </c>
      <c r="F32" s="740"/>
      <c r="H32" s="743" t="s">
        <v>38</v>
      </c>
      <c r="I32" s="743"/>
      <c r="J32" s="433">
        <v>12</v>
      </c>
      <c r="K32" s="436">
        <f>J32*100</f>
        <v>1200</v>
      </c>
      <c r="L32" s="434">
        <f>K32/12</f>
        <v>100</v>
      </c>
      <c r="M32" s="740">
        <f>L32/G7</f>
        <v>7.7339520494972933E-2</v>
      </c>
      <c r="N32" s="740"/>
    </row>
    <row r="33" spans="1:17" x14ac:dyDescent="0.25">
      <c r="B33" s="440"/>
      <c r="C33" s="440"/>
      <c r="D33" s="440"/>
      <c r="E33" s="440"/>
      <c r="F33" s="440"/>
      <c r="G33" s="440"/>
      <c r="H33" s="440"/>
      <c r="I33" s="440"/>
      <c r="J33" s="440"/>
      <c r="K33" s="440"/>
      <c r="L33" s="440"/>
      <c r="M33" s="440"/>
      <c r="N33" s="440"/>
      <c r="O33" s="440"/>
      <c r="P33" s="438"/>
    </row>
    <row r="34" spans="1:17" ht="45" customHeight="1" x14ac:dyDescent="0.25">
      <c r="A34" s="445" t="s">
        <v>39</v>
      </c>
      <c r="B34" s="446" t="s">
        <v>31</v>
      </c>
      <c r="C34" s="446" t="s">
        <v>40</v>
      </c>
      <c r="D34" s="429" t="s">
        <v>41</v>
      </c>
      <c r="E34" s="731" t="s">
        <v>34</v>
      </c>
      <c r="F34" s="731"/>
      <c r="G34" s="440"/>
      <c r="H34" s="744"/>
      <c r="I34" s="744"/>
      <c r="J34" s="447"/>
      <c r="K34" s="448"/>
      <c r="L34" s="745"/>
      <c r="M34" s="745"/>
      <c r="N34" s="440"/>
      <c r="O34" s="440"/>
      <c r="P34" s="440"/>
      <c r="Q34" s="438"/>
    </row>
    <row r="35" spans="1:17" ht="36" customHeight="1" x14ac:dyDescent="0.25">
      <c r="A35" s="432" t="s">
        <v>42</v>
      </c>
      <c r="B35" s="433">
        <v>544</v>
      </c>
      <c r="C35" s="436">
        <f>B35*500</f>
        <v>272000</v>
      </c>
      <c r="D35" s="434">
        <f>C35/12</f>
        <v>22666.666666666668</v>
      </c>
      <c r="E35" s="740">
        <f>D35/G7</f>
        <v>17.530291312193864</v>
      </c>
      <c r="F35" s="740"/>
      <c r="H35" s="741"/>
      <c r="I35" s="741"/>
      <c r="J35" s="442"/>
      <c r="K35" s="442"/>
      <c r="L35" s="742"/>
      <c r="M35" s="742"/>
    </row>
    <row r="36" spans="1:17" x14ac:dyDescent="0.25">
      <c r="B36" s="440"/>
      <c r="C36" s="440"/>
      <c r="D36" s="440"/>
      <c r="E36" s="440"/>
      <c r="F36" s="440"/>
      <c r="G36" s="440"/>
      <c r="H36" s="440"/>
      <c r="I36" s="440"/>
      <c r="J36" s="440"/>
      <c r="K36" s="440"/>
      <c r="L36" s="440"/>
      <c r="M36" s="440"/>
      <c r="N36" s="440"/>
      <c r="O36" s="440"/>
      <c r="P36" s="438"/>
    </row>
    <row r="37" spans="1:17" x14ac:dyDescent="0.25">
      <c r="B37" s="440"/>
      <c r="C37" s="440"/>
      <c r="D37" s="440"/>
      <c r="E37" s="440"/>
      <c r="F37" s="440"/>
      <c r="G37" s="440"/>
      <c r="H37" s="440"/>
      <c r="I37" s="440"/>
      <c r="J37" s="440"/>
      <c r="K37" s="440"/>
      <c r="L37" s="440"/>
      <c r="M37" s="440"/>
      <c r="N37" s="440"/>
      <c r="O37" s="440"/>
      <c r="P37" s="438"/>
    </row>
    <row r="38" spans="1:17" x14ac:dyDescent="0.25">
      <c r="B38" s="440"/>
      <c r="C38" s="440"/>
      <c r="D38" s="440"/>
      <c r="E38" s="440"/>
      <c r="F38" s="440"/>
      <c r="G38" s="440"/>
      <c r="H38" s="440"/>
      <c r="I38" s="440"/>
      <c r="J38" s="440"/>
      <c r="K38" s="440"/>
      <c r="L38" s="440"/>
      <c r="M38" s="440"/>
      <c r="N38" s="440"/>
      <c r="O38" s="440"/>
      <c r="P38" s="440"/>
    </row>
    <row r="39" spans="1:17" x14ac:dyDescent="0.25"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</row>
    <row r="40" spans="1:17" x14ac:dyDescent="0.25">
      <c r="B40" s="440"/>
      <c r="C40" s="440"/>
      <c r="D40" s="440"/>
      <c r="E40" s="440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</row>
    <row r="41" spans="1:17" x14ac:dyDescent="0.25">
      <c r="B41" s="440"/>
      <c r="C41" s="440"/>
      <c r="D41" s="440"/>
      <c r="E41" s="440"/>
      <c r="F41" s="440"/>
      <c r="G41" s="440"/>
      <c r="H41" s="440"/>
      <c r="I41" s="440"/>
      <c r="J41" s="440"/>
      <c r="K41" s="440"/>
      <c r="L41" s="440"/>
      <c r="M41" s="440"/>
      <c r="N41" s="440"/>
      <c r="O41" s="440"/>
      <c r="P41" s="440"/>
    </row>
    <row r="42" spans="1:17" x14ac:dyDescent="0.25">
      <c r="B42" s="440"/>
      <c r="C42" s="440"/>
      <c r="D42" s="440"/>
      <c r="E42" s="440"/>
      <c r="F42" s="440"/>
      <c r="G42" s="440"/>
      <c r="H42" s="440"/>
      <c r="I42" s="440"/>
      <c r="J42" s="440"/>
      <c r="K42" s="440"/>
      <c r="L42" s="440"/>
      <c r="M42" s="440"/>
      <c r="N42" s="440"/>
      <c r="O42" s="440"/>
      <c r="P42" s="440"/>
    </row>
    <row r="43" spans="1:17" x14ac:dyDescent="0.25">
      <c r="B43" s="440"/>
      <c r="C43" s="440"/>
      <c r="D43" s="440"/>
      <c r="E43" s="440"/>
      <c r="F43" s="440"/>
      <c r="G43" s="440"/>
      <c r="H43" s="440"/>
      <c r="I43" s="440"/>
      <c r="J43" s="440"/>
      <c r="K43" s="440"/>
      <c r="L43" s="440"/>
      <c r="M43" s="440"/>
      <c r="N43" s="440"/>
      <c r="O43" s="440"/>
      <c r="P43" s="440"/>
    </row>
    <row r="44" spans="1:17" x14ac:dyDescent="0.25"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M44" s="440"/>
      <c r="N44" s="440"/>
      <c r="O44" s="440"/>
      <c r="P44" s="440"/>
    </row>
    <row r="45" spans="1:17" x14ac:dyDescent="0.25"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M45" s="440"/>
      <c r="N45" s="440"/>
      <c r="O45" s="440"/>
      <c r="P45" s="440"/>
    </row>
    <row r="46" spans="1:17" x14ac:dyDescent="0.25"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M46" s="440"/>
      <c r="N46" s="440"/>
      <c r="O46" s="440"/>
      <c r="P46" s="440"/>
    </row>
    <row r="47" spans="1:17" x14ac:dyDescent="0.25"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</row>
    <row r="48" spans="1:17" x14ac:dyDescent="0.25">
      <c r="B48" s="440"/>
      <c r="C48" s="440"/>
      <c r="D48" s="440"/>
      <c r="E48" s="440"/>
      <c r="F48" s="440"/>
      <c r="G48" s="440"/>
      <c r="H48" s="440"/>
      <c r="I48" s="440"/>
      <c r="J48" s="440"/>
      <c r="K48" s="440"/>
      <c r="L48" s="440"/>
      <c r="M48" s="440"/>
      <c r="N48" s="440"/>
      <c r="O48" s="440"/>
      <c r="P48" s="440"/>
    </row>
    <row r="49" spans="2:16" x14ac:dyDescent="0.25">
      <c r="B49" s="440"/>
      <c r="C49" s="440"/>
      <c r="D49" s="440"/>
      <c r="E49" s="440"/>
      <c r="F49" s="440"/>
      <c r="G49" s="440"/>
      <c r="H49" s="440"/>
      <c r="I49" s="440"/>
      <c r="J49" s="440"/>
      <c r="K49" s="440"/>
      <c r="L49" s="440"/>
      <c r="M49" s="440"/>
      <c r="N49" s="440"/>
      <c r="O49" s="440"/>
      <c r="P49" s="440"/>
    </row>
    <row r="50" spans="2:16" x14ac:dyDescent="0.25">
      <c r="B50" s="440"/>
      <c r="C50" s="440"/>
      <c r="D50" s="440"/>
      <c r="E50" s="440"/>
      <c r="F50" s="440"/>
      <c r="G50" s="440"/>
      <c r="H50" s="440"/>
      <c r="I50" s="440"/>
      <c r="J50" s="440"/>
      <c r="K50" s="440"/>
      <c r="L50" s="440"/>
      <c r="M50" s="440"/>
      <c r="N50" s="440"/>
      <c r="O50" s="440"/>
      <c r="P50" s="440"/>
    </row>
    <row r="51" spans="2:16" x14ac:dyDescent="0.25">
      <c r="B51" s="440"/>
      <c r="C51" s="440"/>
      <c r="D51" s="440"/>
      <c r="E51" s="440"/>
      <c r="F51" s="440"/>
      <c r="G51" s="440"/>
      <c r="H51" s="440"/>
      <c r="I51" s="440"/>
      <c r="J51" s="440"/>
      <c r="K51" s="440"/>
      <c r="L51" s="440"/>
      <c r="M51" s="440"/>
      <c r="N51" s="440"/>
      <c r="O51" s="440"/>
      <c r="P51" s="440"/>
    </row>
    <row r="52" spans="2:16" x14ac:dyDescent="0.25">
      <c r="B52" s="440"/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</row>
    <row r="53" spans="2:16" x14ac:dyDescent="0.25">
      <c r="B53" s="440"/>
      <c r="C53" s="440"/>
      <c r="D53" s="440"/>
      <c r="E53" s="440"/>
      <c r="F53" s="440"/>
      <c r="G53" s="440"/>
      <c r="H53" s="440"/>
      <c r="I53" s="440"/>
      <c r="J53" s="440"/>
      <c r="K53" s="440"/>
      <c r="L53" s="440"/>
      <c r="M53" s="440"/>
      <c r="N53" s="440"/>
      <c r="O53" s="440"/>
      <c r="P53" s="440"/>
    </row>
    <row r="54" spans="2:16" x14ac:dyDescent="0.25"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</row>
    <row r="55" spans="2:16" x14ac:dyDescent="0.25">
      <c r="B55" s="440"/>
      <c r="C55" s="440"/>
      <c r="D55" s="440"/>
      <c r="E55" s="440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</row>
    <row r="56" spans="2:16" x14ac:dyDescent="0.25">
      <c r="B56" s="440"/>
      <c r="C56" s="440"/>
      <c r="D56" s="440"/>
      <c r="E56" s="440"/>
      <c r="F56" s="440"/>
      <c r="G56" s="440"/>
      <c r="H56" s="440"/>
      <c r="I56" s="440"/>
      <c r="J56" s="440"/>
      <c r="K56" s="440"/>
      <c r="L56" s="440"/>
      <c r="M56" s="440"/>
      <c r="N56" s="440"/>
      <c r="O56" s="440"/>
      <c r="P56" s="440"/>
    </row>
    <row r="57" spans="2:16" x14ac:dyDescent="0.25">
      <c r="B57" s="440"/>
      <c r="C57" s="440"/>
      <c r="D57" s="440"/>
      <c r="E57" s="440"/>
      <c r="F57" s="440"/>
      <c r="G57" s="440"/>
      <c r="H57" s="440"/>
      <c r="I57" s="440"/>
      <c r="J57" s="440"/>
      <c r="K57" s="440"/>
      <c r="L57" s="440"/>
      <c r="M57" s="440"/>
      <c r="N57" s="440"/>
      <c r="O57" s="440"/>
      <c r="P57" s="440"/>
    </row>
    <row r="58" spans="2:16" x14ac:dyDescent="0.25">
      <c r="B58" s="440"/>
      <c r="C58" s="440"/>
      <c r="D58" s="440"/>
      <c r="E58" s="440"/>
      <c r="F58" s="440"/>
      <c r="G58" s="440"/>
      <c r="H58" s="440"/>
      <c r="I58" s="440"/>
      <c r="J58" s="440"/>
      <c r="K58" s="440"/>
      <c r="L58" s="440"/>
      <c r="M58" s="440"/>
      <c r="N58" s="440"/>
      <c r="O58" s="440"/>
      <c r="P58" s="440"/>
    </row>
    <row r="59" spans="2:16" x14ac:dyDescent="0.25">
      <c r="B59" s="440"/>
      <c r="C59" s="440"/>
      <c r="D59" s="440"/>
      <c r="E59" s="440"/>
      <c r="F59" s="440"/>
      <c r="G59" s="440"/>
      <c r="H59" s="440"/>
      <c r="I59" s="440"/>
      <c r="J59" s="440"/>
      <c r="K59" s="440"/>
      <c r="L59" s="440"/>
      <c r="M59" s="440"/>
      <c r="N59" s="440"/>
      <c r="O59" s="440"/>
      <c r="P59" s="440"/>
    </row>
    <row r="60" spans="2:16" x14ac:dyDescent="0.25">
      <c r="B60" s="440"/>
      <c r="C60" s="440"/>
      <c r="D60" s="440"/>
      <c r="E60" s="440"/>
      <c r="F60" s="440"/>
      <c r="G60" s="440"/>
      <c r="H60" s="440"/>
      <c r="I60" s="440"/>
      <c r="J60" s="440"/>
      <c r="K60" s="440"/>
      <c r="L60" s="440"/>
      <c r="M60" s="440"/>
      <c r="N60" s="440"/>
      <c r="O60" s="440"/>
      <c r="P60" s="440"/>
    </row>
    <row r="61" spans="2:16" x14ac:dyDescent="0.25">
      <c r="B61" s="440"/>
      <c r="C61" s="440"/>
      <c r="D61" s="440"/>
      <c r="E61" s="440"/>
      <c r="F61" s="440"/>
      <c r="G61" s="440"/>
      <c r="H61" s="440"/>
      <c r="I61" s="440"/>
      <c r="J61" s="440"/>
      <c r="K61" s="440"/>
      <c r="L61" s="440"/>
      <c r="M61" s="440"/>
      <c r="N61" s="440"/>
      <c r="O61" s="440"/>
      <c r="P61" s="440"/>
    </row>
    <row r="62" spans="2:16" x14ac:dyDescent="0.25">
      <c r="B62" s="440"/>
      <c r="C62" s="440"/>
      <c r="D62" s="440"/>
      <c r="E62" s="440"/>
      <c r="F62" s="440"/>
      <c r="G62" s="440"/>
      <c r="H62" s="440"/>
      <c r="I62" s="440"/>
      <c r="J62" s="440"/>
      <c r="K62" s="440"/>
      <c r="L62" s="440"/>
      <c r="M62" s="440"/>
      <c r="N62" s="440"/>
      <c r="O62" s="440"/>
      <c r="P62" s="440"/>
    </row>
    <row r="63" spans="2:16" x14ac:dyDescent="0.25">
      <c r="B63" s="440"/>
      <c r="C63" s="440"/>
      <c r="D63" s="440"/>
      <c r="E63" s="440"/>
      <c r="F63" s="440"/>
      <c r="G63" s="440"/>
      <c r="H63" s="440"/>
      <c r="I63" s="440"/>
      <c r="J63" s="440"/>
      <c r="K63" s="440"/>
      <c r="L63" s="440"/>
      <c r="M63" s="440"/>
      <c r="N63" s="440"/>
      <c r="O63" s="440"/>
      <c r="P63" s="440"/>
    </row>
    <row r="64" spans="2:16" x14ac:dyDescent="0.25">
      <c r="B64" s="440"/>
      <c r="C64" s="440"/>
      <c r="D64" s="440"/>
      <c r="E64" s="440"/>
      <c r="F64" s="440"/>
      <c r="G64" s="440"/>
      <c r="H64" s="440"/>
      <c r="I64" s="440"/>
      <c r="J64" s="440"/>
      <c r="K64" s="440"/>
      <c r="L64" s="440"/>
      <c r="M64" s="440"/>
      <c r="N64" s="440"/>
      <c r="O64" s="440"/>
      <c r="P64" s="440"/>
    </row>
    <row r="65" spans="2:16" x14ac:dyDescent="0.25">
      <c r="B65" s="440"/>
      <c r="C65" s="440"/>
      <c r="D65" s="440"/>
      <c r="E65" s="440"/>
      <c r="F65" s="440"/>
      <c r="G65" s="440"/>
      <c r="H65" s="440"/>
      <c r="I65" s="440"/>
      <c r="J65" s="440"/>
      <c r="K65" s="440"/>
      <c r="L65" s="440"/>
      <c r="M65" s="440"/>
      <c r="N65" s="440"/>
      <c r="O65" s="440"/>
      <c r="P65" s="440"/>
    </row>
    <row r="66" spans="2:16" x14ac:dyDescent="0.25">
      <c r="B66" s="440"/>
      <c r="C66" s="440"/>
      <c r="D66" s="440"/>
      <c r="E66" s="440"/>
      <c r="F66" s="440"/>
      <c r="G66" s="440"/>
      <c r="H66" s="440"/>
      <c r="I66" s="440"/>
      <c r="J66" s="440"/>
      <c r="K66" s="440"/>
      <c r="L66" s="440"/>
      <c r="M66" s="440"/>
      <c r="N66" s="440"/>
      <c r="O66" s="440"/>
      <c r="P66" s="440"/>
    </row>
    <row r="67" spans="2:16" x14ac:dyDescent="0.25">
      <c r="B67" s="440"/>
      <c r="C67" s="440"/>
      <c r="D67" s="440"/>
      <c r="E67" s="440"/>
      <c r="F67" s="440"/>
      <c r="G67" s="440"/>
      <c r="H67" s="440"/>
      <c r="I67" s="440"/>
      <c r="J67" s="440"/>
      <c r="K67" s="440"/>
      <c r="L67" s="440"/>
      <c r="M67" s="440"/>
      <c r="N67" s="440"/>
      <c r="O67" s="440"/>
      <c r="P67" s="440"/>
    </row>
    <row r="68" spans="2:16" x14ac:dyDescent="0.25">
      <c r="B68" s="440"/>
      <c r="C68" s="440"/>
      <c r="D68" s="440"/>
      <c r="E68" s="440"/>
      <c r="F68" s="440"/>
      <c r="G68" s="440"/>
      <c r="H68" s="440"/>
      <c r="I68" s="440"/>
      <c r="J68" s="440"/>
      <c r="K68" s="440"/>
      <c r="L68" s="440"/>
      <c r="M68" s="440"/>
      <c r="N68" s="440"/>
      <c r="O68" s="440"/>
      <c r="P68" s="440"/>
    </row>
    <row r="69" spans="2:16" x14ac:dyDescent="0.25">
      <c r="B69" s="440"/>
      <c r="C69" s="440"/>
      <c r="D69" s="440"/>
      <c r="E69" s="440"/>
      <c r="F69" s="440"/>
      <c r="G69" s="440"/>
      <c r="H69" s="440"/>
      <c r="I69" s="440"/>
      <c r="J69" s="440"/>
      <c r="K69" s="440"/>
      <c r="L69" s="440"/>
      <c r="M69" s="440"/>
      <c r="N69" s="440"/>
      <c r="O69" s="440"/>
      <c r="P69" s="440"/>
    </row>
    <row r="70" spans="2:16" x14ac:dyDescent="0.25">
      <c r="B70" s="440"/>
      <c r="C70" s="440"/>
      <c r="D70" s="440"/>
      <c r="E70" s="440"/>
      <c r="F70" s="440"/>
      <c r="G70" s="440"/>
      <c r="H70" s="440"/>
      <c r="I70" s="440"/>
      <c r="J70" s="440"/>
      <c r="K70" s="440"/>
      <c r="L70" s="440"/>
      <c r="M70" s="440"/>
      <c r="N70" s="440"/>
      <c r="O70" s="440"/>
      <c r="P70" s="440"/>
    </row>
    <row r="71" spans="2:16" x14ac:dyDescent="0.25">
      <c r="B71" s="440"/>
      <c r="C71" s="440"/>
      <c r="D71" s="440"/>
      <c r="E71" s="440"/>
      <c r="F71" s="440"/>
      <c r="G71" s="440"/>
      <c r="H71" s="440"/>
      <c r="I71" s="440"/>
      <c r="J71" s="440"/>
      <c r="K71" s="440"/>
      <c r="L71" s="440"/>
      <c r="M71" s="440"/>
      <c r="N71" s="440"/>
      <c r="O71" s="440"/>
      <c r="P71" s="440"/>
    </row>
    <row r="72" spans="2:16" x14ac:dyDescent="0.25">
      <c r="B72" s="440"/>
      <c r="C72" s="440"/>
      <c r="D72" s="440"/>
      <c r="E72" s="440"/>
      <c r="F72" s="440"/>
      <c r="G72" s="440"/>
      <c r="H72" s="440"/>
      <c r="I72" s="440"/>
      <c r="J72" s="440"/>
      <c r="K72" s="440"/>
      <c r="L72" s="440"/>
      <c r="M72" s="440"/>
      <c r="N72" s="440"/>
      <c r="O72" s="440"/>
      <c r="P72" s="440"/>
    </row>
    <row r="73" spans="2:16" x14ac:dyDescent="0.25">
      <c r="B73" s="440"/>
      <c r="C73" s="440"/>
      <c r="D73" s="440"/>
      <c r="E73" s="440"/>
      <c r="F73" s="440"/>
      <c r="G73" s="440"/>
      <c r="H73" s="440"/>
      <c r="I73" s="440"/>
      <c r="J73" s="440"/>
      <c r="K73" s="440"/>
      <c r="L73" s="440"/>
      <c r="M73" s="440"/>
      <c r="N73" s="440"/>
      <c r="O73" s="440"/>
      <c r="P73" s="440"/>
    </row>
    <row r="74" spans="2:16" x14ac:dyDescent="0.25">
      <c r="B74" s="440"/>
      <c r="C74" s="440"/>
      <c r="D74" s="440"/>
      <c r="E74" s="440"/>
      <c r="F74" s="440"/>
      <c r="G74" s="440"/>
      <c r="H74" s="440"/>
      <c r="I74" s="440"/>
      <c r="J74" s="440"/>
      <c r="K74" s="440"/>
      <c r="L74" s="440"/>
      <c r="M74" s="440"/>
      <c r="N74" s="440"/>
      <c r="O74" s="440"/>
      <c r="P74" s="440"/>
    </row>
    <row r="75" spans="2:16" x14ac:dyDescent="0.25">
      <c r="B75" s="440"/>
      <c r="C75" s="440"/>
      <c r="D75" s="440"/>
      <c r="E75" s="440"/>
      <c r="F75" s="440"/>
      <c r="G75" s="440"/>
      <c r="H75" s="440"/>
      <c r="I75" s="440"/>
      <c r="J75" s="440"/>
      <c r="K75" s="440"/>
      <c r="L75" s="440"/>
      <c r="M75" s="440"/>
      <c r="N75" s="440"/>
      <c r="O75" s="440"/>
      <c r="P75" s="440"/>
    </row>
    <row r="76" spans="2:16" x14ac:dyDescent="0.25">
      <c r="B76" s="440"/>
      <c r="C76" s="440"/>
      <c r="D76" s="440"/>
      <c r="E76" s="440"/>
      <c r="F76" s="440"/>
      <c r="G76" s="440"/>
      <c r="H76" s="440"/>
      <c r="I76" s="440"/>
      <c r="J76" s="440"/>
      <c r="K76" s="440"/>
      <c r="L76" s="440"/>
      <c r="M76" s="440"/>
      <c r="N76" s="440"/>
      <c r="O76" s="440"/>
      <c r="P76" s="440"/>
    </row>
    <row r="77" spans="2:16" x14ac:dyDescent="0.25">
      <c r="B77" s="440"/>
      <c r="C77" s="440"/>
      <c r="D77" s="440"/>
      <c r="E77" s="440"/>
      <c r="F77" s="440"/>
      <c r="G77" s="440"/>
      <c r="H77" s="440"/>
      <c r="I77" s="440"/>
      <c r="J77" s="440"/>
      <c r="K77" s="440"/>
      <c r="L77" s="440"/>
      <c r="M77" s="440"/>
      <c r="N77" s="440"/>
      <c r="O77" s="440"/>
      <c r="P77" s="440"/>
    </row>
    <row r="78" spans="2:16" x14ac:dyDescent="0.25">
      <c r="B78" s="440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</row>
    <row r="79" spans="2:16" x14ac:dyDescent="0.25">
      <c r="B79" s="440"/>
      <c r="C79" s="440"/>
      <c r="D79" s="440"/>
      <c r="E79" s="440"/>
      <c r="F79" s="440"/>
      <c r="G79" s="440"/>
      <c r="H79" s="440"/>
      <c r="I79" s="440"/>
      <c r="J79" s="440"/>
      <c r="K79" s="440"/>
      <c r="L79" s="440"/>
      <c r="M79" s="440"/>
      <c r="N79" s="440"/>
      <c r="O79" s="440"/>
      <c r="P79" s="440"/>
    </row>
    <row r="80" spans="2:16" x14ac:dyDescent="0.25">
      <c r="B80" s="440"/>
      <c r="C80" s="440"/>
      <c r="D80" s="440"/>
      <c r="E80" s="440"/>
      <c r="F80" s="440"/>
      <c r="G80" s="440"/>
      <c r="H80" s="440"/>
      <c r="I80" s="440"/>
      <c r="J80" s="440"/>
      <c r="K80" s="440"/>
      <c r="L80" s="440"/>
      <c r="M80" s="440"/>
      <c r="N80" s="440"/>
      <c r="O80" s="440"/>
      <c r="P80" s="440"/>
    </row>
    <row r="81" spans="2:16" x14ac:dyDescent="0.25">
      <c r="B81" s="440"/>
      <c r="C81" s="440"/>
      <c r="D81" s="440"/>
      <c r="E81" s="440"/>
      <c r="F81" s="440"/>
      <c r="G81" s="440"/>
      <c r="H81" s="440"/>
      <c r="I81" s="440"/>
      <c r="J81" s="440"/>
      <c r="K81" s="440"/>
      <c r="L81" s="440"/>
      <c r="M81" s="440"/>
      <c r="N81" s="440"/>
      <c r="O81" s="440"/>
      <c r="P81" s="440"/>
    </row>
    <row r="82" spans="2:16" x14ac:dyDescent="0.25">
      <c r="B82" s="440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</row>
    <row r="83" spans="2:16" x14ac:dyDescent="0.25"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</row>
    <row r="84" spans="2:16" x14ac:dyDescent="0.25">
      <c r="B84" s="440"/>
      <c r="C84" s="440"/>
      <c r="D84" s="440"/>
      <c r="E84" s="440"/>
      <c r="F84" s="440"/>
      <c r="G84" s="440"/>
      <c r="H84" s="440"/>
      <c r="I84" s="440"/>
      <c r="J84" s="440"/>
      <c r="K84" s="440"/>
      <c r="L84" s="440"/>
      <c r="M84" s="440"/>
      <c r="N84" s="440"/>
      <c r="O84" s="440"/>
      <c r="P84" s="440"/>
    </row>
    <row r="85" spans="2:16" x14ac:dyDescent="0.25">
      <c r="B85" s="440"/>
      <c r="C85" s="440"/>
      <c r="D85" s="440"/>
      <c r="E85" s="440"/>
      <c r="F85" s="440"/>
      <c r="G85" s="440"/>
      <c r="H85" s="440"/>
      <c r="I85" s="440"/>
      <c r="J85" s="440"/>
      <c r="K85" s="440"/>
      <c r="L85" s="440"/>
      <c r="M85" s="440"/>
      <c r="N85" s="440"/>
      <c r="O85" s="440"/>
      <c r="P85" s="440"/>
    </row>
    <row r="86" spans="2:16" x14ac:dyDescent="0.25">
      <c r="B86" s="440"/>
      <c r="C86" s="440"/>
      <c r="D86" s="440"/>
      <c r="E86" s="440"/>
      <c r="F86" s="440"/>
      <c r="G86" s="440"/>
      <c r="H86" s="440"/>
      <c r="I86" s="440"/>
      <c r="J86" s="440"/>
      <c r="K86" s="440"/>
      <c r="L86" s="440"/>
      <c r="M86" s="440"/>
      <c r="N86" s="440"/>
      <c r="O86" s="440"/>
      <c r="P86" s="440"/>
    </row>
    <row r="87" spans="2:16" x14ac:dyDescent="0.25">
      <c r="B87" s="440"/>
      <c r="C87" s="440"/>
      <c r="D87" s="440"/>
      <c r="E87" s="440"/>
      <c r="F87" s="440"/>
      <c r="G87" s="440"/>
      <c r="H87" s="440"/>
      <c r="I87" s="440"/>
      <c r="J87" s="440"/>
      <c r="K87" s="440"/>
      <c r="L87" s="440"/>
      <c r="M87" s="440"/>
      <c r="N87" s="440"/>
      <c r="O87" s="440"/>
      <c r="P87" s="440"/>
    </row>
    <row r="88" spans="2:16" x14ac:dyDescent="0.25">
      <c r="B88" s="440"/>
      <c r="C88" s="440"/>
      <c r="D88" s="440"/>
      <c r="E88" s="440"/>
      <c r="F88" s="440"/>
      <c r="G88" s="440"/>
      <c r="H88" s="440"/>
      <c r="I88" s="440"/>
      <c r="J88" s="440"/>
      <c r="K88" s="440"/>
      <c r="L88" s="440"/>
      <c r="M88" s="440"/>
      <c r="N88" s="440"/>
      <c r="O88" s="440"/>
      <c r="P88" s="440"/>
    </row>
    <row r="89" spans="2:16" x14ac:dyDescent="0.25">
      <c r="B89" s="440"/>
      <c r="C89" s="440"/>
      <c r="D89" s="440"/>
      <c r="E89" s="440"/>
      <c r="F89" s="440"/>
      <c r="G89" s="440"/>
      <c r="H89" s="440"/>
      <c r="I89" s="440"/>
      <c r="J89" s="440"/>
      <c r="K89" s="440"/>
      <c r="L89" s="440"/>
      <c r="M89" s="440"/>
      <c r="N89" s="440"/>
      <c r="O89" s="440"/>
      <c r="P89" s="440"/>
    </row>
    <row r="90" spans="2:16" x14ac:dyDescent="0.25">
      <c r="B90" s="440"/>
      <c r="C90" s="440"/>
      <c r="D90" s="440"/>
      <c r="E90" s="440"/>
      <c r="F90" s="440"/>
      <c r="G90" s="440"/>
      <c r="H90" s="440"/>
      <c r="I90" s="440"/>
      <c r="J90" s="440"/>
      <c r="K90" s="440"/>
      <c r="L90" s="440"/>
      <c r="M90" s="440"/>
      <c r="N90" s="440"/>
      <c r="O90" s="440"/>
      <c r="P90" s="440"/>
    </row>
    <row r="91" spans="2:16" x14ac:dyDescent="0.25"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</row>
    <row r="92" spans="2:16" x14ac:dyDescent="0.25">
      <c r="B92" s="440"/>
      <c r="C92" s="440"/>
      <c r="D92" s="440"/>
      <c r="E92" s="440"/>
      <c r="F92" s="440"/>
      <c r="G92" s="440"/>
      <c r="H92" s="440"/>
      <c r="I92" s="440"/>
      <c r="J92" s="440"/>
      <c r="K92" s="440"/>
      <c r="L92" s="440"/>
      <c r="M92" s="440"/>
      <c r="N92" s="440"/>
      <c r="O92" s="440"/>
      <c r="P92" s="440"/>
    </row>
    <row r="93" spans="2:16" x14ac:dyDescent="0.25">
      <c r="B93" s="440"/>
      <c r="C93" s="440"/>
      <c r="D93" s="440"/>
      <c r="E93" s="440"/>
      <c r="F93" s="440"/>
      <c r="G93" s="440"/>
      <c r="H93" s="440"/>
      <c r="I93" s="440"/>
      <c r="J93" s="440"/>
      <c r="K93" s="440"/>
      <c r="L93" s="440"/>
      <c r="M93" s="440"/>
      <c r="N93" s="440"/>
      <c r="O93" s="440"/>
      <c r="P93" s="440"/>
    </row>
    <row r="94" spans="2:16" x14ac:dyDescent="0.25">
      <c r="B94" s="440"/>
      <c r="C94" s="440"/>
      <c r="D94" s="440"/>
      <c r="E94" s="440"/>
      <c r="F94" s="440"/>
      <c r="G94" s="440"/>
      <c r="H94" s="440"/>
      <c r="I94" s="440"/>
      <c r="J94" s="440"/>
      <c r="K94" s="440"/>
      <c r="L94" s="440"/>
      <c r="M94" s="440"/>
      <c r="N94" s="440"/>
      <c r="O94" s="440"/>
      <c r="P94" s="440"/>
    </row>
    <row r="95" spans="2:16" x14ac:dyDescent="0.25">
      <c r="B95" s="440"/>
      <c r="C95" s="440"/>
      <c r="D95" s="440"/>
      <c r="E95" s="440"/>
      <c r="F95" s="440"/>
      <c r="G95" s="440"/>
      <c r="H95" s="440"/>
      <c r="I95" s="440"/>
      <c r="J95" s="440"/>
      <c r="K95" s="440"/>
      <c r="L95" s="440"/>
      <c r="M95" s="440"/>
      <c r="N95" s="440"/>
      <c r="O95" s="440"/>
      <c r="P95" s="440"/>
    </row>
    <row r="96" spans="2:16" x14ac:dyDescent="0.25">
      <c r="B96" s="440"/>
      <c r="C96" s="440"/>
      <c r="D96" s="440"/>
      <c r="E96" s="440"/>
      <c r="F96" s="440"/>
      <c r="G96" s="440"/>
      <c r="H96" s="440"/>
      <c r="I96" s="440"/>
      <c r="J96" s="440"/>
      <c r="K96" s="440"/>
      <c r="L96" s="440"/>
      <c r="M96" s="440"/>
      <c r="N96" s="440"/>
      <c r="O96" s="440"/>
      <c r="P96" s="440"/>
    </row>
    <row r="97" spans="2:16" x14ac:dyDescent="0.25">
      <c r="B97" s="440"/>
      <c r="C97" s="440"/>
      <c r="D97" s="440"/>
      <c r="E97" s="440"/>
      <c r="F97" s="440"/>
      <c r="G97" s="440"/>
      <c r="H97" s="440"/>
      <c r="I97" s="440"/>
      <c r="J97" s="440"/>
      <c r="K97" s="440"/>
      <c r="L97" s="440"/>
      <c r="M97" s="440"/>
      <c r="N97" s="440"/>
      <c r="O97" s="440"/>
      <c r="P97" s="440"/>
    </row>
    <row r="98" spans="2:16" x14ac:dyDescent="0.25">
      <c r="B98" s="440"/>
      <c r="C98" s="440"/>
      <c r="D98" s="440"/>
      <c r="E98" s="440"/>
      <c r="F98" s="440"/>
      <c r="G98" s="440"/>
      <c r="H98" s="440"/>
      <c r="I98" s="440"/>
      <c r="J98" s="440"/>
      <c r="K98" s="440"/>
      <c r="L98" s="440"/>
      <c r="M98" s="440"/>
      <c r="N98" s="440"/>
      <c r="O98" s="440"/>
      <c r="P98" s="440"/>
    </row>
    <row r="99" spans="2:16" x14ac:dyDescent="0.25">
      <c r="B99" s="440"/>
      <c r="C99" s="440"/>
      <c r="D99" s="440"/>
      <c r="E99" s="440"/>
      <c r="F99" s="440"/>
      <c r="G99" s="440"/>
      <c r="H99" s="440"/>
      <c r="I99" s="440"/>
      <c r="J99" s="440"/>
      <c r="K99" s="440"/>
      <c r="L99" s="440"/>
      <c r="M99" s="440"/>
      <c r="N99" s="440"/>
      <c r="O99" s="440"/>
      <c r="P99" s="440"/>
    </row>
    <row r="100" spans="2:16" x14ac:dyDescent="0.25">
      <c r="B100" s="440"/>
      <c r="C100" s="440"/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0"/>
      <c r="P100" s="440"/>
    </row>
    <row r="101" spans="2:16" x14ac:dyDescent="0.25">
      <c r="B101" s="440"/>
      <c r="C101" s="440"/>
      <c r="D101" s="440"/>
      <c r="E101" s="440"/>
      <c r="F101" s="440"/>
      <c r="G101" s="440"/>
      <c r="H101" s="440"/>
      <c r="I101" s="440"/>
      <c r="J101" s="440"/>
      <c r="K101" s="440"/>
      <c r="L101" s="440"/>
      <c r="M101" s="440"/>
      <c r="N101" s="440"/>
      <c r="O101" s="440"/>
      <c r="P101" s="440"/>
    </row>
    <row r="102" spans="2:16" x14ac:dyDescent="0.25">
      <c r="B102" s="440"/>
      <c r="C102" s="440"/>
      <c r="D102" s="440"/>
      <c r="E102" s="440"/>
      <c r="F102" s="440"/>
      <c r="G102" s="440"/>
      <c r="H102" s="440"/>
      <c r="I102" s="440"/>
      <c r="J102" s="440"/>
      <c r="K102" s="440"/>
      <c r="L102" s="440"/>
      <c r="M102" s="440"/>
      <c r="N102" s="440"/>
      <c r="O102" s="440"/>
      <c r="P102" s="440"/>
    </row>
    <row r="103" spans="2:16" x14ac:dyDescent="0.25">
      <c r="B103" s="440"/>
      <c r="C103" s="440"/>
      <c r="D103" s="440"/>
      <c r="E103" s="440"/>
      <c r="F103" s="440"/>
      <c r="G103" s="440"/>
      <c r="H103" s="440"/>
      <c r="I103" s="440"/>
      <c r="J103" s="440"/>
      <c r="K103" s="440"/>
      <c r="L103" s="440"/>
      <c r="M103" s="440"/>
      <c r="N103" s="440"/>
      <c r="O103" s="440"/>
      <c r="P103" s="440"/>
    </row>
    <row r="104" spans="2:16" x14ac:dyDescent="0.25"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</row>
    <row r="105" spans="2:16" x14ac:dyDescent="0.25">
      <c r="B105" s="440"/>
      <c r="C105" s="440"/>
      <c r="D105" s="440"/>
      <c r="E105" s="440"/>
      <c r="F105" s="440"/>
      <c r="G105" s="440"/>
      <c r="H105" s="440"/>
      <c r="I105" s="440"/>
      <c r="J105" s="440"/>
      <c r="K105" s="440"/>
      <c r="L105" s="440"/>
      <c r="M105" s="440"/>
      <c r="N105" s="440"/>
      <c r="O105" s="440"/>
      <c r="P105" s="440"/>
    </row>
    <row r="106" spans="2:16" x14ac:dyDescent="0.25">
      <c r="B106" s="440"/>
      <c r="C106" s="440"/>
      <c r="D106" s="440"/>
      <c r="E106" s="440"/>
      <c r="F106" s="440"/>
      <c r="G106" s="440"/>
      <c r="H106" s="440"/>
      <c r="I106" s="440"/>
      <c r="J106" s="440"/>
      <c r="K106" s="440"/>
      <c r="L106" s="440"/>
      <c r="M106" s="440"/>
      <c r="N106" s="440"/>
      <c r="O106" s="440"/>
      <c r="P106" s="440"/>
    </row>
    <row r="107" spans="2:16" x14ac:dyDescent="0.25">
      <c r="B107" s="440"/>
      <c r="C107" s="440"/>
      <c r="D107" s="440"/>
      <c r="E107" s="440"/>
      <c r="F107" s="440"/>
      <c r="G107" s="440"/>
      <c r="H107" s="440"/>
      <c r="I107" s="440"/>
      <c r="J107" s="440"/>
      <c r="K107" s="440"/>
      <c r="L107" s="440"/>
      <c r="M107" s="440"/>
      <c r="N107" s="440"/>
      <c r="O107" s="440"/>
      <c r="P107" s="440"/>
    </row>
    <row r="108" spans="2:16" x14ac:dyDescent="0.25">
      <c r="B108" s="440"/>
      <c r="C108" s="440"/>
      <c r="D108" s="440"/>
      <c r="E108" s="440"/>
      <c r="F108" s="440"/>
      <c r="G108" s="440"/>
      <c r="H108" s="440"/>
      <c r="I108" s="440"/>
      <c r="J108" s="440"/>
      <c r="K108" s="440"/>
      <c r="L108" s="440"/>
      <c r="M108" s="440"/>
      <c r="N108" s="440"/>
      <c r="O108" s="440"/>
      <c r="P108" s="440"/>
    </row>
    <row r="109" spans="2:16" x14ac:dyDescent="0.25">
      <c r="B109" s="440"/>
      <c r="C109" s="440"/>
      <c r="D109" s="440"/>
      <c r="E109" s="440"/>
      <c r="F109" s="440"/>
      <c r="G109" s="440"/>
      <c r="H109" s="440"/>
      <c r="I109" s="440"/>
      <c r="J109" s="440"/>
      <c r="K109" s="440"/>
      <c r="L109" s="440"/>
      <c r="M109" s="440"/>
      <c r="N109" s="440"/>
      <c r="O109" s="440"/>
      <c r="P109" s="440"/>
    </row>
    <row r="110" spans="2:16" x14ac:dyDescent="0.25">
      <c r="B110" s="440"/>
      <c r="C110" s="440"/>
      <c r="D110" s="440"/>
      <c r="E110" s="440"/>
      <c r="F110" s="440"/>
      <c r="G110" s="440"/>
      <c r="H110" s="440"/>
      <c r="I110" s="440"/>
      <c r="J110" s="440"/>
      <c r="K110" s="440"/>
      <c r="L110" s="440"/>
      <c r="M110" s="440"/>
      <c r="N110" s="440"/>
      <c r="O110" s="440"/>
      <c r="P110" s="440"/>
    </row>
    <row r="111" spans="2:16" x14ac:dyDescent="0.25">
      <c r="B111" s="440"/>
      <c r="C111" s="440"/>
      <c r="D111" s="440"/>
      <c r="E111" s="440"/>
      <c r="F111" s="440"/>
      <c r="G111" s="440"/>
      <c r="H111" s="440"/>
      <c r="I111" s="440"/>
      <c r="J111" s="440"/>
      <c r="K111" s="440"/>
      <c r="L111" s="440"/>
      <c r="M111" s="440"/>
      <c r="N111" s="440"/>
      <c r="O111" s="440"/>
      <c r="P111" s="440"/>
    </row>
    <row r="112" spans="2:16" x14ac:dyDescent="0.25">
      <c r="B112" s="440"/>
      <c r="C112" s="440"/>
      <c r="D112" s="440"/>
      <c r="E112" s="440"/>
      <c r="F112" s="440"/>
      <c r="G112" s="440"/>
      <c r="H112" s="440"/>
      <c r="I112" s="440"/>
      <c r="J112" s="440"/>
      <c r="K112" s="440"/>
      <c r="L112" s="440"/>
      <c r="M112" s="440"/>
      <c r="N112" s="440"/>
      <c r="O112" s="440"/>
      <c r="P112" s="440"/>
    </row>
    <row r="113" spans="2:28" x14ac:dyDescent="0.25">
      <c r="B113" s="440"/>
      <c r="C113" s="440"/>
      <c r="D113" s="440"/>
      <c r="E113" s="440"/>
      <c r="F113" s="440"/>
      <c r="G113" s="440"/>
      <c r="H113" s="440"/>
      <c r="I113" s="440"/>
      <c r="J113" s="440"/>
      <c r="K113" s="440"/>
      <c r="L113" s="440"/>
      <c r="M113" s="440"/>
      <c r="N113" s="440"/>
      <c r="O113" s="440"/>
      <c r="P113" s="440"/>
    </row>
    <row r="114" spans="2:28" x14ac:dyDescent="0.25">
      <c r="B114" s="440"/>
      <c r="C114" s="440"/>
      <c r="D114" s="440"/>
      <c r="E114" s="440"/>
      <c r="F114" s="440"/>
      <c r="G114" s="440"/>
      <c r="H114" s="440"/>
      <c r="I114" s="440"/>
      <c r="J114" s="440"/>
      <c r="K114" s="440"/>
      <c r="L114" s="440"/>
      <c r="M114" s="440"/>
      <c r="N114" s="440"/>
      <c r="O114" s="440"/>
      <c r="P114" s="440"/>
    </row>
    <row r="115" spans="2:28" x14ac:dyDescent="0.25">
      <c r="B115" s="440"/>
      <c r="C115" s="440"/>
      <c r="D115" s="440"/>
      <c r="E115" s="440"/>
      <c r="F115" s="440"/>
      <c r="G115" s="440"/>
      <c r="H115" s="440"/>
      <c r="I115" s="440"/>
      <c r="J115" s="440"/>
      <c r="K115" s="440"/>
      <c r="L115" s="440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</row>
    <row r="116" spans="2:28" x14ac:dyDescent="0.25">
      <c r="B116" s="440"/>
      <c r="C116" s="440"/>
      <c r="D116" s="440"/>
      <c r="E116" s="440"/>
      <c r="F116" s="440"/>
      <c r="G116" s="440"/>
      <c r="H116" s="440"/>
      <c r="I116" s="440"/>
      <c r="J116" s="440"/>
      <c r="K116" s="440"/>
      <c r="L116" s="440"/>
      <c r="M116" s="440"/>
      <c r="N116" s="440"/>
      <c r="O116" s="440"/>
      <c r="P116" s="440"/>
      <c r="Q116" s="440"/>
      <c r="R116" s="440"/>
      <c r="S116" s="440"/>
      <c r="T116" s="440"/>
      <c r="U116" s="440"/>
      <c r="V116" s="440"/>
      <c r="W116" s="440"/>
      <c r="X116" s="440"/>
      <c r="Y116" s="440"/>
      <c r="Z116" s="440"/>
      <c r="AA116" s="440"/>
      <c r="AB116" s="440"/>
    </row>
    <row r="117" spans="2:28" x14ac:dyDescent="0.25"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</row>
    <row r="118" spans="2:28" x14ac:dyDescent="0.25">
      <c r="B118" s="440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</row>
    <row r="119" spans="2:28" x14ac:dyDescent="0.25"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</row>
    <row r="120" spans="2:28" x14ac:dyDescent="0.25">
      <c r="B120" s="440"/>
      <c r="C120" s="440"/>
      <c r="D120" s="440"/>
      <c r="E120" s="440"/>
      <c r="F120" s="440"/>
      <c r="G120" s="440"/>
      <c r="H120" s="440"/>
      <c r="I120" s="440"/>
      <c r="J120" s="440"/>
      <c r="K120" s="440"/>
      <c r="L120" s="440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</row>
    <row r="121" spans="2:28" x14ac:dyDescent="0.25">
      <c r="B121" s="440"/>
      <c r="C121" s="440"/>
      <c r="D121" s="440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</row>
    <row r="122" spans="2:28" x14ac:dyDescent="0.25">
      <c r="B122" s="440"/>
      <c r="C122" s="440"/>
      <c r="D122" s="440"/>
      <c r="E122" s="440"/>
      <c r="F122" s="440"/>
      <c r="G122" s="440"/>
      <c r="H122" s="440"/>
      <c r="I122" s="440"/>
      <c r="J122" s="440"/>
      <c r="K122" s="440"/>
      <c r="L122" s="440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</row>
    <row r="123" spans="2:28" x14ac:dyDescent="0.25">
      <c r="B123" s="440"/>
      <c r="C123" s="440"/>
      <c r="D123" s="440"/>
      <c r="E123" s="440"/>
      <c r="F123" s="440"/>
      <c r="G123" s="440"/>
      <c r="H123" s="440"/>
      <c r="I123" s="440"/>
      <c r="J123" s="440"/>
      <c r="K123" s="440"/>
      <c r="L123" s="440"/>
      <c r="M123" s="440"/>
      <c r="N123" s="440"/>
      <c r="O123" s="440"/>
      <c r="P123" s="440"/>
      <c r="Q123" s="440"/>
      <c r="R123" s="440"/>
      <c r="S123" s="440"/>
      <c r="T123" s="440"/>
      <c r="U123" s="440"/>
      <c r="V123" s="440"/>
      <c r="W123" s="440"/>
      <c r="X123" s="440"/>
      <c r="Y123" s="440"/>
      <c r="Z123" s="440"/>
      <c r="AA123" s="440"/>
      <c r="AB123" s="440"/>
    </row>
    <row r="124" spans="2:28" x14ac:dyDescent="0.25">
      <c r="B124" s="440"/>
      <c r="C124" s="440"/>
      <c r="D124" s="440"/>
      <c r="E124" s="440"/>
      <c r="F124" s="440"/>
      <c r="G124" s="440"/>
      <c r="H124" s="440"/>
      <c r="I124" s="440"/>
      <c r="J124" s="440"/>
      <c r="K124" s="440"/>
      <c r="L124" s="440"/>
      <c r="M124" s="440"/>
      <c r="N124" s="440"/>
      <c r="O124" s="440"/>
      <c r="P124" s="440"/>
      <c r="Q124" s="440"/>
      <c r="R124" s="440"/>
      <c r="S124" s="440"/>
      <c r="T124" s="440"/>
      <c r="U124" s="440"/>
      <c r="V124" s="440"/>
      <c r="W124" s="440"/>
      <c r="X124" s="440"/>
      <c r="Y124" s="440"/>
      <c r="Z124" s="440"/>
      <c r="AA124" s="440"/>
      <c r="AB124" s="440"/>
    </row>
    <row r="125" spans="2:28" x14ac:dyDescent="0.25">
      <c r="B125" s="440"/>
      <c r="C125" s="440"/>
      <c r="D125" s="440"/>
      <c r="E125" s="440"/>
      <c r="F125" s="440"/>
      <c r="G125" s="440"/>
      <c r="H125" s="440"/>
      <c r="I125" s="440"/>
      <c r="J125" s="440"/>
      <c r="K125" s="440"/>
      <c r="L125" s="440"/>
      <c r="M125" s="440"/>
      <c r="N125" s="440"/>
      <c r="O125" s="440"/>
      <c r="P125" s="440"/>
      <c r="Q125" s="440"/>
      <c r="R125" s="440"/>
      <c r="S125" s="440"/>
      <c r="T125" s="440"/>
      <c r="U125" s="440"/>
      <c r="V125" s="440"/>
      <c r="W125" s="440"/>
      <c r="X125" s="440"/>
      <c r="Y125" s="440"/>
      <c r="Z125" s="440"/>
      <c r="AA125" s="440"/>
      <c r="AB125" s="440"/>
    </row>
    <row r="126" spans="2:28" x14ac:dyDescent="0.25">
      <c r="B126" s="440"/>
      <c r="C126" s="440"/>
      <c r="D126" s="440"/>
      <c r="E126" s="440"/>
      <c r="F126" s="440"/>
      <c r="G126" s="440"/>
      <c r="H126" s="440"/>
      <c r="I126" s="440"/>
      <c r="J126" s="440"/>
      <c r="K126" s="440"/>
      <c r="L126" s="440"/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</row>
    <row r="127" spans="2:28" x14ac:dyDescent="0.25">
      <c r="B127" s="440"/>
      <c r="C127" s="440"/>
      <c r="D127" s="440"/>
      <c r="E127" s="440"/>
      <c r="F127" s="440"/>
      <c r="G127" s="440"/>
      <c r="H127" s="440"/>
      <c r="I127" s="440"/>
      <c r="J127" s="440"/>
      <c r="K127" s="440"/>
      <c r="L127" s="440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</row>
    <row r="128" spans="2:28" x14ac:dyDescent="0.25">
      <c r="B128" s="440"/>
      <c r="C128" s="440"/>
      <c r="D128" s="440"/>
      <c r="E128" s="440"/>
      <c r="F128" s="440"/>
      <c r="G128" s="440"/>
      <c r="H128" s="440"/>
      <c r="I128" s="440"/>
      <c r="J128" s="440"/>
      <c r="K128" s="440"/>
      <c r="L128" s="440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</row>
    <row r="129" spans="2:28" x14ac:dyDescent="0.25">
      <c r="B129" s="440"/>
      <c r="C129" s="440"/>
      <c r="D129" s="440"/>
      <c r="E129" s="440"/>
      <c r="F129" s="440"/>
      <c r="G129" s="440"/>
      <c r="H129" s="440"/>
      <c r="I129" s="440"/>
      <c r="J129" s="440"/>
      <c r="K129" s="440"/>
      <c r="L129" s="440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</row>
    <row r="130" spans="2:28" x14ac:dyDescent="0.25">
      <c r="B130" s="440"/>
      <c r="C130" s="440"/>
      <c r="D130" s="440"/>
      <c r="E130" s="440"/>
      <c r="F130" s="440"/>
      <c r="G130" s="440"/>
      <c r="H130" s="440"/>
      <c r="I130" s="440"/>
      <c r="J130" s="440"/>
      <c r="K130" s="440"/>
      <c r="L130" s="440"/>
      <c r="M130" s="440"/>
      <c r="N130" s="440"/>
      <c r="O130" s="440"/>
      <c r="P130" s="440"/>
      <c r="Q130" s="440"/>
      <c r="R130" s="440"/>
      <c r="S130" s="440"/>
      <c r="T130" s="440"/>
      <c r="U130" s="440"/>
      <c r="V130" s="440"/>
      <c r="W130" s="440"/>
      <c r="X130" s="440"/>
      <c r="Y130" s="440"/>
      <c r="Z130" s="440"/>
      <c r="AA130" s="440"/>
      <c r="AB130" s="440"/>
    </row>
    <row r="131" spans="2:28" x14ac:dyDescent="0.25">
      <c r="B131" s="440"/>
      <c r="C131" s="440"/>
      <c r="D131" s="440"/>
      <c r="E131" s="440"/>
      <c r="F131" s="440"/>
      <c r="G131" s="440"/>
      <c r="H131" s="440"/>
      <c r="I131" s="440"/>
      <c r="J131" s="440"/>
      <c r="K131" s="440"/>
      <c r="L131" s="440"/>
      <c r="M131" s="440"/>
      <c r="N131" s="440"/>
      <c r="O131" s="440"/>
      <c r="P131" s="440"/>
      <c r="Q131" s="440"/>
      <c r="R131" s="440"/>
      <c r="S131" s="440"/>
      <c r="T131" s="440"/>
      <c r="U131" s="440"/>
      <c r="V131" s="440"/>
      <c r="W131" s="440"/>
      <c r="X131" s="440"/>
      <c r="Y131" s="440"/>
      <c r="Z131" s="440"/>
      <c r="AA131" s="440"/>
      <c r="AB131" s="440"/>
    </row>
    <row r="132" spans="2:28" x14ac:dyDescent="0.25">
      <c r="B132" s="440"/>
      <c r="C132" s="440"/>
      <c r="D132" s="440"/>
      <c r="E132" s="440"/>
      <c r="F132" s="440"/>
      <c r="G132" s="440"/>
      <c r="H132" s="440"/>
      <c r="I132" s="440"/>
      <c r="J132" s="440"/>
      <c r="K132" s="440"/>
      <c r="L132" s="440"/>
      <c r="M132" s="440"/>
      <c r="N132" s="440"/>
      <c r="O132" s="440"/>
      <c r="P132" s="440"/>
      <c r="Q132" s="440"/>
      <c r="R132" s="440"/>
      <c r="S132" s="440"/>
      <c r="T132" s="440"/>
      <c r="U132" s="440"/>
      <c r="V132" s="440"/>
      <c r="W132" s="440"/>
      <c r="X132" s="440"/>
      <c r="Y132" s="440"/>
      <c r="Z132" s="440"/>
      <c r="AA132" s="440"/>
      <c r="AB132" s="440"/>
    </row>
    <row r="133" spans="2:28" x14ac:dyDescent="0.25">
      <c r="B133" s="440"/>
      <c r="C133" s="440"/>
      <c r="D133" s="440"/>
      <c r="E133" s="440"/>
      <c r="F133" s="440"/>
      <c r="G133" s="440"/>
      <c r="H133" s="440"/>
      <c r="I133" s="440"/>
      <c r="J133" s="440"/>
      <c r="K133" s="440"/>
      <c r="L133" s="440"/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</row>
    <row r="134" spans="2:28" x14ac:dyDescent="0.25">
      <c r="B134" s="440"/>
      <c r="C134" s="440"/>
      <c r="D134" s="440"/>
      <c r="E134" s="440"/>
      <c r="F134" s="440"/>
      <c r="G134" s="440"/>
      <c r="H134" s="440"/>
      <c r="I134" s="440"/>
      <c r="J134" s="440"/>
      <c r="K134" s="440"/>
      <c r="L134" s="440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</row>
    <row r="135" spans="2:28" x14ac:dyDescent="0.25">
      <c r="B135" s="440"/>
      <c r="C135" s="440"/>
      <c r="D135" s="440"/>
      <c r="E135" s="440"/>
      <c r="F135" s="440"/>
      <c r="G135" s="440"/>
      <c r="H135" s="440"/>
      <c r="I135" s="440"/>
      <c r="J135" s="440"/>
      <c r="K135" s="440"/>
      <c r="L135" s="440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</row>
    <row r="136" spans="2:28" x14ac:dyDescent="0.25">
      <c r="B136" s="440"/>
      <c r="C136" s="440"/>
      <c r="D136" s="440"/>
      <c r="E136" s="440"/>
      <c r="F136" s="440"/>
      <c r="G136" s="440"/>
      <c r="H136" s="440"/>
      <c r="I136" s="440"/>
      <c r="J136" s="440"/>
      <c r="K136" s="440"/>
      <c r="L136" s="440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</row>
    <row r="137" spans="2:28" x14ac:dyDescent="0.25">
      <c r="B137" s="440"/>
      <c r="C137" s="440"/>
      <c r="D137" s="440"/>
      <c r="E137" s="440"/>
      <c r="F137" s="440"/>
      <c r="G137" s="440"/>
      <c r="H137" s="440"/>
      <c r="I137" s="440"/>
      <c r="J137" s="440"/>
      <c r="K137" s="440"/>
      <c r="L137" s="440"/>
      <c r="M137" s="440"/>
      <c r="N137" s="440"/>
      <c r="O137" s="440"/>
      <c r="P137" s="440"/>
      <c r="Q137" s="440"/>
      <c r="R137" s="440"/>
      <c r="S137" s="440"/>
      <c r="T137" s="440"/>
      <c r="U137" s="440"/>
      <c r="V137" s="440"/>
      <c r="W137" s="440"/>
      <c r="X137" s="440"/>
      <c r="Y137" s="440"/>
      <c r="Z137" s="440"/>
      <c r="AA137" s="440"/>
      <c r="AB137" s="440"/>
    </row>
    <row r="138" spans="2:28" x14ac:dyDescent="0.25">
      <c r="B138" s="440"/>
      <c r="C138" s="440"/>
      <c r="D138" s="440"/>
      <c r="E138" s="440"/>
      <c r="F138" s="440"/>
      <c r="G138" s="440"/>
      <c r="H138" s="440"/>
      <c r="I138" s="440"/>
      <c r="J138" s="440"/>
      <c r="K138" s="440"/>
      <c r="L138" s="440"/>
      <c r="M138" s="440"/>
      <c r="N138" s="440"/>
      <c r="O138" s="440"/>
      <c r="P138" s="440"/>
      <c r="Q138" s="440"/>
      <c r="R138" s="440"/>
      <c r="S138" s="440"/>
      <c r="T138" s="440"/>
      <c r="U138" s="440"/>
      <c r="V138" s="440"/>
      <c r="W138" s="440"/>
      <c r="X138" s="440"/>
      <c r="Y138" s="440"/>
      <c r="Z138" s="440"/>
      <c r="AA138" s="440"/>
      <c r="AB138" s="440"/>
    </row>
    <row r="139" spans="2:28" x14ac:dyDescent="0.25">
      <c r="B139" s="440"/>
      <c r="C139" s="440"/>
      <c r="D139" s="440"/>
      <c r="E139" s="440"/>
      <c r="F139" s="440"/>
      <c r="G139" s="440"/>
      <c r="H139" s="440"/>
      <c r="I139" s="440"/>
      <c r="J139" s="440"/>
      <c r="K139" s="440"/>
      <c r="L139" s="440"/>
      <c r="M139" s="440"/>
      <c r="N139" s="440"/>
      <c r="O139" s="440"/>
      <c r="P139" s="440"/>
      <c r="Q139" s="440"/>
      <c r="R139" s="440"/>
      <c r="S139" s="440"/>
      <c r="T139" s="440"/>
      <c r="U139" s="440"/>
      <c r="V139" s="440"/>
      <c r="W139" s="440"/>
      <c r="X139" s="440"/>
      <c r="Y139" s="440"/>
      <c r="Z139" s="440"/>
      <c r="AA139" s="440"/>
      <c r="AB139" s="440"/>
    </row>
    <row r="140" spans="2:28" x14ac:dyDescent="0.25">
      <c r="B140" s="440"/>
      <c r="C140" s="440"/>
      <c r="D140" s="440"/>
      <c r="E140" s="440"/>
      <c r="F140" s="440"/>
      <c r="G140" s="440"/>
      <c r="H140" s="440"/>
      <c r="I140" s="440"/>
      <c r="J140" s="440"/>
      <c r="K140" s="440"/>
      <c r="L140" s="440"/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</row>
    <row r="141" spans="2:28" x14ac:dyDescent="0.25">
      <c r="B141" s="440"/>
      <c r="C141" s="440"/>
      <c r="D141" s="440"/>
      <c r="E141" s="440"/>
      <c r="F141" s="440"/>
      <c r="G141" s="440"/>
      <c r="H141" s="440"/>
      <c r="I141" s="440"/>
      <c r="J141" s="440"/>
      <c r="K141" s="440"/>
      <c r="L141" s="440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</row>
    <row r="142" spans="2:28" x14ac:dyDescent="0.25">
      <c r="B142" s="440"/>
      <c r="C142" s="440"/>
      <c r="D142" s="440"/>
      <c r="E142" s="440"/>
      <c r="F142" s="440"/>
      <c r="G142" s="440"/>
      <c r="H142" s="440"/>
      <c r="I142" s="440"/>
      <c r="J142" s="440"/>
      <c r="K142" s="440"/>
      <c r="L142" s="440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</row>
    <row r="143" spans="2:28" x14ac:dyDescent="0.25">
      <c r="B143" s="440"/>
      <c r="C143" s="440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</row>
    <row r="144" spans="2:28" x14ac:dyDescent="0.25">
      <c r="B144" s="440"/>
      <c r="C144" s="440"/>
      <c r="D144" s="440"/>
      <c r="E144" s="440"/>
      <c r="F144" s="440"/>
      <c r="G144" s="440"/>
      <c r="H144" s="440"/>
      <c r="I144" s="440"/>
      <c r="J144" s="440"/>
      <c r="K144" s="440"/>
      <c r="L144" s="440"/>
      <c r="M144" s="440"/>
      <c r="N144" s="440"/>
      <c r="O144" s="440"/>
      <c r="P144" s="440"/>
      <c r="Q144" s="440"/>
      <c r="R144" s="440"/>
      <c r="S144" s="440"/>
      <c r="T144" s="440"/>
      <c r="U144" s="440"/>
      <c r="V144" s="440"/>
      <c r="W144" s="440"/>
      <c r="X144" s="440"/>
      <c r="Y144" s="440"/>
      <c r="Z144" s="440"/>
      <c r="AA144" s="440"/>
      <c r="AB144" s="440"/>
    </row>
    <row r="145" spans="2:28" x14ac:dyDescent="0.25">
      <c r="B145" s="440"/>
      <c r="C145" s="440"/>
      <c r="D145" s="440"/>
      <c r="E145" s="440"/>
      <c r="F145" s="440"/>
      <c r="G145" s="440"/>
      <c r="H145" s="440"/>
      <c r="I145" s="440"/>
      <c r="J145" s="440"/>
      <c r="K145" s="440"/>
      <c r="L145" s="440"/>
      <c r="M145" s="440"/>
      <c r="N145" s="440"/>
      <c r="O145" s="440"/>
      <c r="P145" s="440"/>
      <c r="Q145" s="440"/>
      <c r="R145" s="440"/>
      <c r="S145" s="440"/>
      <c r="T145" s="440"/>
      <c r="U145" s="440"/>
      <c r="V145" s="440"/>
      <c r="W145" s="440"/>
      <c r="X145" s="440"/>
      <c r="Y145" s="440"/>
      <c r="Z145" s="440"/>
      <c r="AA145" s="440"/>
      <c r="AB145" s="440"/>
    </row>
    <row r="146" spans="2:28" x14ac:dyDescent="0.25">
      <c r="B146" s="440"/>
      <c r="C146" s="440"/>
      <c r="D146" s="440"/>
      <c r="E146" s="440"/>
      <c r="F146" s="440"/>
      <c r="G146" s="440"/>
      <c r="H146" s="440"/>
      <c r="I146" s="440"/>
      <c r="J146" s="440"/>
      <c r="K146" s="440"/>
      <c r="L146" s="440"/>
      <c r="M146" s="440"/>
      <c r="N146" s="440"/>
      <c r="O146" s="440"/>
      <c r="P146" s="440"/>
      <c r="Q146" s="440"/>
      <c r="R146" s="440"/>
      <c r="S146" s="440"/>
      <c r="T146" s="440"/>
      <c r="U146" s="440"/>
      <c r="V146" s="440"/>
      <c r="W146" s="440"/>
      <c r="X146" s="440"/>
      <c r="Y146" s="440"/>
      <c r="Z146" s="440"/>
      <c r="AA146" s="440"/>
      <c r="AB146" s="440"/>
    </row>
    <row r="147" spans="2:28" x14ac:dyDescent="0.25">
      <c r="B147" s="440"/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</row>
    <row r="148" spans="2:28" x14ac:dyDescent="0.25">
      <c r="B148" s="440"/>
      <c r="C148" s="440"/>
      <c r="D148" s="440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</row>
    <row r="149" spans="2:28" x14ac:dyDescent="0.25">
      <c r="B149" s="440"/>
      <c r="C149" s="440"/>
      <c r="D149" s="440"/>
      <c r="E149" s="440"/>
      <c r="F149" s="440"/>
      <c r="G149" s="440"/>
      <c r="H149" s="440"/>
      <c r="I149" s="440"/>
      <c r="J149" s="440"/>
      <c r="K149" s="440"/>
      <c r="L149" s="440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</row>
    <row r="150" spans="2:28" x14ac:dyDescent="0.25">
      <c r="B150" s="440"/>
      <c r="C150" s="440"/>
      <c r="D150" s="440"/>
      <c r="E150" s="440"/>
      <c r="F150" s="440"/>
      <c r="G150" s="440"/>
      <c r="H150" s="440"/>
      <c r="I150" s="440"/>
      <c r="J150" s="440"/>
      <c r="K150" s="440"/>
      <c r="L150" s="440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</row>
    <row r="151" spans="2:28" x14ac:dyDescent="0.25">
      <c r="B151" s="440"/>
      <c r="C151" s="440"/>
      <c r="D151" s="440"/>
      <c r="E151" s="440"/>
      <c r="F151" s="440"/>
      <c r="G151" s="440"/>
      <c r="H151" s="440"/>
      <c r="I151" s="440"/>
      <c r="J151" s="440"/>
      <c r="K151" s="440"/>
      <c r="L151" s="440"/>
      <c r="M151" s="440"/>
      <c r="N151" s="440"/>
      <c r="O151" s="440"/>
      <c r="P151" s="440"/>
      <c r="Q151" s="440"/>
      <c r="R151" s="440"/>
      <c r="S151" s="440"/>
      <c r="T151" s="440"/>
      <c r="U151" s="440"/>
      <c r="V151" s="440"/>
      <c r="W151" s="440"/>
      <c r="X151" s="440"/>
      <c r="Y151" s="440"/>
      <c r="Z151" s="440"/>
      <c r="AA151" s="440"/>
      <c r="AB151" s="440"/>
    </row>
    <row r="152" spans="2:28" x14ac:dyDescent="0.25">
      <c r="B152" s="440"/>
      <c r="C152" s="440"/>
      <c r="D152" s="440"/>
      <c r="E152" s="440"/>
      <c r="F152" s="440"/>
      <c r="G152" s="440"/>
      <c r="H152" s="440"/>
      <c r="I152" s="440"/>
      <c r="J152" s="440"/>
      <c r="K152" s="440"/>
      <c r="L152" s="440"/>
      <c r="M152" s="440"/>
      <c r="N152" s="440"/>
      <c r="O152" s="440"/>
      <c r="P152" s="440"/>
      <c r="Q152" s="440"/>
      <c r="R152" s="440"/>
      <c r="S152" s="440"/>
      <c r="T152" s="440"/>
      <c r="U152" s="440"/>
      <c r="V152" s="440"/>
      <c r="W152" s="440"/>
      <c r="X152" s="440"/>
      <c r="Y152" s="440"/>
      <c r="Z152" s="440"/>
      <c r="AA152" s="440"/>
      <c r="AB152" s="440"/>
    </row>
    <row r="153" spans="2:28" x14ac:dyDescent="0.25">
      <c r="B153" s="440"/>
      <c r="C153" s="440"/>
      <c r="D153" s="440"/>
      <c r="E153" s="440"/>
      <c r="F153" s="440"/>
      <c r="G153" s="440"/>
      <c r="H153" s="440"/>
      <c r="I153" s="440"/>
      <c r="J153" s="440"/>
      <c r="K153" s="440"/>
      <c r="L153" s="440"/>
      <c r="M153" s="440"/>
      <c r="N153" s="440"/>
      <c r="O153" s="440"/>
      <c r="P153" s="440"/>
      <c r="Q153" s="440"/>
      <c r="R153" s="440"/>
      <c r="S153" s="440"/>
      <c r="T153" s="440"/>
      <c r="U153" s="440"/>
      <c r="V153" s="440"/>
      <c r="W153" s="440"/>
      <c r="X153" s="440"/>
      <c r="Y153" s="440"/>
      <c r="Z153" s="440"/>
      <c r="AA153" s="440"/>
      <c r="AB153" s="440"/>
    </row>
    <row r="154" spans="2:28" x14ac:dyDescent="0.25">
      <c r="B154" s="440"/>
      <c r="C154" s="440"/>
      <c r="D154" s="440"/>
      <c r="E154" s="440"/>
      <c r="F154" s="440"/>
      <c r="G154" s="440"/>
      <c r="H154" s="440"/>
      <c r="I154" s="440"/>
      <c r="J154" s="440"/>
      <c r="K154" s="440"/>
      <c r="L154" s="440"/>
      <c r="M154" s="440"/>
      <c r="N154" s="440"/>
      <c r="O154" s="440"/>
      <c r="P154" s="440"/>
      <c r="Q154" s="440"/>
      <c r="R154" s="440"/>
      <c r="S154" s="440"/>
      <c r="T154" s="440"/>
      <c r="U154" s="440"/>
      <c r="V154" s="440"/>
      <c r="W154" s="440"/>
      <c r="X154" s="440"/>
      <c r="Y154" s="440"/>
      <c r="Z154" s="440"/>
      <c r="AA154" s="440"/>
      <c r="AB154" s="440"/>
    </row>
    <row r="155" spans="2:28" x14ac:dyDescent="0.25"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0"/>
      <c r="Z155" s="440"/>
      <c r="AA155" s="440"/>
      <c r="AB155" s="440"/>
    </row>
    <row r="156" spans="2:28" x14ac:dyDescent="0.25">
      <c r="B156" s="440"/>
      <c r="C156" s="440"/>
      <c r="D156" s="440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</row>
    <row r="157" spans="2:28" x14ac:dyDescent="0.25">
      <c r="B157" s="440"/>
      <c r="C157" s="440"/>
      <c r="D157" s="440"/>
      <c r="E157" s="440"/>
      <c r="F157" s="440"/>
      <c r="G157" s="440"/>
      <c r="H157" s="440"/>
      <c r="I157" s="440"/>
      <c r="J157" s="440"/>
      <c r="K157" s="440"/>
      <c r="L157" s="440"/>
      <c r="M157" s="440"/>
      <c r="N157" s="440"/>
      <c r="O157" s="440"/>
      <c r="P157" s="440"/>
      <c r="Q157" s="440"/>
      <c r="R157" s="440"/>
      <c r="S157" s="440"/>
      <c r="T157" s="440"/>
      <c r="U157" s="440"/>
      <c r="V157" s="440"/>
      <c r="W157" s="440"/>
      <c r="X157" s="440"/>
      <c r="Y157" s="440"/>
      <c r="Z157" s="440"/>
      <c r="AA157" s="440"/>
      <c r="AB157" s="440"/>
    </row>
    <row r="158" spans="2:28" x14ac:dyDescent="0.25">
      <c r="B158" s="440"/>
      <c r="C158" s="440"/>
      <c r="D158" s="440"/>
      <c r="E158" s="440"/>
      <c r="F158" s="440"/>
      <c r="G158" s="440"/>
      <c r="H158" s="440"/>
      <c r="I158" s="440"/>
      <c r="J158" s="440"/>
      <c r="K158" s="440"/>
      <c r="L158" s="440"/>
      <c r="M158" s="440"/>
      <c r="N158" s="440"/>
      <c r="O158" s="440"/>
      <c r="P158" s="440"/>
      <c r="Q158" s="440"/>
      <c r="R158" s="440"/>
      <c r="S158" s="440"/>
      <c r="T158" s="440"/>
      <c r="U158" s="440"/>
      <c r="V158" s="440"/>
      <c r="W158" s="440"/>
      <c r="X158" s="440"/>
      <c r="Y158" s="440"/>
      <c r="Z158" s="440"/>
      <c r="AA158" s="440"/>
      <c r="AB158" s="440"/>
    </row>
    <row r="159" spans="2:28" x14ac:dyDescent="0.25">
      <c r="B159" s="440"/>
      <c r="C159" s="440"/>
      <c r="D159" s="440"/>
      <c r="E159" s="440"/>
      <c r="F159" s="440"/>
      <c r="G159" s="440"/>
      <c r="H159" s="440"/>
      <c r="I159" s="440"/>
      <c r="J159" s="440"/>
      <c r="K159" s="440"/>
      <c r="L159" s="440"/>
      <c r="M159" s="440"/>
      <c r="N159" s="440"/>
      <c r="O159" s="440"/>
      <c r="P159" s="440"/>
      <c r="Q159" s="440"/>
      <c r="R159" s="440"/>
      <c r="S159" s="440"/>
      <c r="T159" s="440"/>
      <c r="U159" s="440"/>
      <c r="V159" s="440"/>
      <c r="W159" s="440"/>
      <c r="X159" s="440"/>
      <c r="Y159" s="440"/>
      <c r="Z159" s="440"/>
      <c r="AA159" s="440"/>
      <c r="AB159" s="440"/>
    </row>
    <row r="160" spans="2:28" x14ac:dyDescent="0.25">
      <c r="B160" s="440"/>
      <c r="C160" s="440"/>
      <c r="D160" s="440"/>
      <c r="E160" s="440"/>
      <c r="F160" s="440"/>
      <c r="G160" s="440"/>
      <c r="H160" s="440"/>
      <c r="I160" s="440"/>
      <c r="J160" s="440"/>
      <c r="K160" s="440"/>
      <c r="L160" s="440"/>
      <c r="M160" s="440"/>
      <c r="N160" s="440"/>
      <c r="O160" s="440"/>
      <c r="P160" s="440"/>
      <c r="Q160" s="440"/>
      <c r="R160" s="440"/>
      <c r="S160" s="440"/>
      <c r="T160" s="440"/>
      <c r="U160" s="440"/>
      <c r="V160" s="440"/>
      <c r="W160" s="440"/>
      <c r="X160" s="440"/>
      <c r="Y160" s="440"/>
      <c r="Z160" s="440"/>
      <c r="AA160" s="440"/>
      <c r="AB160" s="440"/>
    </row>
    <row r="161" spans="2:28" x14ac:dyDescent="0.25">
      <c r="B161" s="440"/>
      <c r="C161" s="440"/>
      <c r="D161" s="440"/>
      <c r="E161" s="440"/>
      <c r="F161" s="440"/>
      <c r="G161" s="440"/>
      <c r="H161" s="440"/>
      <c r="I161" s="440"/>
      <c r="J161" s="440"/>
      <c r="K161" s="440"/>
      <c r="L161" s="440"/>
      <c r="M161" s="440"/>
      <c r="N161" s="440"/>
      <c r="O161" s="440"/>
      <c r="P161" s="440"/>
      <c r="Q161" s="440"/>
      <c r="R161" s="440"/>
      <c r="S161" s="440"/>
      <c r="T161" s="440"/>
      <c r="U161" s="440"/>
      <c r="V161" s="440"/>
      <c r="W161" s="440"/>
      <c r="X161" s="440"/>
      <c r="Y161" s="440"/>
      <c r="Z161" s="440"/>
      <c r="AA161" s="440"/>
      <c r="AB161" s="440"/>
    </row>
    <row r="162" spans="2:28" x14ac:dyDescent="0.25">
      <c r="B162" s="440"/>
      <c r="C162" s="440"/>
      <c r="D162" s="440"/>
      <c r="E162" s="440"/>
      <c r="F162" s="440"/>
      <c r="G162" s="440"/>
      <c r="H162" s="440"/>
      <c r="I162" s="440"/>
      <c r="J162" s="440"/>
      <c r="K162" s="440"/>
      <c r="L162" s="440"/>
      <c r="M162" s="440"/>
      <c r="N162" s="440"/>
      <c r="O162" s="440"/>
      <c r="P162" s="440"/>
      <c r="Q162" s="440"/>
      <c r="R162" s="440"/>
      <c r="S162" s="440"/>
      <c r="T162" s="440"/>
      <c r="U162" s="440"/>
      <c r="V162" s="440"/>
      <c r="W162" s="440"/>
      <c r="X162" s="440"/>
      <c r="Y162" s="440"/>
      <c r="Z162" s="440"/>
      <c r="AA162" s="440"/>
      <c r="AB162" s="440"/>
    </row>
    <row r="163" spans="2:28" x14ac:dyDescent="0.25">
      <c r="B163" s="440"/>
      <c r="C163" s="440"/>
      <c r="D163" s="440"/>
      <c r="E163" s="440"/>
      <c r="F163" s="440"/>
      <c r="G163" s="440"/>
      <c r="H163" s="440"/>
      <c r="I163" s="440"/>
      <c r="J163" s="440"/>
      <c r="K163" s="440"/>
      <c r="L163" s="440"/>
      <c r="M163" s="440"/>
      <c r="N163" s="440"/>
      <c r="O163" s="440"/>
      <c r="P163" s="440"/>
      <c r="Q163" s="440"/>
      <c r="R163" s="440"/>
      <c r="S163" s="440"/>
      <c r="T163" s="440"/>
      <c r="U163" s="440"/>
      <c r="V163" s="440"/>
      <c r="W163" s="440"/>
      <c r="X163" s="440"/>
      <c r="Y163" s="440"/>
      <c r="Z163" s="440"/>
      <c r="AA163" s="440"/>
      <c r="AB163" s="440"/>
    </row>
    <row r="164" spans="2:28" x14ac:dyDescent="0.25">
      <c r="B164" s="440"/>
      <c r="C164" s="440"/>
      <c r="D164" s="440"/>
      <c r="E164" s="440"/>
      <c r="F164" s="440"/>
      <c r="G164" s="440"/>
      <c r="H164" s="440"/>
      <c r="I164" s="440"/>
      <c r="J164" s="440"/>
      <c r="K164" s="440"/>
      <c r="L164" s="440"/>
      <c r="M164" s="440"/>
      <c r="N164" s="440"/>
      <c r="O164" s="440"/>
      <c r="P164" s="440"/>
      <c r="Q164" s="440"/>
      <c r="R164" s="440"/>
      <c r="S164" s="440"/>
      <c r="T164" s="440"/>
      <c r="U164" s="440"/>
      <c r="V164" s="440"/>
      <c r="W164" s="440"/>
      <c r="X164" s="440"/>
      <c r="Y164" s="440"/>
      <c r="Z164" s="440"/>
      <c r="AA164" s="440"/>
      <c r="AB164" s="440"/>
    </row>
    <row r="165" spans="2:28" x14ac:dyDescent="0.25">
      <c r="B165" s="440"/>
      <c r="C165" s="440"/>
      <c r="D165" s="440"/>
      <c r="E165" s="440"/>
      <c r="F165" s="440"/>
      <c r="G165" s="440"/>
      <c r="H165" s="440"/>
      <c r="I165" s="440"/>
      <c r="J165" s="440"/>
      <c r="K165" s="440"/>
      <c r="L165" s="440"/>
      <c r="M165" s="440"/>
      <c r="N165" s="440"/>
      <c r="O165" s="440"/>
      <c r="P165" s="440"/>
      <c r="Q165" s="440"/>
      <c r="R165" s="440"/>
      <c r="S165" s="440"/>
      <c r="T165" s="440"/>
      <c r="U165" s="440"/>
      <c r="V165" s="440"/>
      <c r="W165" s="440"/>
      <c r="X165" s="440"/>
      <c r="Y165" s="440"/>
      <c r="Z165" s="440"/>
      <c r="AA165" s="440"/>
      <c r="AB165" s="440"/>
    </row>
    <row r="166" spans="2:28" x14ac:dyDescent="0.25">
      <c r="B166" s="440"/>
      <c r="C166" s="440"/>
      <c r="D166" s="440"/>
      <c r="E166" s="440"/>
      <c r="F166" s="440"/>
      <c r="G166" s="440"/>
      <c r="H166" s="440"/>
      <c r="I166" s="440"/>
      <c r="J166" s="440"/>
      <c r="K166" s="440"/>
      <c r="L166" s="440"/>
      <c r="M166" s="440"/>
      <c r="N166" s="440"/>
      <c r="O166" s="440"/>
      <c r="P166" s="440"/>
      <c r="Q166" s="440"/>
      <c r="R166" s="440"/>
      <c r="S166" s="440"/>
      <c r="T166" s="440"/>
      <c r="U166" s="440"/>
      <c r="V166" s="440"/>
      <c r="W166" s="440"/>
      <c r="X166" s="440"/>
      <c r="Y166" s="440"/>
      <c r="Z166" s="440"/>
      <c r="AA166" s="440"/>
      <c r="AB166" s="440"/>
    </row>
    <row r="167" spans="2:28" x14ac:dyDescent="0.25">
      <c r="B167" s="440"/>
      <c r="C167" s="440"/>
      <c r="D167" s="440"/>
      <c r="E167" s="440"/>
      <c r="F167" s="440"/>
      <c r="G167" s="440"/>
      <c r="H167" s="440"/>
      <c r="I167" s="440"/>
      <c r="J167" s="440"/>
      <c r="K167" s="440"/>
      <c r="L167" s="440"/>
      <c r="M167" s="440"/>
      <c r="N167" s="440"/>
      <c r="O167" s="440"/>
      <c r="P167" s="440"/>
      <c r="Q167" s="440"/>
      <c r="R167" s="440"/>
      <c r="S167" s="440"/>
      <c r="T167" s="440"/>
      <c r="U167" s="440"/>
      <c r="V167" s="440"/>
      <c r="W167" s="440"/>
      <c r="X167" s="440"/>
      <c r="Y167" s="440"/>
      <c r="Z167" s="440"/>
      <c r="AA167" s="440"/>
      <c r="AB167" s="440"/>
    </row>
    <row r="168" spans="2:28" x14ac:dyDescent="0.25">
      <c r="B168" s="440"/>
      <c r="C168" s="440"/>
      <c r="D168" s="440"/>
      <c r="E168" s="440"/>
      <c r="F168" s="440"/>
      <c r="G168" s="440"/>
      <c r="H168" s="440"/>
      <c r="I168" s="440"/>
      <c r="J168" s="440"/>
      <c r="K168" s="440"/>
      <c r="L168" s="440"/>
      <c r="M168" s="440"/>
      <c r="N168" s="440"/>
      <c r="O168" s="440"/>
      <c r="P168" s="440"/>
      <c r="Q168" s="440"/>
      <c r="R168" s="440"/>
      <c r="S168" s="440"/>
      <c r="T168" s="440"/>
      <c r="U168" s="440"/>
      <c r="V168" s="440"/>
      <c r="W168" s="440"/>
      <c r="X168" s="440"/>
      <c r="Y168" s="440"/>
      <c r="Z168" s="440"/>
      <c r="AA168" s="440"/>
      <c r="AB168" s="440"/>
    </row>
    <row r="169" spans="2:28" x14ac:dyDescent="0.25">
      <c r="B169" s="440"/>
      <c r="C169" s="440"/>
      <c r="D169" s="440"/>
      <c r="E169" s="440"/>
      <c r="F169" s="440"/>
      <c r="G169" s="440"/>
      <c r="H169" s="440"/>
      <c r="I169" s="440"/>
      <c r="J169" s="440"/>
      <c r="K169" s="440"/>
      <c r="L169" s="440"/>
      <c r="M169" s="440"/>
      <c r="N169" s="440"/>
      <c r="O169" s="440"/>
      <c r="P169" s="440"/>
      <c r="Q169" s="440"/>
      <c r="R169" s="440"/>
      <c r="S169" s="440"/>
      <c r="T169" s="440"/>
      <c r="U169" s="440"/>
      <c r="V169" s="440"/>
      <c r="W169" s="440"/>
      <c r="X169" s="440"/>
      <c r="Y169" s="440"/>
      <c r="Z169" s="440"/>
      <c r="AA169" s="440"/>
      <c r="AB169" s="440"/>
    </row>
    <row r="170" spans="2:28" x14ac:dyDescent="0.25">
      <c r="B170" s="440"/>
      <c r="C170" s="440"/>
      <c r="D170" s="440"/>
      <c r="E170" s="440"/>
      <c r="F170" s="440"/>
      <c r="G170" s="440"/>
      <c r="H170" s="440"/>
      <c r="I170" s="440"/>
      <c r="J170" s="440"/>
      <c r="K170" s="440"/>
      <c r="L170" s="440"/>
      <c r="M170" s="440"/>
      <c r="N170" s="440"/>
      <c r="O170" s="440"/>
      <c r="P170" s="440"/>
      <c r="Q170" s="440"/>
      <c r="R170" s="440"/>
      <c r="S170" s="440"/>
      <c r="T170" s="440"/>
      <c r="U170" s="440"/>
      <c r="V170" s="440"/>
      <c r="W170" s="440"/>
      <c r="X170" s="440"/>
      <c r="Y170" s="440"/>
      <c r="Z170" s="440"/>
      <c r="AA170" s="440"/>
      <c r="AB170" s="440"/>
    </row>
    <row r="171" spans="2:28" x14ac:dyDescent="0.25">
      <c r="B171" s="440"/>
      <c r="C171" s="440"/>
      <c r="D171" s="440"/>
      <c r="E171" s="440"/>
      <c r="F171" s="440"/>
      <c r="G171" s="440"/>
      <c r="H171" s="440"/>
      <c r="I171" s="440"/>
      <c r="J171" s="440"/>
      <c r="K171" s="440"/>
      <c r="L171" s="440"/>
      <c r="M171" s="440"/>
      <c r="N171" s="440"/>
      <c r="O171" s="440"/>
      <c r="P171" s="440"/>
      <c r="Q171" s="440"/>
      <c r="R171" s="440"/>
      <c r="S171" s="440"/>
      <c r="T171" s="440"/>
      <c r="U171" s="440"/>
      <c r="V171" s="440"/>
      <c r="W171" s="440"/>
      <c r="X171" s="440"/>
      <c r="Y171" s="440"/>
      <c r="Z171" s="440"/>
      <c r="AA171" s="440"/>
      <c r="AB171" s="440"/>
    </row>
    <row r="172" spans="2:28" x14ac:dyDescent="0.25">
      <c r="B172" s="440"/>
      <c r="C172" s="440"/>
      <c r="D172" s="440"/>
      <c r="E172" s="440"/>
      <c r="F172" s="440"/>
      <c r="G172" s="440"/>
      <c r="H172" s="440"/>
      <c r="I172" s="440"/>
      <c r="J172" s="440"/>
      <c r="K172" s="440"/>
      <c r="L172" s="440"/>
      <c r="M172" s="440"/>
      <c r="N172" s="440"/>
      <c r="O172" s="440"/>
      <c r="P172" s="440"/>
      <c r="Q172" s="440"/>
      <c r="R172" s="440"/>
      <c r="S172" s="440"/>
      <c r="T172" s="440"/>
      <c r="U172" s="440"/>
      <c r="V172" s="440"/>
      <c r="W172" s="440"/>
      <c r="X172" s="440"/>
      <c r="Y172" s="440"/>
      <c r="Z172" s="440"/>
      <c r="AA172" s="440"/>
      <c r="AB172" s="440"/>
    </row>
    <row r="173" spans="2:28" x14ac:dyDescent="0.25">
      <c r="B173" s="440"/>
      <c r="C173" s="440"/>
      <c r="D173" s="440"/>
      <c r="E173" s="440"/>
      <c r="F173" s="440"/>
      <c r="G173" s="440"/>
      <c r="H173" s="440"/>
      <c r="I173" s="440"/>
      <c r="J173" s="440"/>
      <c r="K173" s="440"/>
      <c r="L173" s="440"/>
      <c r="M173" s="440"/>
      <c r="N173" s="440"/>
      <c r="O173" s="440"/>
      <c r="P173" s="440"/>
      <c r="Q173" s="440"/>
      <c r="R173" s="440"/>
      <c r="S173" s="440"/>
      <c r="T173" s="440"/>
      <c r="U173" s="440"/>
      <c r="V173" s="440"/>
      <c r="W173" s="440"/>
      <c r="X173" s="440"/>
      <c r="Y173" s="440"/>
      <c r="Z173" s="440"/>
      <c r="AA173" s="440"/>
      <c r="AB173" s="440"/>
    </row>
    <row r="174" spans="2:28" x14ac:dyDescent="0.25">
      <c r="B174" s="440"/>
      <c r="C174" s="440"/>
      <c r="D174" s="440"/>
      <c r="E174" s="440"/>
      <c r="F174" s="440"/>
      <c r="G174" s="440"/>
      <c r="H174" s="440"/>
      <c r="I174" s="440"/>
      <c r="J174" s="440"/>
      <c r="K174" s="440"/>
      <c r="L174" s="440"/>
      <c r="M174" s="440"/>
      <c r="N174" s="440"/>
      <c r="O174" s="440"/>
      <c r="P174" s="440"/>
      <c r="Q174" s="440"/>
      <c r="R174" s="440"/>
      <c r="S174" s="440"/>
      <c r="T174" s="440"/>
      <c r="U174" s="440"/>
      <c r="V174" s="440"/>
      <c r="W174" s="440"/>
      <c r="X174" s="440"/>
      <c r="Y174" s="440"/>
      <c r="Z174" s="440"/>
      <c r="AA174" s="440"/>
      <c r="AB174" s="440"/>
    </row>
    <row r="175" spans="2:28" x14ac:dyDescent="0.25">
      <c r="B175" s="440"/>
      <c r="C175" s="440"/>
      <c r="D175" s="440"/>
      <c r="E175" s="440"/>
      <c r="F175" s="440"/>
      <c r="G175" s="440"/>
      <c r="H175" s="440"/>
      <c r="I175" s="440"/>
      <c r="J175" s="440"/>
      <c r="K175" s="440"/>
      <c r="L175" s="440"/>
      <c r="M175" s="440"/>
      <c r="N175" s="440"/>
      <c r="O175" s="440"/>
      <c r="P175" s="440"/>
      <c r="Q175" s="440"/>
      <c r="R175" s="440"/>
      <c r="S175" s="440"/>
      <c r="T175" s="440"/>
      <c r="U175" s="440"/>
      <c r="V175" s="440"/>
      <c r="W175" s="440"/>
      <c r="X175" s="440"/>
      <c r="Y175" s="440"/>
      <c r="Z175" s="440"/>
      <c r="AA175" s="440"/>
      <c r="AB175" s="440"/>
    </row>
    <row r="176" spans="2:28" x14ac:dyDescent="0.25">
      <c r="B176" s="440"/>
      <c r="C176" s="440"/>
      <c r="D176" s="440"/>
      <c r="E176" s="440"/>
      <c r="F176" s="440"/>
      <c r="G176" s="440"/>
      <c r="H176" s="440"/>
      <c r="I176" s="440"/>
      <c r="J176" s="440"/>
      <c r="K176" s="440"/>
      <c r="L176" s="440"/>
      <c r="M176" s="440"/>
      <c r="N176" s="440"/>
      <c r="O176" s="440"/>
      <c r="P176" s="440"/>
      <c r="Q176" s="440"/>
      <c r="R176" s="440"/>
      <c r="S176" s="440"/>
      <c r="T176" s="440"/>
      <c r="U176" s="440"/>
      <c r="V176" s="440"/>
      <c r="W176" s="440"/>
      <c r="X176" s="440"/>
      <c r="Y176" s="440"/>
      <c r="Z176" s="440"/>
      <c r="AA176" s="440"/>
      <c r="AB176" s="440"/>
    </row>
    <row r="177" spans="2:28" x14ac:dyDescent="0.25">
      <c r="B177" s="440"/>
      <c r="C177" s="440"/>
      <c r="D177" s="440"/>
      <c r="E177" s="440"/>
      <c r="F177" s="440"/>
      <c r="G177" s="440"/>
      <c r="H177" s="440"/>
      <c r="I177" s="440"/>
      <c r="J177" s="440"/>
      <c r="K177" s="440"/>
      <c r="L177" s="440"/>
      <c r="M177" s="440"/>
      <c r="N177" s="440"/>
      <c r="O177" s="440"/>
      <c r="P177" s="440"/>
      <c r="Q177" s="440"/>
      <c r="R177" s="440"/>
      <c r="S177" s="440"/>
      <c r="T177" s="440"/>
      <c r="U177" s="440"/>
      <c r="V177" s="440"/>
      <c r="W177" s="440"/>
      <c r="X177" s="440"/>
      <c r="Y177" s="440"/>
      <c r="Z177" s="440"/>
      <c r="AA177" s="440"/>
      <c r="AB177" s="440"/>
    </row>
    <row r="178" spans="2:28" x14ac:dyDescent="0.25">
      <c r="B178" s="440"/>
      <c r="C178" s="440"/>
      <c r="D178" s="440"/>
      <c r="E178" s="440"/>
      <c r="F178" s="440"/>
      <c r="G178" s="440"/>
      <c r="H178" s="440"/>
      <c r="I178" s="440"/>
      <c r="J178" s="440"/>
      <c r="K178" s="440"/>
      <c r="L178" s="440"/>
      <c r="M178" s="440"/>
      <c r="N178" s="440"/>
      <c r="O178" s="440"/>
      <c r="P178" s="440"/>
      <c r="Q178" s="440"/>
      <c r="R178" s="440"/>
      <c r="S178" s="440"/>
      <c r="T178" s="440"/>
      <c r="U178" s="440"/>
      <c r="V178" s="440"/>
      <c r="W178" s="440"/>
      <c r="X178" s="440"/>
      <c r="Y178" s="440"/>
      <c r="Z178" s="440"/>
      <c r="AA178" s="440"/>
      <c r="AB178" s="440"/>
    </row>
    <row r="179" spans="2:28" x14ac:dyDescent="0.25">
      <c r="B179" s="440"/>
      <c r="C179" s="440"/>
      <c r="D179" s="440"/>
      <c r="E179" s="440"/>
      <c r="F179" s="440"/>
      <c r="G179" s="440"/>
      <c r="H179" s="440"/>
      <c r="I179" s="440"/>
      <c r="J179" s="440"/>
      <c r="K179" s="440"/>
      <c r="L179" s="440"/>
      <c r="M179" s="440"/>
      <c r="N179" s="440"/>
      <c r="O179" s="440"/>
      <c r="P179" s="440"/>
      <c r="Q179" s="440"/>
      <c r="R179" s="440"/>
      <c r="S179" s="440"/>
      <c r="T179" s="440"/>
      <c r="U179" s="440"/>
      <c r="V179" s="440"/>
      <c r="W179" s="440"/>
      <c r="X179" s="440"/>
      <c r="Y179" s="440"/>
      <c r="Z179" s="440"/>
      <c r="AA179" s="440"/>
      <c r="AB179" s="440"/>
    </row>
    <row r="180" spans="2:28" x14ac:dyDescent="0.25">
      <c r="B180" s="440"/>
      <c r="C180" s="440"/>
      <c r="D180" s="440"/>
      <c r="E180" s="440"/>
      <c r="F180" s="440"/>
      <c r="G180" s="440"/>
      <c r="H180" s="440"/>
      <c r="I180" s="440"/>
      <c r="J180" s="440"/>
      <c r="K180" s="440"/>
      <c r="L180" s="440"/>
      <c r="M180" s="440"/>
      <c r="N180" s="440"/>
      <c r="O180" s="440"/>
      <c r="P180" s="440"/>
      <c r="Q180" s="440"/>
      <c r="R180" s="440"/>
      <c r="S180" s="440"/>
      <c r="T180" s="440"/>
      <c r="U180" s="440"/>
      <c r="V180" s="440"/>
      <c r="W180" s="440"/>
      <c r="X180" s="440"/>
      <c r="Y180" s="440"/>
      <c r="Z180" s="440"/>
      <c r="AA180" s="440"/>
      <c r="AB180" s="440"/>
    </row>
    <row r="181" spans="2:28" x14ac:dyDescent="0.25">
      <c r="B181" s="440"/>
      <c r="C181" s="440"/>
      <c r="D181" s="440"/>
      <c r="E181" s="440"/>
      <c r="F181" s="440"/>
      <c r="G181" s="440"/>
      <c r="H181" s="440"/>
      <c r="I181" s="440"/>
      <c r="J181" s="440"/>
      <c r="K181" s="440"/>
      <c r="L181" s="440"/>
      <c r="M181" s="440"/>
      <c r="N181" s="440"/>
      <c r="O181" s="440"/>
      <c r="P181" s="440"/>
      <c r="Q181" s="440"/>
      <c r="R181" s="440"/>
      <c r="S181" s="440"/>
      <c r="T181" s="440"/>
      <c r="U181" s="440"/>
      <c r="V181" s="440"/>
      <c r="W181" s="440"/>
      <c r="X181" s="440"/>
      <c r="Y181" s="440"/>
      <c r="Z181" s="440"/>
      <c r="AA181" s="440"/>
      <c r="AB181" s="440"/>
    </row>
    <row r="182" spans="2:28" x14ac:dyDescent="0.25">
      <c r="B182" s="440"/>
      <c r="C182" s="440"/>
      <c r="D182" s="440"/>
      <c r="E182" s="440"/>
      <c r="F182" s="440"/>
      <c r="G182" s="440"/>
      <c r="H182" s="440"/>
      <c r="I182" s="440"/>
      <c r="J182" s="440"/>
      <c r="K182" s="440"/>
      <c r="L182" s="440"/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</row>
    <row r="183" spans="2:28" x14ac:dyDescent="0.25">
      <c r="B183" s="440"/>
      <c r="C183" s="440"/>
      <c r="D183" s="440"/>
      <c r="E183" s="440"/>
      <c r="F183" s="440"/>
      <c r="G183" s="440"/>
      <c r="H183" s="440"/>
      <c r="I183" s="440"/>
      <c r="J183" s="440"/>
      <c r="K183" s="440"/>
      <c r="L183" s="440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</row>
    <row r="184" spans="2:28" x14ac:dyDescent="0.25">
      <c r="B184" s="440"/>
      <c r="C184" s="440"/>
      <c r="D184" s="440"/>
      <c r="E184" s="440"/>
      <c r="F184" s="440"/>
      <c r="G184" s="440"/>
      <c r="H184" s="440"/>
      <c r="I184" s="440"/>
      <c r="J184" s="440"/>
      <c r="K184" s="440"/>
      <c r="L184" s="440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</row>
    <row r="185" spans="2:28" x14ac:dyDescent="0.25">
      <c r="B185" s="440"/>
      <c r="C185" s="440"/>
      <c r="D185" s="440"/>
      <c r="E185" s="440"/>
      <c r="F185" s="440"/>
      <c r="G185" s="440"/>
      <c r="H185" s="440"/>
      <c r="I185" s="440"/>
      <c r="J185" s="440"/>
      <c r="K185" s="440"/>
      <c r="L185" s="440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</row>
    <row r="186" spans="2:28" x14ac:dyDescent="0.25">
      <c r="B186" s="440"/>
      <c r="C186" s="440"/>
      <c r="D186" s="440"/>
      <c r="E186" s="440"/>
      <c r="F186" s="440"/>
      <c r="G186" s="440"/>
      <c r="H186" s="440"/>
      <c r="I186" s="440"/>
      <c r="J186" s="440"/>
      <c r="K186" s="440"/>
      <c r="L186" s="440"/>
      <c r="M186" s="440"/>
      <c r="N186" s="440"/>
      <c r="O186" s="440"/>
      <c r="P186" s="440"/>
      <c r="Q186" s="440"/>
      <c r="R186" s="440"/>
      <c r="S186" s="440"/>
      <c r="T186" s="440"/>
      <c r="U186" s="440"/>
      <c r="V186" s="440"/>
      <c r="W186" s="440"/>
      <c r="X186" s="440"/>
      <c r="Y186" s="440"/>
      <c r="Z186" s="440"/>
      <c r="AA186" s="440"/>
      <c r="AB186" s="440"/>
    </row>
    <row r="187" spans="2:28" x14ac:dyDescent="0.25">
      <c r="B187" s="440"/>
      <c r="C187" s="440"/>
      <c r="D187" s="440"/>
      <c r="E187" s="440"/>
      <c r="F187" s="440"/>
      <c r="G187" s="440"/>
      <c r="H187" s="440"/>
      <c r="I187" s="440"/>
      <c r="J187" s="440"/>
      <c r="K187" s="440"/>
      <c r="L187" s="440"/>
      <c r="M187" s="440"/>
      <c r="N187" s="440"/>
      <c r="O187" s="440"/>
      <c r="P187" s="440"/>
      <c r="Q187" s="440"/>
      <c r="R187" s="440"/>
      <c r="S187" s="440"/>
      <c r="T187" s="440"/>
      <c r="U187" s="440"/>
      <c r="V187" s="440"/>
      <c r="W187" s="440"/>
      <c r="X187" s="440"/>
      <c r="Y187" s="440"/>
      <c r="Z187" s="440"/>
      <c r="AA187" s="440"/>
      <c r="AB187" s="440"/>
    </row>
    <row r="188" spans="2:28" x14ac:dyDescent="0.25">
      <c r="B188" s="440"/>
      <c r="C188" s="440"/>
      <c r="D188" s="440"/>
      <c r="E188" s="440"/>
      <c r="F188" s="440"/>
      <c r="G188" s="440"/>
      <c r="H188" s="440"/>
      <c r="I188" s="440"/>
      <c r="J188" s="440"/>
      <c r="K188" s="440"/>
      <c r="L188" s="440"/>
      <c r="M188" s="440"/>
      <c r="N188" s="440"/>
      <c r="O188" s="440"/>
      <c r="P188" s="440"/>
      <c r="Q188" s="440"/>
      <c r="R188" s="440"/>
      <c r="S188" s="440"/>
      <c r="T188" s="440"/>
      <c r="U188" s="440"/>
      <c r="V188" s="440"/>
      <c r="W188" s="440"/>
      <c r="X188" s="440"/>
      <c r="Y188" s="440"/>
      <c r="Z188" s="440"/>
      <c r="AA188" s="440"/>
      <c r="AB188" s="440"/>
    </row>
    <row r="189" spans="2:28" x14ac:dyDescent="0.25">
      <c r="B189" s="440"/>
      <c r="C189" s="440"/>
      <c r="D189" s="440"/>
      <c r="E189" s="440"/>
      <c r="F189" s="440"/>
      <c r="G189" s="440"/>
      <c r="H189" s="440"/>
      <c r="I189" s="440"/>
      <c r="J189" s="440"/>
      <c r="K189" s="440"/>
      <c r="L189" s="440"/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</row>
    <row r="190" spans="2:28" x14ac:dyDescent="0.25">
      <c r="B190" s="440"/>
      <c r="C190" s="440"/>
      <c r="D190" s="440"/>
      <c r="E190" s="440"/>
      <c r="F190" s="440"/>
      <c r="G190" s="440"/>
      <c r="H190" s="440"/>
      <c r="I190" s="440"/>
      <c r="J190" s="440"/>
      <c r="K190" s="440"/>
      <c r="L190" s="440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</row>
    <row r="191" spans="2:28" x14ac:dyDescent="0.25"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</row>
    <row r="192" spans="2:28" x14ac:dyDescent="0.25">
      <c r="B192" s="440"/>
      <c r="C192" s="440"/>
      <c r="D192" s="440"/>
      <c r="E192" s="440"/>
      <c r="F192" s="440"/>
      <c r="G192" s="440"/>
      <c r="H192" s="440"/>
      <c r="I192" s="440"/>
      <c r="J192" s="440"/>
      <c r="K192" s="440"/>
      <c r="L192" s="440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</row>
    <row r="193" spans="2:28" x14ac:dyDescent="0.25">
      <c r="B193" s="440"/>
      <c r="C193" s="440"/>
      <c r="D193" s="440"/>
      <c r="E193" s="440"/>
      <c r="F193" s="440"/>
      <c r="G193" s="440"/>
      <c r="H193" s="440"/>
      <c r="I193" s="440"/>
      <c r="J193" s="440"/>
      <c r="K193" s="440"/>
      <c r="L193" s="440"/>
      <c r="M193" s="440"/>
      <c r="N193" s="440"/>
      <c r="O193" s="440"/>
      <c r="P193" s="440"/>
      <c r="Q193" s="440"/>
      <c r="R193" s="440"/>
      <c r="S193" s="440"/>
      <c r="T193" s="440"/>
      <c r="U193" s="440"/>
      <c r="V193" s="440"/>
      <c r="W193" s="440"/>
      <c r="X193" s="440"/>
      <c r="Y193" s="440"/>
      <c r="Z193" s="440"/>
      <c r="AA193" s="440"/>
      <c r="AB193" s="440"/>
    </row>
    <row r="194" spans="2:28" x14ac:dyDescent="0.25">
      <c r="B194" s="440"/>
      <c r="C194" s="440"/>
      <c r="D194" s="440"/>
      <c r="E194" s="440"/>
      <c r="F194" s="440"/>
      <c r="G194" s="440"/>
      <c r="H194" s="440"/>
      <c r="I194" s="440"/>
      <c r="J194" s="440"/>
      <c r="K194" s="440"/>
      <c r="L194" s="440"/>
      <c r="M194" s="440"/>
      <c r="N194" s="440"/>
      <c r="O194" s="440"/>
      <c r="P194" s="440"/>
      <c r="Q194" s="440"/>
      <c r="R194" s="440"/>
      <c r="S194" s="440"/>
      <c r="T194" s="440"/>
      <c r="U194" s="440"/>
      <c r="V194" s="440"/>
      <c r="W194" s="440"/>
      <c r="X194" s="440"/>
      <c r="Y194" s="440"/>
      <c r="Z194" s="440"/>
      <c r="AA194" s="440"/>
      <c r="AB194" s="440"/>
    </row>
    <row r="195" spans="2:28" x14ac:dyDescent="0.25">
      <c r="B195" s="440"/>
      <c r="C195" s="440"/>
      <c r="D195" s="440"/>
      <c r="E195" s="440"/>
      <c r="F195" s="440"/>
      <c r="G195" s="440"/>
      <c r="H195" s="440"/>
      <c r="I195" s="440"/>
      <c r="J195" s="440"/>
      <c r="K195" s="440"/>
      <c r="L195" s="440"/>
      <c r="M195" s="440"/>
      <c r="N195" s="440"/>
      <c r="O195" s="440"/>
      <c r="P195" s="440"/>
      <c r="Q195" s="440"/>
      <c r="R195" s="440"/>
      <c r="S195" s="440"/>
      <c r="T195" s="440"/>
      <c r="U195" s="440"/>
      <c r="V195" s="440"/>
      <c r="W195" s="440"/>
      <c r="X195" s="440"/>
      <c r="Y195" s="440"/>
      <c r="Z195" s="440"/>
      <c r="AA195" s="440"/>
      <c r="AB195" s="440"/>
    </row>
    <row r="196" spans="2:28" x14ac:dyDescent="0.25">
      <c r="B196" s="440"/>
      <c r="C196" s="440"/>
      <c r="D196" s="440"/>
      <c r="E196" s="440"/>
      <c r="F196" s="440"/>
      <c r="G196" s="440"/>
      <c r="H196" s="440"/>
      <c r="I196" s="440"/>
      <c r="J196" s="440"/>
      <c r="K196" s="440"/>
      <c r="L196" s="440"/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</row>
    <row r="197" spans="2:28" x14ac:dyDescent="0.25">
      <c r="B197" s="440"/>
      <c r="C197" s="440"/>
      <c r="D197" s="440"/>
      <c r="E197" s="440"/>
      <c r="F197" s="440"/>
      <c r="G197" s="440"/>
      <c r="H197" s="440"/>
      <c r="I197" s="440"/>
      <c r="J197" s="440"/>
      <c r="K197" s="440"/>
      <c r="L197" s="440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</row>
    <row r="198" spans="2:28" x14ac:dyDescent="0.25">
      <c r="B198" s="440"/>
      <c r="C198" s="440"/>
      <c r="D198" s="440"/>
      <c r="E198" s="440"/>
      <c r="F198" s="440"/>
      <c r="G198" s="440"/>
      <c r="H198" s="440"/>
      <c r="I198" s="440"/>
      <c r="J198" s="440"/>
      <c r="K198" s="440"/>
      <c r="L198" s="440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</row>
    <row r="199" spans="2:28" x14ac:dyDescent="0.25">
      <c r="B199" s="440"/>
      <c r="C199" s="440"/>
      <c r="D199" s="440"/>
      <c r="E199" s="440"/>
      <c r="F199" s="440"/>
      <c r="G199" s="440"/>
      <c r="H199" s="440"/>
      <c r="I199" s="440"/>
      <c r="J199" s="440"/>
      <c r="K199" s="440"/>
      <c r="L199" s="440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</row>
    <row r="200" spans="2:28" x14ac:dyDescent="0.25">
      <c r="B200" s="440"/>
      <c r="C200" s="440"/>
      <c r="D200" s="440"/>
      <c r="E200" s="440"/>
      <c r="F200" s="440"/>
      <c r="G200" s="440"/>
      <c r="H200" s="440"/>
      <c r="I200" s="440"/>
      <c r="J200" s="440"/>
      <c r="K200" s="440"/>
      <c r="L200" s="440"/>
      <c r="M200" s="440"/>
      <c r="N200" s="440"/>
      <c r="O200" s="440"/>
      <c r="P200" s="440"/>
      <c r="Q200" s="440"/>
      <c r="R200" s="440"/>
      <c r="S200" s="440"/>
      <c r="T200" s="440"/>
      <c r="U200" s="440"/>
      <c r="V200" s="440"/>
      <c r="W200" s="440"/>
      <c r="X200" s="440"/>
      <c r="Y200" s="440"/>
      <c r="Z200" s="440"/>
      <c r="AA200" s="440"/>
      <c r="AB200" s="440"/>
    </row>
    <row r="201" spans="2:28" x14ac:dyDescent="0.25">
      <c r="B201" s="440"/>
      <c r="C201" s="440"/>
      <c r="D201" s="440"/>
      <c r="E201" s="440"/>
      <c r="F201" s="440"/>
      <c r="G201" s="440"/>
      <c r="H201" s="440"/>
      <c r="I201" s="440"/>
      <c r="J201" s="440"/>
      <c r="K201" s="440"/>
      <c r="L201" s="440"/>
      <c r="M201" s="440"/>
      <c r="N201" s="440"/>
      <c r="O201" s="440"/>
      <c r="P201" s="440"/>
      <c r="Q201" s="440"/>
      <c r="R201" s="440"/>
      <c r="S201" s="440"/>
      <c r="T201" s="440"/>
      <c r="U201" s="440"/>
      <c r="V201" s="440"/>
      <c r="W201" s="440"/>
      <c r="X201" s="440"/>
      <c r="Y201" s="440"/>
      <c r="Z201" s="440"/>
      <c r="AA201" s="440"/>
      <c r="AB201" s="440"/>
    </row>
    <row r="202" spans="2:28" x14ac:dyDescent="0.25">
      <c r="B202" s="440"/>
      <c r="C202" s="440"/>
      <c r="D202" s="440"/>
      <c r="E202" s="440"/>
      <c r="F202" s="440"/>
      <c r="G202" s="440"/>
      <c r="H202" s="440"/>
      <c r="I202" s="440"/>
      <c r="J202" s="440"/>
      <c r="K202" s="440"/>
      <c r="L202" s="440"/>
      <c r="M202" s="440"/>
      <c r="N202" s="440"/>
      <c r="O202" s="440"/>
      <c r="P202" s="440"/>
      <c r="Q202" s="440"/>
      <c r="R202" s="440"/>
      <c r="S202" s="440"/>
      <c r="T202" s="440"/>
      <c r="U202" s="440"/>
      <c r="V202" s="440"/>
      <c r="W202" s="440"/>
      <c r="X202" s="440"/>
      <c r="Y202" s="440"/>
      <c r="Z202" s="440"/>
      <c r="AA202" s="440"/>
      <c r="AB202" s="440"/>
    </row>
    <row r="203" spans="2:28" x14ac:dyDescent="0.25">
      <c r="B203" s="440"/>
      <c r="C203" s="440"/>
      <c r="D203" s="440"/>
      <c r="E203" s="440"/>
      <c r="F203" s="440"/>
      <c r="G203" s="440"/>
      <c r="H203" s="440"/>
      <c r="I203" s="440"/>
      <c r="J203" s="440"/>
      <c r="K203" s="440"/>
      <c r="L203" s="440"/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</row>
    <row r="204" spans="2:28" x14ac:dyDescent="0.25">
      <c r="B204" s="440"/>
      <c r="C204" s="440"/>
      <c r="D204" s="440"/>
      <c r="E204" s="440"/>
      <c r="F204" s="440"/>
      <c r="G204" s="440"/>
      <c r="H204" s="440"/>
      <c r="I204" s="440"/>
      <c r="J204" s="440"/>
      <c r="K204" s="440"/>
      <c r="L204" s="440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</row>
    <row r="205" spans="2:28" x14ac:dyDescent="0.25">
      <c r="B205" s="440"/>
      <c r="C205" s="440"/>
      <c r="D205" s="440"/>
      <c r="E205" s="440"/>
      <c r="F205" s="440"/>
      <c r="G205" s="440"/>
      <c r="H205" s="440"/>
      <c r="I205" s="440"/>
      <c r="J205" s="440"/>
      <c r="K205" s="440"/>
      <c r="L205" s="440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</row>
    <row r="206" spans="2:28" x14ac:dyDescent="0.25">
      <c r="B206" s="440"/>
      <c r="C206" s="440"/>
      <c r="D206" s="440"/>
      <c r="E206" s="440"/>
      <c r="F206" s="440"/>
      <c r="G206" s="440"/>
      <c r="H206" s="440"/>
      <c r="I206" s="440"/>
      <c r="J206" s="440"/>
      <c r="K206" s="440"/>
      <c r="L206" s="440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</row>
    <row r="207" spans="2:28" x14ac:dyDescent="0.25">
      <c r="B207" s="440"/>
      <c r="C207" s="440"/>
      <c r="D207" s="440"/>
      <c r="E207" s="440"/>
      <c r="F207" s="440"/>
      <c r="G207" s="440"/>
      <c r="H207" s="440"/>
      <c r="I207" s="440"/>
      <c r="J207" s="440"/>
      <c r="K207" s="440"/>
      <c r="L207" s="440"/>
      <c r="M207" s="440"/>
      <c r="N207" s="440"/>
      <c r="O207" s="440"/>
      <c r="P207" s="440"/>
      <c r="Q207" s="440"/>
      <c r="R207" s="440"/>
      <c r="S207" s="440"/>
      <c r="T207" s="440"/>
      <c r="U207" s="440"/>
      <c r="V207" s="440"/>
      <c r="W207" s="440"/>
      <c r="X207" s="440"/>
      <c r="Y207" s="440"/>
      <c r="Z207" s="440"/>
      <c r="AA207" s="440"/>
      <c r="AB207" s="440"/>
    </row>
    <row r="208" spans="2:28" x14ac:dyDescent="0.25">
      <c r="B208" s="440"/>
      <c r="C208" s="440"/>
      <c r="D208" s="440"/>
      <c r="E208" s="440"/>
      <c r="F208" s="440"/>
      <c r="G208" s="440"/>
      <c r="H208" s="440"/>
      <c r="I208" s="440"/>
      <c r="J208" s="440"/>
      <c r="K208" s="440"/>
      <c r="L208" s="440"/>
      <c r="M208" s="440"/>
      <c r="N208" s="440"/>
      <c r="O208" s="440"/>
      <c r="P208" s="440"/>
      <c r="Q208" s="440"/>
      <c r="R208" s="440"/>
      <c r="S208" s="440"/>
      <c r="T208" s="440"/>
      <c r="U208" s="440"/>
      <c r="V208" s="440"/>
      <c r="W208" s="440"/>
      <c r="X208" s="440"/>
      <c r="Y208" s="440"/>
      <c r="Z208" s="440"/>
      <c r="AA208" s="440"/>
      <c r="AB208" s="440"/>
    </row>
    <row r="209" spans="2:28" x14ac:dyDescent="0.25">
      <c r="B209" s="440"/>
      <c r="C209" s="440"/>
      <c r="D209" s="440"/>
      <c r="E209" s="440"/>
      <c r="F209" s="440"/>
      <c r="G209" s="440"/>
      <c r="H209" s="440"/>
      <c r="I209" s="440"/>
      <c r="J209" s="440"/>
      <c r="K209" s="440"/>
      <c r="L209" s="440"/>
      <c r="M209" s="440"/>
      <c r="N209" s="440"/>
      <c r="O209" s="440"/>
      <c r="P209" s="440"/>
      <c r="Q209" s="440"/>
      <c r="R209" s="440"/>
      <c r="S209" s="440"/>
      <c r="T209" s="440"/>
      <c r="U209" s="440"/>
      <c r="V209" s="440"/>
      <c r="W209" s="440"/>
      <c r="X209" s="440"/>
      <c r="Y209" s="440"/>
      <c r="Z209" s="440"/>
      <c r="AA209" s="440"/>
      <c r="AB209" s="440"/>
    </row>
    <row r="210" spans="2:28" x14ac:dyDescent="0.25">
      <c r="B210" s="440"/>
      <c r="C210" s="440"/>
      <c r="D210" s="440"/>
      <c r="E210" s="440"/>
      <c r="F210" s="440"/>
      <c r="G210" s="440"/>
      <c r="H210" s="440"/>
      <c r="I210" s="440"/>
      <c r="J210" s="440"/>
      <c r="K210" s="440"/>
      <c r="L210" s="440"/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</row>
    <row r="211" spans="2:28" x14ac:dyDescent="0.25">
      <c r="B211" s="440"/>
      <c r="C211" s="440"/>
      <c r="D211" s="440"/>
      <c r="E211" s="440"/>
      <c r="F211" s="440"/>
      <c r="G211" s="440"/>
      <c r="H211" s="440"/>
      <c r="I211" s="440"/>
      <c r="J211" s="440"/>
      <c r="K211" s="440"/>
      <c r="L211" s="440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</row>
    <row r="212" spans="2:28" x14ac:dyDescent="0.25">
      <c r="B212" s="440"/>
      <c r="C212" s="440"/>
      <c r="D212" s="440"/>
      <c r="E212" s="440"/>
      <c r="F212" s="440"/>
      <c r="G212" s="440"/>
      <c r="H212" s="440"/>
      <c r="I212" s="440"/>
      <c r="J212" s="440"/>
      <c r="K212" s="440"/>
      <c r="L212" s="440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</row>
    <row r="213" spans="2:28" x14ac:dyDescent="0.25">
      <c r="B213" s="440"/>
      <c r="C213" s="440"/>
      <c r="D213" s="440"/>
      <c r="E213" s="440"/>
      <c r="F213" s="440"/>
      <c r="G213" s="440"/>
      <c r="H213" s="440"/>
      <c r="I213" s="440"/>
      <c r="J213" s="440"/>
      <c r="K213" s="440"/>
      <c r="L213" s="440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</row>
    <row r="214" spans="2:28" x14ac:dyDescent="0.25">
      <c r="B214" s="440"/>
      <c r="C214" s="440"/>
      <c r="D214" s="440"/>
      <c r="E214" s="440"/>
      <c r="F214" s="440"/>
      <c r="G214" s="440"/>
      <c r="H214" s="440"/>
      <c r="I214" s="440"/>
      <c r="J214" s="440"/>
      <c r="K214" s="440"/>
      <c r="L214" s="440"/>
      <c r="M214" s="440"/>
      <c r="N214" s="440"/>
      <c r="O214" s="440"/>
      <c r="P214" s="440"/>
      <c r="Q214" s="440"/>
      <c r="R214" s="440"/>
      <c r="S214" s="440"/>
      <c r="T214" s="440"/>
      <c r="U214" s="440"/>
      <c r="V214" s="440"/>
      <c r="W214" s="440"/>
      <c r="X214" s="440"/>
      <c r="Y214" s="440"/>
      <c r="Z214" s="440"/>
      <c r="AA214" s="440"/>
      <c r="AB214" s="440"/>
    </row>
    <row r="215" spans="2:28" x14ac:dyDescent="0.25">
      <c r="B215" s="440"/>
      <c r="C215" s="440"/>
      <c r="D215" s="440"/>
      <c r="E215" s="440"/>
      <c r="F215" s="440"/>
      <c r="G215" s="440"/>
      <c r="H215" s="440"/>
      <c r="I215" s="440"/>
      <c r="J215" s="440"/>
      <c r="K215" s="440"/>
      <c r="L215" s="440"/>
      <c r="M215" s="440"/>
      <c r="N215" s="440"/>
      <c r="O215" s="440"/>
      <c r="P215" s="440"/>
      <c r="Q215" s="440"/>
      <c r="R215" s="440"/>
      <c r="S215" s="440"/>
      <c r="T215" s="440"/>
      <c r="U215" s="440"/>
      <c r="V215" s="440"/>
      <c r="W215" s="440"/>
      <c r="X215" s="440"/>
      <c r="Y215" s="440"/>
      <c r="Z215" s="440"/>
      <c r="AA215" s="440"/>
      <c r="AB215" s="440"/>
    </row>
    <row r="216" spans="2:28" x14ac:dyDescent="0.25">
      <c r="B216" s="440"/>
      <c r="C216" s="440"/>
      <c r="D216" s="440"/>
      <c r="E216" s="440"/>
      <c r="F216" s="440"/>
      <c r="G216" s="440"/>
      <c r="H216" s="440"/>
      <c r="I216" s="440"/>
      <c r="J216" s="440"/>
      <c r="K216" s="440"/>
      <c r="L216" s="440"/>
      <c r="M216" s="440"/>
      <c r="N216" s="440"/>
      <c r="O216" s="440"/>
      <c r="P216" s="440"/>
      <c r="Q216" s="440"/>
      <c r="R216" s="440"/>
      <c r="S216" s="440"/>
      <c r="T216" s="440"/>
      <c r="U216" s="440"/>
      <c r="V216" s="440"/>
      <c r="W216" s="440"/>
      <c r="X216" s="440"/>
      <c r="Y216" s="440"/>
      <c r="Z216" s="440"/>
      <c r="AA216" s="440"/>
      <c r="AB216" s="440"/>
    </row>
    <row r="217" spans="2:28" x14ac:dyDescent="0.25">
      <c r="B217" s="440"/>
      <c r="C217" s="440"/>
      <c r="D217" s="440"/>
      <c r="E217" s="440"/>
      <c r="F217" s="440"/>
      <c r="G217" s="440"/>
      <c r="H217" s="440"/>
      <c r="I217" s="440"/>
      <c r="J217" s="440"/>
      <c r="K217" s="440"/>
      <c r="L217" s="440"/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</row>
    <row r="218" spans="2:28" x14ac:dyDescent="0.25">
      <c r="B218" s="440"/>
      <c r="C218" s="440"/>
      <c r="D218" s="440"/>
      <c r="E218" s="440"/>
      <c r="F218" s="440"/>
      <c r="G218" s="440"/>
      <c r="H218" s="440"/>
      <c r="I218" s="440"/>
      <c r="J218" s="440"/>
      <c r="K218" s="440"/>
      <c r="L218" s="440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</row>
    <row r="219" spans="2:28" x14ac:dyDescent="0.25">
      <c r="B219" s="440"/>
      <c r="C219" s="440"/>
      <c r="D219" s="440"/>
      <c r="E219" s="440"/>
      <c r="F219" s="440"/>
      <c r="G219" s="440"/>
      <c r="H219" s="440"/>
      <c r="I219" s="440"/>
      <c r="J219" s="440"/>
      <c r="K219" s="440"/>
      <c r="L219" s="440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</row>
    <row r="220" spans="2:28" x14ac:dyDescent="0.25">
      <c r="B220" s="440"/>
      <c r="C220" s="440"/>
      <c r="D220" s="440"/>
      <c r="E220" s="440"/>
      <c r="F220" s="440"/>
      <c r="G220" s="440"/>
      <c r="H220" s="440"/>
      <c r="I220" s="440"/>
      <c r="J220" s="440"/>
      <c r="K220" s="440"/>
      <c r="L220" s="440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</row>
    <row r="221" spans="2:28" x14ac:dyDescent="0.25">
      <c r="B221" s="440"/>
      <c r="C221" s="440"/>
      <c r="D221" s="440"/>
      <c r="E221" s="440"/>
      <c r="F221" s="440"/>
      <c r="G221" s="440"/>
      <c r="H221" s="440"/>
      <c r="I221" s="440"/>
      <c r="J221" s="440"/>
      <c r="K221" s="440"/>
      <c r="L221" s="440"/>
      <c r="M221" s="440"/>
      <c r="N221" s="440"/>
      <c r="O221" s="440"/>
      <c r="P221" s="440"/>
      <c r="Q221" s="440"/>
      <c r="R221" s="440"/>
      <c r="S221" s="440"/>
      <c r="T221" s="440"/>
      <c r="U221" s="440"/>
      <c r="V221" s="440"/>
      <c r="W221" s="440"/>
      <c r="X221" s="440"/>
      <c r="Y221" s="440"/>
      <c r="Z221" s="440"/>
      <c r="AA221" s="440"/>
      <c r="AB221" s="440"/>
    </row>
    <row r="222" spans="2:28" x14ac:dyDescent="0.25">
      <c r="B222" s="440"/>
      <c r="C222" s="440"/>
      <c r="D222" s="440"/>
      <c r="E222" s="440"/>
      <c r="F222" s="440"/>
      <c r="G222" s="440"/>
      <c r="H222" s="440"/>
      <c r="I222" s="440"/>
      <c r="J222" s="440"/>
      <c r="K222" s="440"/>
      <c r="L222" s="440"/>
      <c r="M222" s="440"/>
      <c r="N222" s="440"/>
      <c r="O222" s="440"/>
      <c r="P222" s="440"/>
      <c r="Q222" s="440"/>
      <c r="R222" s="440"/>
      <c r="S222" s="440"/>
      <c r="T222" s="440"/>
      <c r="U222" s="440"/>
      <c r="V222" s="440"/>
      <c r="W222" s="440"/>
      <c r="X222" s="440"/>
      <c r="Y222" s="440"/>
      <c r="Z222" s="440"/>
      <c r="AA222" s="440"/>
      <c r="AB222" s="440"/>
    </row>
    <row r="223" spans="2:28" x14ac:dyDescent="0.25">
      <c r="B223" s="440"/>
      <c r="C223" s="440"/>
      <c r="D223" s="440"/>
      <c r="E223" s="440"/>
      <c r="F223" s="440"/>
      <c r="G223" s="440"/>
      <c r="H223" s="440"/>
      <c r="I223" s="440"/>
      <c r="J223" s="440"/>
      <c r="K223" s="440"/>
      <c r="L223" s="440"/>
      <c r="M223" s="440"/>
      <c r="N223" s="440"/>
      <c r="O223" s="440"/>
      <c r="P223" s="440"/>
      <c r="Q223" s="440"/>
      <c r="R223" s="440"/>
      <c r="S223" s="440"/>
      <c r="T223" s="440"/>
      <c r="U223" s="440"/>
      <c r="V223" s="440"/>
      <c r="W223" s="440"/>
      <c r="X223" s="440"/>
      <c r="Y223" s="440"/>
      <c r="Z223" s="440"/>
      <c r="AA223" s="440"/>
      <c r="AB223" s="440"/>
    </row>
    <row r="224" spans="2:28" x14ac:dyDescent="0.25">
      <c r="B224" s="440"/>
      <c r="C224" s="440"/>
      <c r="D224" s="440"/>
      <c r="E224" s="440"/>
      <c r="F224" s="440"/>
      <c r="G224" s="440"/>
      <c r="H224" s="440"/>
      <c r="I224" s="440"/>
      <c r="J224" s="440"/>
      <c r="K224" s="440"/>
      <c r="L224" s="440"/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</row>
    <row r="225" spans="2:28" x14ac:dyDescent="0.25">
      <c r="B225" s="440"/>
      <c r="C225" s="440"/>
      <c r="D225" s="440"/>
      <c r="E225" s="440"/>
      <c r="F225" s="440"/>
      <c r="G225" s="440"/>
      <c r="H225" s="440"/>
      <c r="I225" s="440"/>
      <c r="J225" s="440"/>
      <c r="K225" s="440"/>
      <c r="L225" s="440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</row>
    <row r="226" spans="2:28" x14ac:dyDescent="0.25">
      <c r="B226" s="440"/>
      <c r="C226" s="440"/>
      <c r="D226" s="440"/>
      <c r="E226" s="440"/>
      <c r="F226" s="440"/>
      <c r="G226" s="440"/>
      <c r="H226" s="440"/>
      <c r="I226" s="440"/>
      <c r="J226" s="440"/>
      <c r="K226" s="440"/>
      <c r="L226" s="440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</row>
    <row r="227" spans="2:28" x14ac:dyDescent="0.25">
      <c r="B227" s="440"/>
      <c r="C227" s="440"/>
      <c r="D227" s="440"/>
      <c r="E227" s="440"/>
      <c r="F227" s="440"/>
      <c r="G227" s="440"/>
      <c r="H227" s="440"/>
      <c r="I227" s="440"/>
      <c r="J227" s="440"/>
      <c r="K227" s="440"/>
      <c r="L227" s="440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</row>
    <row r="228" spans="2:28" x14ac:dyDescent="0.25">
      <c r="B228" s="440"/>
      <c r="C228" s="440"/>
      <c r="D228" s="440"/>
      <c r="E228" s="440"/>
      <c r="F228" s="440"/>
      <c r="G228" s="440"/>
      <c r="H228" s="440"/>
      <c r="I228" s="440"/>
      <c r="J228" s="440"/>
      <c r="K228" s="440"/>
      <c r="L228" s="440"/>
      <c r="M228" s="440"/>
      <c r="N228" s="440"/>
      <c r="O228" s="440"/>
      <c r="P228" s="440"/>
      <c r="Q228" s="440"/>
      <c r="R228" s="440"/>
      <c r="S228" s="440"/>
      <c r="T228" s="440"/>
      <c r="U228" s="440"/>
      <c r="V228" s="440"/>
      <c r="W228" s="440"/>
      <c r="X228" s="440"/>
      <c r="Y228" s="440"/>
      <c r="Z228" s="440"/>
      <c r="AA228" s="440"/>
      <c r="AB228" s="440"/>
    </row>
    <row r="229" spans="2:28" x14ac:dyDescent="0.25">
      <c r="B229" s="440"/>
      <c r="C229" s="440"/>
      <c r="D229" s="440"/>
      <c r="E229" s="440"/>
      <c r="F229" s="440"/>
      <c r="G229" s="440"/>
      <c r="H229" s="440"/>
      <c r="I229" s="440"/>
      <c r="J229" s="440"/>
      <c r="K229" s="440"/>
      <c r="L229" s="440"/>
      <c r="M229" s="440"/>
      <c r="N229" s="440"/>
      <c r="O229" s="440"/>
      <c r="P229" s="440"/>
      <c r="Q229" s="440"/>
      <c r="R229" s="440"/>
      <c r="S229" s="440"/>
      <c r="T229" s="440"/>
      <c r="U229" s="440"/>
      <c r="V229" s="440"/>
      <c r="W229" s="440"/>
      <c r="X229" s="440"/>
      <c r="Y229" s="440"/>
      <c r="Z229" s="440"/>
      <c r="AA229" s="440"/>
      <c r="AB229" s="440"/>
    </row>
    <row r="230" spans="2:28" x14ac:dyDescent="0.25">
      <c r="B230" s="440"/>
      <c r="C230" s="440"/>
      <c r="D230" s="440"/>
      <c r="E230" s="440"/>
      <c r="F230" s="440"/>
      <c r="G230" s="440"/>
      <c r="H230" s="440"/>
      <c r="I230" s="440"/>
      <c r="J230" s="440"/>
      <c r="K230" s="440"/>
      <c r="L230" s="440"/>
      <c r="M230" s="440"/>
      <c r="N230" s="440"/>
      <c r="O230" s="440"/>
      <c r="P230" s="440"/>
      <c r="Q230" s="440"/>
      <c r="R230" s="440"/>
      <c r="S230" s="440"/>
      <c r="T230" s="440"/>
      <c r="U230" s="440"/>
      <c r="V230" s="440"/>
      <c r="W230" s="440"/>
      <c r="X230" s="440"/>
      <c r="Y230" s="440"/>
      <c r="Z230" s="440"/>
      <c r="AA230" s="440"/>
      <c r="AB230" s="440"/>
    </row>
    <row r="231" spans="2:28" x14ac:dyDescent="0.25">
      <c r="B231" s="440"/>
      <c r="C231" s="440"/>
      <c r="D231" s="440"/>
      <c r="E231" s="440"/>
      <c r="F231" s="440"/>
      <c r="G231" s="440"/>
      <c r="H231" s="440"/>
      <c r="I231" s="440"/>
      <c r="J231" s="440"/>
      <c r="K231" s="440"/>
      <c r="L231" s="440"/>
      <c r="M231" s="440"/>
      <c r="N231" s="440"/>
      <c r="O231" s="440"/>
      <c r="P231" s="440"/>
      <c r="Q231" s="440"/>
      <c r="R231" s="440"/>
      <c r="S231" s="440"/>
      <c r="T231" s="440"/>
      <c r="U231" s="440"/>
      <c r="V231" s="440"/>
      <c r="W231" s="440"/>
      <c r="X231" s="440"/>
      <c r="Y231" s="440"/>
      <c r="Z231" s="440"/>
      <c r="AA231" s="440"/>
      <c r="AB231" s="440"/>
    </row>
    <row r="232" spans="2:28" x14ac:dyDescent="0.25">
      <c r="B232" s="440"/>
      <c r="C232" s="440"/>
      <c r="D232" s="440"/>
      <c r="E232" s="440"/>
      <c r="F232" s="440"/>
      <c r="G232" s="440"/>
      <c r="H232" s="440"/>
      <c r="I232" s="440"/>
      <c r="J232" s="440"/>
      <c r="K232" s="440"/>
      <c r="L232" s="440"/>
      <c r="M232" s="440"/>
      <c r="N232" s="440"/>
      <c r="O232" s="440"/>
      <c r="P232" s="440"/>
      <c r="Q232" s="440"/>
      <c r="R232" s="440"/>
      <c r="S232" s="440"/>
      <c r="T232" s="440"/>
      <c r="U232" s="440"/>
      <c r="V232" s="440"/>
      <c r="W232" s="440"/>
      <c r="X232" s="440"/>
      <c r="Y232" s="440"/>
      <c r="Z232" s="440"/>
      <c r="AA232" s="440"/>
      <c r="AB232" s="440"/>
    </row>
    <row r="233" spans="2:28" x14ac:dyDescent="0.25">
      <c r="B233" s="440"/>
      <c r="C233" s="440"/>
      <c r="D233" s="440"/>
      <c r="E233" s="440"/>
      <c r="F233" s="440"/>
      <c r="G233" s="440"/>
      <c r="H233" s="440"/>
      <c r="I233" s="440"/>
      <c r="J233" s="440"/>
      <c r="K233" s="440"/>
      <c r="L233" s="440"/>
      <c r="M233" s="440"/>
      <c r="N233" s="440"/>
      <c r="O233" s="440"/>
      <c r="P233" s="440"/>
      <c r="Q233" s="440"/>
      <c r="R233" s="440"/>
      <c r="S233" s="440"/>
      <c r="T233" s="440"/>
      <c r="U233" s="440"/>
      <c r="V233" s="440"/>
      <c r="W233" s="440"/>
      <c r="X233" s="440"/>
      <c r="Y233" s="440"/>
      <c r="Z233" s="440"/>
      <c r="AA233" s="440"/>
      <c r="AB233" s="440"/>
    </row>
    <row r="234" spans="2:28" x14ac:dyDescent="0.25">
      <c r="B234" s="440"/>
      <c r="C234" s="440"/>
      <c r="D234" s="440"/>
      <c r="E234" s="440"/>
      <c r="F234" s="440"/>
      <c r="G234" s="440"/>
      <c r="H234" s="440"/>
      <c r="I234" s="440"/>
      <c r="J234" s="440"/>
      <c r="K234" s="440"/>
      <c r="L234" s="440"/>
      <c r="M234" s="440"/>
      <c r="N234" s="440"/>
      <c r="O234" s="440"/>
      <c r="P234" s="440"/>
      <c r="Q234" s="440"/>
      <c r="R234" s="440"/>
      <c r="S234" s="440"/>
      <c r="T234" s="440"/>
      <c r="U234" s="440"/>
      <c r="V234" s="440"/>
      <c r="W234" s="440"/>
      <c r="X234" s="440"/>
      <c r="Y234" s="440"/>
      <c r="Z234" s="440"/>
      <c r="AA234" s="440"/>
      <c r="AB234" s="440"/>
    </row>
    <row r="235" spans="2:28" x14ac:dyDescent="0.25">
      <c r="B235" s="440"/>
      <c r="C235" s="440"/>
      <c r="D235" s="440"/>
      <c r="E235" s="440"/>
      <c r="F235" s="440"/>
      <c r="G235" s="440"/>
      <c r="H235" s="440"/>
      <c r="I235" s="440"/>
      <c r="J235" s="440"/>
      <c r="K235" s="440"/>
      <c r="L235" s="440"/>
      <c r="M235" s="440"/>
      <c r="N235" s="440"/>
      <c r="O235" s="440"/>
      <c r="P235" s="440"/>
      <c r="Q235" s="440"/>
      <c r="R235" s="440"/>
      <c r="S235" s="440"/>
      <c r="T235" s="440"/>
      <c r="U235" s="440"/>
      <c r="V235" s="440"/>
      <c r="W235" s="440"/>
      <c r="X235" s="440"/>
      <c r="Y235" s="440"/>
      <c r="Z235" s="440"/>
      <c r="AA235" s="440"/>
      <c r="AB235" s="440"/>
    </row>
    <row r="236" spans="2:28" x14ac:dyDescent="0.25">
      <c r="B236" s="440"/>
      <c r="C236" s="440"/>
      <c r="D236" s="440"/>
      <c r="E236" s="440"/>
      <c r="F236" s="440"/>
      <c r="G236" s="440"/>
      <c r="H236" s="440"/>
      <c r="I236" s="440"/>
      <c r="J236" s="440"/>
      <c r="K236" s="440"/>
      <c r="L236" s="440"/>
      <c r="M236" s="440"/>
      <c r="N236" s="440"/>
      <c r="O236" s="440"/>
      <c r="P236" s="440"/>
      <c r="Q236" s="440"/>
      <c r="R236" s="440"/>
      <c r="S236" s="440"/>
      <c r="T236" s="440"/>
      <c r="U236" s="440"/>
      <c r="V236" s="440"/>
      <c r="W236" s="440"/>
      <c r="X236" s="440"/>
      <c r="Y236" s="440"/>
      <c r="Z236" s="440"/>
      <c r="AA236" s="440"/>
      <c r="AB236" s="440"/>
    </row>
    <row r="237" spans="2:28" x14ac:dyDescent="0.25">
      <c r="B237" s="440"/>
      <c r="C237" s="440"/>
      <c r="D237" s="440"/>
      <c r="E237" s="440"/>
      <c r="F237" s="440"/>
      <c r="G237" s="440"/>
      <c r="H237" s="440"/>
      <c r="I237" s="440"/>
      <c r="J237" s="440"/>
      <c r="K237" s="440"/>
      <c r="L237" s="440"/>
      <c r="M237" s="440"/>
      <c r="N237" s="440"/>
      <c r="O237" s="440"/>
      <c r="P237" s="440"/>
      <c r="Q237" s="440"/>
      <c r="R237" s="440"/>
      <c r="S237" s="440"/>
      <c r="T237" s="440"/>
      <c r="U237" s="440"/>
      <c r="V237" s="440"/>
      <c r="W237" s="440"/>
      <c r="X237" s="440"/>
      <c r="Y237" s="440"/>
      <c r="Z237" s="440"/>
      <c r="AA237" s="440"/>
      <c r="AB237" s="440"/>
    </row>
    <row r="238" spans="2:28" x14ac:dyDescent="0.25">
      <c r="B238" s="440"/>
      <c r="C238" s="440"/>
      <c r="D238" s="440"/>
      <c r="E238" s="440"/>
      <c r="F238" s="440"/>
      <c r="G238" s="440"/>
      <c r="H238" s="440"/>
      <c r="I238" s="440"/>
      <c r="J238" s="440"/>
      <c r="K238" s="440"/>
      <c r="L238" s="440"/>
      <c r="M238" s="440"/>
      <c r="N238" s="440"/>
      <c r="O238" s="440"/>
      <c r="P238" s="440"/>
      <c r="Q238" s="440"/>
      <c r="R238" s="440"/>
      <c r="S238" s="440"/>
      <c r="T238" s="440"/>
      <c r="U238" s="440"/>
      <c r="V238" s="440"/>
      <c r="W238" s="440"/>
      <c r="X238" s="440"/>
      <c r="Y238" s="440"/>
      <c r="Z238" s="440"/>
      <c r="AA238" s="440"/>
      <c r="AB238" s="440"/>
    </row>
    <row r="239" spans="2:28" x14ac:dyDescent="0.25">
      <c r="B239" s="440"/>
      <c r="C239" s="440"/>
      <c r="D239" s="440"/>
      <c r="E239" s="440"/>
      <c r="F239" s="440"/>
      <c r="G239" s="440"/>
      <c r="H239" s="440"/>
      <c r="I239" s="440"/>
      <c r="J239" s="440"/>
      <c r="K239" s="440"/>
      <c r="L239" s="440"/>
      <c r="M239" s="440"/>
      <c r="N239" s="440"/>
      <c r="O239" s="440"/>
      <c r="P239" s="440"/>
      <c r="Q239" s="440"/>
      <c r="R239" s="440"/>
      <c r="S239" s="440"/>
      <c r="T239" s="440"/>
      <c r="U239" s="440"/>
      <c r="V239" s="440"/>
      <c r="W239" s="440"/>
      <c r="X239" s="440"/>
      <c r="Y239" s="440"/>
      <c r="Z239" s="440"/>
      <c r="AA239" s="440"/>
      <c r="AB239" s="440"/>
    </row>
    <row r="240" spans="2:28" x14ac:dyDescent="0.25">
      <c r="B240" s="440"/>
      <c r="C240" s="440"/>
      <c r="D240" s="440"/>
      <c r="E240" s="440"/>
      <c r="F240" s="440"/>
      <c r="G240" s="440"/>
      <c r="H240" s="440"/>
      <c r="I240" s="440"/>
      <c r="J240" s="440"/>
      <c r="K240" s="440"/>
      <c r="L240" s="440"/>
      <c r="M240" s="440"/>
      <c r="N240" s="440"/>
      <c r="O240" s="440"/>
      <c r="P240" s="440"/>
      <c r="Q240" s="440"/>
      <c r="R240" s="440"/>
      <c r="S240" s="440"/>
      <c r="T240" s="440"/>
      <c r="U240" s="440"/>
      <c r="V240" s="440"/>
      <c r="W240" s="440"/>
      <c r="X240" s="440"/>
      <c r="Y240" s="440"/>
      <c r="Z240" s="440"/>
      <c r="AA240" s="440"/>
      <c r="AB240" s="440"/>
    </row>
    <row r="241" spans="2:28" x14ac:dyDescent="0.25">
      <c r="B241" s="440"/>
      <c r="C241" s="440"/>
      <c r="D241" s="440"/>
      <c r="E241" s="440"/>
      <c r="F241" s="440"/>
      <c r="G241" s="440"/>
      <c r="H241" s="440"/>
      <c r="I241" s="440"/>
      <c r="J241" s="440"/>
      <c r="K241" s="440"/>
      <c r="L241" s="440"/>
      <c r="M241" s="440"/>
      <c r="N241" s="440"/>
      <c r="O241" s="440"/>
      <c r="P241" s="440"/>
      <c r="Q241" s="440"/>
      <c r="R241" s="440"/>
      <c r="S241" s="440"/>
      <c r="T241" s="440"/>
      <c r="U241" s="440"/>
      <c r="V241" s="440"/>
      <c r="W241" s="440"/>
      <c r="X241" s="440"/>
      <c r="Y241" s="440"/>
      <c r="Z241" s="440"/>
      <c r="AA241" s="440"/>
      <c r="AB241" s="440"/>
    </row>
    <row r="242" spans="2:28" x14ac:dyDescent="0.25">
      <c r="B242" s="440"/>
      <c r="C242" s="440"/>
      <c r="D242" s="440"/>
      <c r="E242" s="440"/>
      <c r="F242" s="440"/>
      <c r="G242" s="440"/>
      <c r="H242" s="440"/>
      <c r="I242" s="440"/>
      <c r="J242" s="440"/>
      <c r="K242" s="440"/>
      <c r="L242" s="440"/>
      <c r="M242" s="440"/>
      <c r="N242" s="440"/>
      <c r="O242" s="440"/>
      <c r="P242" s="440"/>
      <c r="Q242" s="440"/>
      <c r="R242" s="440"/>
      <c r="S242" s="440"/>
      <c r="T242" s="440"/>
      <c r="U242" s="440"/>
      <c r="V242" s="440"/>
      <c r="W242" s="440"/>
      <c r="X242" s="440"/>
      <c r="Y242" s="440"/>
      <c r="Z242" s="440"/>
      <c r="AA242" s="440"/>
      <c r="AB242" s="440"/>
    </row>
    <row r="243" spans="2:28" x14ac:dyDescent="0.25">
      <c r="B243" s="440"/>
      <c r="C243" s="440"/>
      <c r="D243" s="440"/>
      <c r="E243" s="440"/>
      <c r="F243" s="440"/>
      <c r="G243" s="440"/>
      <c r="H243" s="440"/>
      <c r="I243" s="440"/>
      <c r="J243" s="440"/>
      <c r="K243" s="440"/>
      <c r="L243" s="440"/>
      <c r="M243" s="440"/>
      <c r="N243" s="440"/>
      <c r="O243" s="440"/>
      <c r="P243" s="440"/>
      <c r="Q243" s="440"/>
      <c r="R243" s="440"/>
      <c r="S243" s="440"/>
      <c r="T243" s="440"/>
      <c r="U243" s="440"/>
      <c r="V243" s="440"/>
      <c r="W243" s="440"/>
      <c r="X243" s="440"/>
      <c r="Y243" s="440"/>
      <c r="Z243" s="440"/>
      <c r="AA243" s="440"/>
      <c r="AB243" s="440"/>
    </row>
    <row r="244" spans="2:28" x14ac:dyDescent="0.25">
      <c r="B244" s="440"/>
      <c r="C244" s="440"/>
      <c r="D244" s="440"/>
      <c r="E244" s="440"/>
      <c r="F244" s="440"/>
      <c r="G244" s="440"/>
      <c r="H244" s="440"/>
      <c r="I244" s="440"/>
      <c r="J244" s="440"/>
      <c r="K244" s="440"/>
      <c r="L244" s="440"/>
      <c r="M244" s="440"/>
      <c r="N244" s="440"/>
      <c r="O244" s="440"/>
      <c r="P244" s="440"/>
      <c r="Q244" s="440"/>
      <c r="R244" s="440"/>
      <c r="S244" s="440"/>
      <c r="T244" s="440"/>
      <c r="U244" s="440"/>
      <c r="V244" s="440"/>
      <c r="W244" s="440"/>
      <c r="X244" s="440"/>
      <c r="Y244" s="440"/>
      <c r="Z244" s="440"/>
      <c r="AA244" s="440"/>
      <c r="AB244" s="440"/>
    </row>
    <row r="245" spans="2:28" x14ac:dyDescent="0.25">
      <c r="B245" s="440"/>
      <c r="C245" s="440"/>
      <c r="D245" s="440"/>
      <c r="E245" s="440"/>
      <c r="F245" s="440"/>
      <c r="G245" s="440"/>
      <c r="H245" s="440"/>
      <c r="I245" s="440"/>
      <c r="J245" s="440"/>
      <c r="K245" s="440"/>
      <c r="L245" s="440"/>
      <c r="M245" s="440"/>
      <c r="N245" s="440"/>
      <c r="O245" s="440"/>
      <c r="P245" s="440"/>
      <c r="Q245" s="440"/>
      <c r="R245" s="440"/>
      <c r="S245" s="440"/>
      <c r="T245" s="440"/>
      <c r="U245" s="440"/>
      <c r="V245" s="440"/>
      <c r="W245" s="440"/>
      <c r="X245" s="440"/>
      <c r="Y245" s="440"/>
      <c r="Z245" s="440"/>
      <c r="AA245" s="440"/>
      <c r="AB245" s="440"/>
    </row>
    <row r="246" spans="2:28" x14ac:dyDescent="0.25">
      <c r="B246" s="440"/>
      <c r="C246" s="440"/>
      <c r="D246" s="440"/>
      <c r="E246" s="440"/>
      <c r="F246" s="440"/>
      <c r="G246" s="440"/>
      <c r="H246" s="440"/>
      <c r="I246" s="440"/>
      <c r="J246" s="440"/>
      <c r="K246" s="440"/>
      <c r="L246" s="440"/>
      <c r="M246" s="440"/>
      <c r="N246" s="440"/>
      <c r="O246" s="440"/>
      <c r="P246" s="440"/>
      <c r="Q246" s="440"/>
      <c r="R246" s="440"/>
      <c r="S246" s="440"/>
      <c r="T246" s="440"/>
      <c r="U246" s="440"/>
      <c r="V246" s="440"/>
      <c r="W246" s="440"/>
      <c r="X246" s="440"/>
      <c r="Y246" s="440"/>
      <c r="Z246" s="440"/>
      <c r="AA246" s="440"/>
      <c r="AB246" s="440"/>
    </row>
    <row r="247" spans="2:28" x14ac:dyDescent="0.25">
      <c r="B247" s="440"/>
      <c r="C247" s="440"/>
      <c r="D247" s="440"/>
      <c r="E247" s="440"/>
      <c r="F247" s="440"/>
      <c r="G247" s="440"/>
      <c r="H247" s="440"/>
      <c r="I247" s="440"/>
      <c r="J247" s="440"/>
      <c r="K247" s="440"/>
      <c r="L247" s="440"/>
      <c r="M247" s="440"/>
      <c r="N247" s="440"/>
      <c r="O247" s="440"/>
      <c r="P247" s="440"/>
      <c r="Q247" s="440"/>
      <c r="R247" s="440"/>
      <c r="S247" s="440"/>
      <c r="T247" s="440"/>
      <c r="U247" s="440"/>
      <c r="V247" s="440"/>
      <c r="W247" s="440"/>
      <c r="X247" s="440"/>
      <c r="Y247" s="440"/>
      <c r="Z247" s="440"/>
      <c r="AA247" s="440"/>
      <c r="AB247" s="440"/>
    </row>
    <row r="248" spans="2:28" x14ac:dyDescent="0.25">
      <c r="B248" s="440"/>
      <c r="C248" s="440"/>
      <c r="D248" s="440"/>
      <c r="E248" s="440"/>
      <c r="F248" s="440"/>
      <c r="G248" s="440"/>
      <c r="H248" s="440"/>
      <c r="I248" s="440"/>
      <c r="J248" s="440"/>
      <c r="K248" s="440"/>
      <c r="L248" s="440"/>
      <c r="M248" s="440"/>
      <c r="N248" s="440"/>
      <c r="O248" s="440"/>
      <c r="P248" s="440"/>
      <c r="Q248" s="440"/>
      <c r="R248" s="440"/>
      <c r="S248" s="440"/>
      <c r="T248" s="440"/>
      <c r="U248" s="440"/>
      <c r="V248" s="440"/>
      <c r="W248" s="440"/>
      <c r="X248" s="440"/>
      <c r="Y248" s="440"/>
      <c r="Z248" s="440"/>
      <c r="AA248" s="440"/>
      <c r="AB248" s="440"/>
    </row>
    <row r="249" spans="2:28" x14ac:dyDescent="0.25">
      <c r="B249" s="440"/>
      <c r="C249" s="440"/>
      <c r="D249" s="440"/>
      <c r="E249" s="440"/>
      <c r="F249" s="440"/>
      <c r="G249" s="440"/>
      <c r="H249" s="440"/>
      <c r="I249" s="440"/>
      <c r="J249" s="440"/>
      <c r="K249" s="440"/>
      <c r="L249" s="440"/>
      <c r="M249" s="440"/>
      <c r="N249" s="440"/>
      <c r="O249" s="440"/>
      <c r="P249" s="440"/>
      <c r="Q249" s="440"/>
      <c r="R249" s="440"/>
      <c r="S249" s="440"/>
      <c r="T249" s="440"/>
      <c r="U249" s="440"/>
      <c r="V249" s="440"/>
      <c r="W249" s="440"/>
      <c r="X249" s="440"/>
      <c r="Y249" s="440"/>
      <c r="Z249" s="440"/>
      <c r="AA249" s="440"/>
      <c r="AB249" s="440"/>
    </row>
    <row r="250" spans="2:28" x14ac:dyDescent="0.25">
      <c r="B250" s="440"/>
      <c r="C250" s="440"/>
      <c r="D250" s="440"/>
      <c r="E250" s="440"/>
      <c r="F250" s="440"/>
      <c r="G250" s="440"/>
      <c r="H250" s="440"/>
      <c r="I250" s="440"/>
      <c r="J250" s="440"/>
      <c r="K250" s="440"/>
      <c r="L250" s="440"/>
      <c r="M250" s="440"/>
      <c r="N250" s="440"/>
      <c r="O250" s="440"/>
      <c r="P250" s="440"/>
      <c r="Q250" s="440"/>
      <c r="R250" s="440"/>
      <c r="S250" s="440"/>
      <c r="T250" s="440"/>
      <c r="U250" s="440"/>
      <c r="V250" s="440"/>
      <c r="W250" s="440"/>
      <c r="X250" s="440"/>
      <c r="Y250" s="440"/>
      <c r="Z250" s="440"/>
      <c r="AA250" s="440"/>
      <c r="AB250" s="440"/>
    </row>
    <row r="251" spans="2:28" x14ac:dyDescent="0.25">
      <c r="B251" s="440"/>
      <c r="C251" s="440"/>
      <c r="D251" s="440"/>
      <c r="E251" s="440"/>
      <c r="F251" s="440"/>
      <c r="G251" s="440"/>
      <c r="H251" s="440"/>
      <c r="I251" s="440"/>
      <c r="J251" s="440"/>
      <c r="K251" s="440"/>
      <c r="L251" s="440"/>
      <c r="M251" s="440"/>
      <c r="N251" s="440"/>
      <c r="O251" s="440"/>
      <c r="P251" s="440"/>
      <c r="Q251" s="440"/>
      <c r="R251" s="440"/>
      <c r="S251" s="440"/>
      <c r="T251" s="440"/>
      <c r="U251" s="440"/>
      <c r="V251" s="440"/>
      <c r="W251" s="440"/>
      <c r="X251" s="440"/>
      <c r="Y251" s="440"/>
      <c r="Z251" s="440"/>
      <c r="AA251" s="440"/>
      <c r="AB251" s="440"/>
    </row>
    <row r="252" spans="2:28" x14ac:dyDescent="0.25">
      <c r="B252" s="440"/>
      <c r="C252" s="440"/>
      <c r="D252" s="440"/>
      <c r="E252" s="440"/>
      <c r="F252" s="440"/>
      <c r="G252" s="440"/>
      <c r="H252" s="440"/>
      <c r="I252" s="440"/>
      <c r="J252" s="440"/>
      <c r="K252" s="440"/>
      <c r="L252" s="440"/>
      <c r="M252" s="440"/>
      <c r="N252" s="440"/>
      <c r="O252" s="440"/>
      <c r="P252" s="440"/>
      <c r="Q252" s="440"/>
      <c r="R252" s="440"/>
      <c r="S252" s="440"/>
      <c r="T252" s="440"/>
      <c r="U252" s="440"/>
      <c r="V252" s="440"/>
      <c r="W252" s="440"/>
      <c r="X252" s="440"/>
      <c r="Y252" s="440"/>
      <c r="Z252" s="440"/>
      <c r="AA252" s="440"/>
      <c r="AB252" s="440"/>
    </row>
    <row r="253" spans="2:28" x14ac:dyDescent="0.25">
      <c r="B253" s="440"/>
      <c r="C253" s="440"/>
      <c r="D253" s="440"/>
      <c r="E253" s="440"/>
      <c r="F253" s="440"/>
      <c r="G253" s="440"/>
      <c r="H253" s="440"/>
      <c r="I253" s="440"/>
      <c r="J253" s="440"/>
      <c r="K253" s="440"/>
      <c r="L253" s="440"/>
      <c r="M253" s="440"/>
      <c r="N253" s="440"/>
      <c r="O253" s="440"/>
      <c r="P253" s="440"/>
      <c r="Q253" s="440"/>
      <c r="R253" s="440"/>
      <c r="S253" s="440"/>
      <c r="T253" s="440"/>
      <c r="U253" s="440"/>
      <c r="V253" s="440"/>
      <c r="W253" s="440"/>
      <c r="X253" s="440"/>
      <c r="Y253" s="440"/>
      <c r="Z253" s="440"/>
      <c r="AA253" s="440"/>
      <c r="AB253" s="440"/>
    </row>
    <row r="254" spans="2:28" x14ac:dyDescent="0.25">
      <c r="B254" s="440"/>
      <c r="C254" s="440"/>
      <c r="D254" s="440"/>
      <c r="E254" s="440"/>
      <c r="F254" s="440"/>
      <c r="G254" s="440"/>
      <c r="H254" s="440"/>
      <c r="I254" s="440"/>
      <c r="J254" s="440"/>
      <c r="K254" s="440"/>
      <c r="L254" s="440"/>
      <c r="M254" s="440"/>
      <c r="N254" s="440"/>
      <c r="O254" s="440"/>
      <c r="P254" s="440"/>
      <c r="Q254" s="440"/>
      <c r="R254" s="440"/>
      <c r="S254" s="440"/>
      <c r="T254" s="440"/>
      <c r="U254" s="440"/>
      <c r="V254" s="440"/>
      <c r="W254" s="440"/>
      <c r="X254" s="440"/>
      <c r="Y254" s="440"/>
      <c r="Z254" s="440"/>
      <c r="AA254" s="440"/>
      <c r="AB254" s="440"/>
    </row>
    <row r="255" spans="2:28" x14ac:dyDescent="0.25">
      <c r="B255" s="440"/>
      <c r="C255" s="440"/>
      <c r="D255" s="440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0"/>
      <c r="P255" s="440"/>
      <c r="Q255" s="440"/>
      <c r="R255" s="440"/>
      <c r="S255" s="440"/>
      <c r="T255" s="440"/>
      <c r="U255" s="440"/>
      <c r="V255" s="440"/>
      <c r="W255" s="440"/>
      <c r="X255" s="440"/>
      <c r="Y255" s="440"/>
      <c r="Z255" s="440"/>
      <c r="AA255" s="440"/>
      <c r="AB255" s="440"/>
    </row>
    <row r="256" spans="2:28" x14ac:dyDescent="0.25">
      <c r="B256" s="440"/>
      <c r="C256" s="440"/>
      <c r="D256" s="440"/>
      <c r="E256" s="440"/>
      <c r="F256" s="440"/>
      <c r="G256" s="440"/>
      <c r="H256" s="440"/>
      <c r="I256" s="440"/>
      <c r="J256" s="440"/>
      <c r="K256" s="440"/>
      <c r="L256" s="440"/>
      <c r="M256" s="440"/>
      <c r="N256" s="440"/>
      <c r="O256" s="440"/>
      <c r="P256" s="440"/>
      <c r="Q256" s="440"/>
      <c r="R256" s="440"/>
      <c r="S256" s="440"/>
      <c r="T256" s="440"/>
      <c r="U256" s="440"/>
      <c r="V256" s="440"/>
      <c r="W256" s="440"/>
      <c r="X256" s="440"/>
      <c r="Y256" s="440"/>
      <c r="Z256" s="440"/>
      <c r="AA256" s="440"/>
      <c r="AB256" s="440"/>
    </row>
    <row r="257" spans="2:28" x14ac:dyDescent="0.25">
      <c r="B257" s="440"/>
      <c r="C257" s="440"/>
      <c r="D257" s="440"/>
      <c r="E257" s="440"/>
      <c r="F257" s="440"/>
      <c r="G257" s="440"/>
      <c r="H257" s="440"/>
      <c r="I257" s="440"/>
      <c r="J257" s="440"/>
      <c r="K257" s="440"/>
      <c r="L257" s="440"/>
      <c r="M257" s="440"/>
      <c r="N257" s="440"/>
      <c r="O257" s="440"/>
      <c r="P257" s="440"/>
      <c r="Q257" s="440"/>
      <c r="R257" s="440"/>
      <c r="S257" s="440"/>
      <c r="T257" s="440"/>
      <c r="U257" s="440"/>
      <c r="V257" s="440"/>
      <c r="W257" s="440"/>
      <c r="X257" s="440"/>
      <c r="Y257" s="440"/>
      <c r="Z257" s="440"/>
      <c r="AA257" s="440"/>
      <c r="AB257" s="440"/>
    </row>
    <row r="258" spans="2:28" x14ac:dyDescent="0.25">
      <c r="B258" s="440"/>
      <c r="C258" s="440"/>
      <c r="D258" s="440"/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440"/>
      <c r="R258" s="440"/>
      <c r="S258" s="440"/>
      <c r="T258" s="440"/>
      <c r="U258" s="440"/>
      <c r="V258" s="440"/>
      <c r="W258" s="440"/>
      <c r="X258" s="440"/>
      <c r="Y258" s="440"/>
      <c r="Z258" s="440"/>
      <c r="AA258" s="440"/>
      <c r="AB258" s="440"/>
    </row>
    <row r="259" spans="2:28" x14ac:dyDescent="0.25">
      <c r="B259" s="440"/>
      <c r="C259" s="440"/>
      <c r="D259" s="440"/>
      <c r="E259" s="440"/>
      <c r="F259" s="440"/>
      <c r="G259" s="440"/>
      <c r="H259" s="440"/>
      <c r="I259" s="440"/>
      <c r="J259" s="440"/>
      <c r="K259" s="440"/>
      <c r="L259" s="440"/>
      <c r="M259" s="440"/>
      <c r="N259" s="440"/>
      <c r="O259" s="440"/>
      <c r="P259" s="440"/>
      <c r="Q259" s="440"/>
      <c r="R259" s="440"/>
      <c r="S259" s="440"/>
      <c r="T259" s="440"/>
      <c r="U259" s="440"/>
      <c r="V259" s="440"/>
      <c r="W259" s="440"/>
      <c r="X259" s="440"/>
      <c r="Y259" s="440"/>
      <c r="Z259" s="440"/>
      <c r="AA259" s="440"/>
      <c r="AB259" s="440"/>
    </row>
    <row r="260" spans="2:28" x14ac:dyDescent="0.25">
      <c r="B260" s="440"/>
      <c r="C260" s="440"/>
      <c r="D260" s="440"/>
      <c r="E260" s="440"/>
      <c r="F260" s="440"/>
      <c r="G260" s="440"/>
      <c r="H260" s="440"/>
      <c r="I260" s="440"/>
      <c r="J260" s="440"/>
      <c r="K260" s="440"/>
      <c r="L260" s="440"/>
      <c r="M260" s="440"/>
      <c r="N260" s="440"/>
      <c r="O260" s="440"/>
      <c r="P260" s="440"/>
      <c r="Q260" s="440"/>
      <c r="R260" s="440"/>
      <c r="S260" s="440"/>
      <c r="T260" s="440"/>
      <c r="U260" s="440"/>
      <c r="V260" s="440"/>
      <c r="W260" s="440"/>
      <c r="X260" s="440"/>
      <c r="Y260" s="440"/>
      <c r="Z260" s="440"/>
      <c r="AA260" s="440"/>
      <c r="AB260" s="440"/>
    </row>
    <row r="261" spans="2:28" x14ac:dyDescent="0.25">
      <c r="B261" s="440"/>
      <c r="C261" s="440"/>
      <c r="D261" s="440"/>
      <c r="E261" s="440"/>
      <c r="F261" s="440"/>
      <c r="G261" s="440"/>
      <c r="H261" s="440"/>
      <c r="I261" s="440"/>
      <c r="J261" s="440"/>
      <c r="K261" s="440"/>
      <c r="L261" s="440"/>
      <c r="M261" s="440"/>
      <c r="N261" s="440"/>
      <c r="O261" s="440"/>
      <c r="P261" s="440"/>
      <c r="Q261" s="440"/>
      <c r="R261" s="440"/>
      <c r="S261" s="440"/>
      <c r="T261" s="440"/>
      <c r="U261" s="440"/>
      <c r="V261" s="440"/>
      <c r="W261" s="440"/>
      <c r="X261" s="440"/>
      <c r="Y261" s="440"/>
      <c r="Z261" s="440"/>
      <c r="AA261" s="440"/>
      <c r="AB261" s="440"/>
    </row>
    <row r="262" spans="2:28" x14ac:dyDescent="0.25">
      <c r="B262" s="440"/>
      <c r="C262" s="440"/>
      <c r="D262" s="440"/>
      <c r="E262" s="440"/>
      <c r="F262" s="440"/>
      <c r="G262" s="440"/>
      <c r="H262" s="440"/>
      <c r="I262" s="440"/>
      <c r="J262" s="440"/>
      <c r="K262" s="440"/>
      <c r="L262" s="440"/>
      <c r="M262" s="440"/>
      <c r="N262" s="440"/>
      <c r="O262" s="440"/>
      <c r="P262" s="440"/>
      <c r="Q262" s="440"/>
      <c r="R262" s="440"/>
      <c r="S262" s="440"/>
      <c r="T262" s="440"/>
      <c r="U262" s="440"/>
      <c r="V262" s="440"/>
      <c r="W262" s="440"/>
      <c r="X262" s="440"/>
      <c r="Y262" s="440"/>
      <c r="Z262" s="440"/>
      <c r="AA262" s="440"/>
      <c r="AB262" s="440"/>
    </row>
    <row r="263" spans="2:28" x14ac:dyDescent="0.25">
      <c r="B263" s="440"/>
      <c r="C263" s="440"/>
      <c r="D263" s="440"/>
      <c r="E263" s="440"/>
      <c r="F263" s="440"/>
      <c r="G263" s="440"/>
      <c r="H263" s="440"/>
      <c r="I263" s="440"/>
      <c r="J263" s="440"/>
      <c r="K263" s="440"/>
      <c r="L263" s="440"/>
      <c r="M263" s="440"/>
      <c r="N263" s="440"/>
      <c r="O263" s="440"/>
      <c r="P263" s="440"/>
      <c r="Q263" s="440"/>
      <c r="R263" s="440"/>
      <c r="S263" s="440"/>
      <c r="T263" s="440"/>
      <c r="U263" s="440"/>
      <c r="V263" s="440"/>
      <c r="W263" s="440"/>
      <c r="X263" s="440"/>
      <c r="Y263" s="440"/>
      <c r="Z263" s="440"/>
      <c r="AA263" s="440"/>
      <c r="AB263" s="440"/>
    </row>
    <row r="264" spans="2:28" x14ac:dyDescent="0.25">
      <c r="B264" s="440"/>
      <c r="C264" s="440"/>
      <c r="D264" s="440"/>
      <c r="E264" s="440"/>
      <c r="F264" s="440"/>
      <c r="G264" s="440"/>
      <c r="H264" s="440"/>
      <c r="I264" s="440"/>
      <c r="J264" s="440"/>
      <c r="K264" s="440"/>
      <c r="L264" s="440"/>
      <c r="M264" s="440"/>
      <c r="N264" s="440"/>
      <c r="O264" s="440"/>
      <c r="P264" s="440"/>
      <c r="Q264" s="440"/>
      <c r="R264" s="440"/>
      <c r="S264" s="440"/>
      <c r="T264" s="440"/>
      <c r="U264" s="440"/>
      <c r="V264" s="440"/>
      <c r="W264" s="440"/>
      <c r="X264" s="440"/>
      <c r="Y264" s="440"/>
      <c r="Z264" s="440"/>
      <c r="AA264" s="440"/>
      <c r="AB264" s="440"/>
    </row>
    <row r="265" spans="2:28" x14ac:dyDescent="0.25">
      <c r="B265" s="440"/>
      <c r="C265" s="440"/>
      <c r="D265" s="440"/>
      <c r="E265" s="440"/>
      <c r="F265" s="440"/>
      <c r="G265" s="440"/>
      <c r="H265" s="440"/>
      <c r="I265" s="440"/>
      <c r="J265" s="440"/>
      <c r="K265" s="440"/>
      <c r="L265" s="440"/>
      <c r="M265" s="440"/>
      <c r="N265" s="440"/>
      <c r="O265" s="440"/>
      <c r="P265" s="440"/>
      <c r="Q265" s="440"/>
      <c r="R265" s="440"/>
      <c r="S265" s="440"/>
      <c r="T265" s="440"/>
      <c r="U265" s="440"/>
      <c r="V265" s="440"/>
      <c r="W265" s="440"/>
      <c r="X265" s="440"/>
      <c r="Y265" s="440"/>
      <c r="Z265" s="440"/>
      <c r="AA265" s="440"/>
      <c r="AB265" s="440"/>
    </row>
    <row r="266" spans="2:28" x14ac:dyDescent="0.25">
      <c r="B266" s="440"/>
      <c r="C266" s="440"/>
      <c r="D266" s="440"/>
      <c r="E266" s="440"/>
      <c r="F266" s="440"/>
      <c r="G266" s="440"/>
      <c r="H266" s="440"/>
      <c r="I266" s="440"/>
      <c r="J266" s="440"/>
      <c r="K266" s="440"/>
      <c r="L266" s="440"/>
      <c r="M266" s="440"/>
      <c r="N266" s="440"/>
      <c r="O266" s="440"/>
      <c r="P266" s="440"/>
      <c r="Q266" s="440"/>
      <c r="R266" s="440"/>
      <c r="S266" s="440"/>
      <c r="T266" s="440"/>
      <c r="U266" s="440"/>
      <c r="V266" s="440"/>
      <c r="W266" s="440"/>
      <c r="X266" s="440"/>
      <c r="Y266" s="440"/>
      <c r="Z266" s="440"/>
      <c r="AA266" s="440"/>
      <c r="AB266" s="440"/>
    </row>
    <row r="267" spans="2:28" x14ac:dyDescent="0.25">
      <c r="B267" s="440"/>
      <c r="C267" s="440"/>
      <c r="D267" s="440"/>
      <c r="E267" s="440"/>
      <c r="F267" s="440"/>
      <c r="G267" s="440"/>
      <c r="H267" s="440"/>
      <c r="I267" s="440"/>
      <c r="J267" s="440"/>
      <c r="K267" s="440"/>
      <c r="L267" s="440"/>
      <c r="M267" s="440"/>
      <c r="N267" s="440"/>
      <c r="O267" s="440"/>
      <c r="P267" s="440"/>
      <c r="Q267" s="440"/>
      <c r="R267" s="440"/>
      <c r="S267" s="440"/>
      <c r="T267" s="440"/>
      <c r="U267" s="440"/>
      <c r="V267" s="440"/>
      <c r="W267" s="440"/>
      <c r="X267" s="440"/>
      <c r="Y267" s="440"/>
      <c r="Z267" s="440"/>
      <c r="AA267" s="440"/>
      <c r="AB267" s="440"/>
    </row>
    <row r="268" spans="2:28" x14ac:dyDescent="0.25">
      <c r="B268" s="440"/>
      <c r="C268" s="440"/>
      <c r="D268" s="440"/>
      <c r="E268" s="440"/>
      <c r="F268" s="440"/>
      <c r="G268" s="440"/>
      <c r="H268" s="440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</row>
    <row r="269" spans="2:28" x14ac:dyDescent="0.25">
      <c r="B269" s="440"/>
      <c r="C269" s="440"/>
      <c r="D269" s="440"/>
      <c r="E269" s="440"/>
      <c r="F269" s="440"/>
      <c r="G269" s="440"/>
      <c r="H269" s="440"/>
      <c r="I269" s="440"/>
      <c r="J269" s="440"/>
      <c r="K269" s="440"/>
      <c r="L269" s="440"/>
      <c r="M269" s="440"/>
      <c r="N269" s="440"/>
      <c r="O269" s="440"/>
      <c r="P269" s="440"/>
      <c r="Q269" s="440"/>
      <c r="R269" s="440"/>
      <c r="S269" s="440"/>
      <c r="T269" s="440"/>
      <c r="U269" s="440"/>
      <c r="V269" s="440"/>
      <c r="W269" s="440"/>
      <c r="X269" s="440"/>
      <c r="Y269" s="440"/>
      <c r="Z269" s="440"/>
      <c r="AA269" s="440"/>
      <c r="AB269" s="440"/>
    </row>
    <row r="270" spans="2:28" x14ac:dyDescent="0.25">
      <c r="B270" s="440"/>
      <c r="C270" s="440"/>
      <c r="D270" s="440"/>
      <c r="E270" s="440"/>
      <c r="F270" s="440"/>
      <c r="G270" s="440"/>
      <c r="H270" s="440"/>
      <c r="I270" s="440"/>
      <c r="J270" s="440"/>
      <c r="K270" s="440"/>
      <c r="L270" s="440"/>
      <c r="M270" s="440"/>
      <c r="N270" s="440"/>
      <c r="O270" s="440"/>
      <c r="P270" s="440"/>
      <c r="Q270" s="440"/>
      <c r="R270" s="440"/>
      <c r="S270" s="440"/>
      <c r="T270" s="440"/>
      <c r="U270" s="440"/>
      <c r="V270" s="440"/>
      <c r="W270" s="440"/>
      <c r="X270" s="440"/>
      <c r="Y270" s="440"/>
      <c r="Z270" s="440"/>
      <c r="AA270" s="440"/>
      <c r="AB270" s="440"/>
    </row>
    <row r="271" spans="2:28" x14ac:dyDescent="0.25">
      <c r="B271" s="440"/>
      <c r="C271" s="440"/>
      <c r="D271" s="440"/>
      <c r="E271" s="440"/>
      <c r="F271" s="440"/>
      <c r="G271" s="440"/>
      <c r="H271" s="440"/>
      <c r="I271" s="440"/>
      <c r="J271" s="440"/>
      <c r="K271" s="440"/>
      <c r="L271" s="440"/>
      <c r="M271" s="440"/>
      <c r="N271" s="440"/>
      <c r="O271" s="440"/>
      <c r="P271" s="440"/>
      <c r="Q271" s="440"/>
      <c r="R271" s="440"/>
      <c r="S271" s="440"/>
      <c r="T271" s="440"/>
      <c r="U271" s="440"/>
      <c r="V271" s="440"/>
      <c r="W271" s="440"/>
      <c r="X271" s="440"/>
      <c r="Y271" s="440"/>
      <c r="Z271" s="440"/>
      <c r="AA271" s="440"/>
      <c r="AB271" s="440"/>
    </row>
    <row r="272" spans="2:28" x14ac:dyDescent="0.25">
      <c r="B272" s="440"/>
      <c r="C272" s="440"/>
      <c r="D272" s="440"/>
      <c r="E272" s="440"/>
      <c r="F272" s="440"/>
      <c r="G272" s="440"/>
      <c r="H272" s="440"/>
      <c r="I272" s="440"/>
      <c r="J272" s="440"/>
      <c r="K272" s="440"/>
      <c r="L272" s="440"/>
      <c r="M272" s="440"/>
      <c r="N272" s="440"/>
      <c r="O272" s="440"/>
      <c r="P272" s="440"/>
      <c r="Q272" s="440"/>
      <c r="R272" s="440"/>
      <c r="S272" s="440"/>
      <c r="T272" s="440"/>
      <c r="U272" s="440"/>
      <c r="V272" s="440"/>
      <c r="W272" s="440"/>
      <c r="X272" s="440"/>
      <c r="Y272" s="440"/>
      <c r="Z272" s="440"/>
      <c r="AA272" s="440"/>
      <c r="AB272" s="440"/>
    </row>
    <row r="273" spans="2:28" x14ac:dyDescent="0.25">
      <c r="B273" s="440"/>
      <c r="C273" s="440"/>
      <c r="D273" s="440"/>
      <c r="E273" s="440"/>
      <c r="F273" s="440"/>
      <c r="G273" s="440"/>
      <c r="H273" s="440"/>
      <c r="I273" s="440"/>
      <c r="J273" s="440"/>
      <c r="K273" s="440"/>
      <c r="L273" s="440"/>
      <c r="M273" s="440"/>
      <c r="N273" s="440"/>
      <c r="O273" s="440"/>
      <c r="P273" s="440"/>
      <c r="Q273" s="440"/>
      <c r="R273" s="440"/>
      <c r="S273" s="440"/>
      <c r="T273" s="440"/>
      <c r="U273" s="440"/>
      <c r="V273" s="440"/>
      <c r="W273" s="440"/>
      <c r="X273" s="440"/>
      <c r="Y273" s="440"/>
      <c r="Z273" s="440"/>
      <c r="AA273" s="440"/>
      <c r="AB273" s="440"/>
    </row>
    <row r="274" spans="2:28" x14ac:dyDescent="0.25">
      <c r="B274" s="440"/>
      <c r="C274" s="440"/>
      <c r="D274" s="440"/>
      <c r="E274" s="440"/>
      <c r="F274" s="440"/>
      <c r="G274" s="440"/>
      <c r="H274" s="440"/>
      <c r="I274" s="440"/>
      <c r="J274" s="440"/>
      <c r="K274" s="440"/>
      <c r="L274" s="440"/>
      <c r="M274" s="440"/>
      <c r="N274" s="440"/>
      <c r="O274" s="440"/>
      <c r="P274" s="440"/>
      <c r="Q274" s="440"/>
      <c r="R274" s="440"/>
      <c r="S274" s="440"/>
      <c r="T274" s="440"/>
      <c r="U274" s="440"/>
      <c r="V274" s="440"/>
      <c r="W274" s="440"/>
      <c r="X274" s="440"/>
      <c r="Y274" s="440"/>
      <c r="Z274" s="440"/>
      <c r="AA274" s="440"/>
      <c r="AB274" s="440"/>
    </row>
    <row r="275" spans="2:28" x14ac:dyDescent="0.25">
      <c r="B275" s="440"/>
      <c r="C275" s="440"/>
      <c r="D275" s="440"/>
      <c r="E275" s="440"/>
      <c r="F275" s="440"/>
      <c r="G275" s="440"/>
      <c r="H275" s="440"/>
      <c r="I275" s="440"/>
      <c r="J275" s="440"/>
      <c r="K275" s="440"/>
      <c r="L275" s="440"/>
      <c r="M275" s="440"/>
      <c r="N275" s="440"/>
      <c r="O275" s="440"/>
      <c r="P275" s="440"/>
      <c r="Q275" s="440"/>
      <c r="R275" s="440"/>
      <c r="S275" s="440"/>
      <c r="T275" s="440"/>
      <c r="U275" s="440"/>
      <c r="V275" s="440"/>
      <c r="W275" s="440"/>
      <c r="X275" s="440"/>
      <c r="Y275" s="440"/>
      <c r="Z275" s="440"/>
      <c r="AA275" s="440"/>
      <c r="AB275" s="440"/>
    </row>
    <row r="276" spans="2:28" x14ac:dyDescent="0.25">
      <c r="B276" s="440"/>
      <c r="C276" s="440"/>
      <c r="D276" s="440"/>
      <c r="E276" s="440"/>
      <c r="F276" s="440"/>
      <c r="G276" s="440"/>
      <c r="H276" s="440"/>
      <c r="I276" s="440"/>
      <c r="J276" s="440"/>
      <c r="K276" s="440"/>
      <c r="L276" s="440"/>
      <c r="M276" s="440"/>
      <c r="N276" s="440"/>
      <c r="O276" s="440"/>
      <c r="P276" s="440"/>
      <c r="Q276" s="440"/>
      <c r="R276" s="440"/>
      <c r="S276" s="440"/>
      <c r="T276" s="440"/>
      <c r="U276" s="440"/>
      <c r="V276" s="440"/>
      <c r="W276" s="440"/>
      <c r="X276" s="440"/>
      <c r="Y276" s="440"/>
      <c r="Z276" s="440"/>
      <c r="AA276" s="440"/>
      <c r="AB276" s="440"/>
    </row>
    <row r="277" spans="2:28" x14ac:dyDescent="0.25">
      <c r="B277" s="440"/>
      <c r="C277" s="440"/>
      <c r="D277" s="440"/>
      <c r="E277" s="440"/>
      <c r="F277" s="440"/>
      <c r="G277" s="440"/>
      <c r="H277" s="440"/>
      <c r="I277" s="440"/>
      <c r="J277" s="440"/>
      <c r="K277" s="440"/>
      <c r="L277" s="440"/>
      <c r="M277" s="440"/>
      <c r="N277" s="440"/>
      <c r="O277" s="440"/>
      <c r="P277" s="440"/>
      <c r="Q277" s="440"/>
      <c r="R277" s="440"/>
      <c r="S277" s="440"/>
      <c r="T277" s="440"/>
      <c r="U277" s="440"/>
      <c r="V277" s="440"/>
      <c r="W277" s="440"/>
      <c r="X277" s="440"/>
      <c r="Y277" s="440"/>
      <c r="Z277" s="440"/>
      <c r="AA277" s="440"/>
      <c r="AB277" s="440"/>
    </row>
    <row r="278" spans="2:28" x14ac:dyDescent="0.25">
      <c r="B278" s="440"/>
      <c r="C278" s="440"/>
      <c r="D278" s="440"/>
      <c r="E278" s="440"/>
      <c r="F278" s="440"/>
      <c r="G278" s="440"/>
      <c r="H278" s="440"/>
      <c r="I278" s="440"/>
      <c r="J278" s="440"/>
      <c r="K278" s="440"/>
      <c r="L278" s="440"/>
      <c r="M278" s="440"/>
      <c r="N278" s="440"/>
      <c r="O278" s="440"/>
      <c r="P278" s="440"/>
      <c r="Q278" s="440"/>
      <c r="R278" s="440"/>
      <c r="S278" s="440"/>
      <c r="T278" s="440"/>
      <c r="U278" s="440"/>
      <c r="V278" s="440"/>
      <c r="W278" s="440"/>
      <c r="X278" s="440"/>
      <c r="Y278" s="440"/>
      <c r="Z278" s="440"/>
      <c r="AA278" s="440"/>
      <c r="AB278" s="440"/>
    </row>
    <row r="279" spans="2:28" x14ac:dyDescent="0.25">
      <c r="B279" s="440"/>
      <c r="C279" s="440"/>
      <c r="D279" s="440"/>
      <c r="E279" s="440"/>
      <c r="F279" s="440"/>
      <c r="G279" s="440"/>
      <c r="H279" s="440"/>
      <c r="I279" s="440"/>
      <c r="J279" s="440"/>
      <c r="K279" s="440"/>
      <c r="L279" s="440"/>
      <c r="M279" s="440"/>
      <c r="N279" s="440"/>
      <c r="O279" s="440"/>
      <c r="P279" s="440"/>
      <c r="Q279" s="440"/>
      <c r="R279" s="440"/>
      <c r="S279" s="440"/>
      <c r="T279" s="440"/>
      <c r="U279" s="440"/>
      <c r="V279" s="440"/>
      <c r="W279" s="440"/>
      <c r="X279" s="440"/>
      <c r="Y279" s="440"/>
      <c r="Z279" s="440"/>
      <c r="AA279" s="440"/>
      <c r="AB279" s="440"/>
    </row>
    <row r="280" spans="2:28" x14ac:dyDescent="0.25">
      <c r="B280" s="440"/>
      <c r="C280" s="440"/>
      <c r="D280" s="440"/>
      <c r="E280" s="440"/>
      <c r="F280" s="440"/>
      <c r="G280" s="440"/>
      <c r="H280" s="440"/>
      <c r="I280" s="440"/>
      <c r="J280" s="440"/>
      <c r="K280" s="440"/>
      <c r="L280" s="440"/>
      <c r="M280" s="440"/>
      <c r="N280" s="440"/>
      <c r="O280" s="440"/>
      <c r="P280" s="440"/>
      <c r="Q280" s="440"/>
      <c r="R280" s="440"/>
      <c r="S280" s="440"/>
      <c r="T280" s="440"/>
      <c r="U280" s="440"/>
      <c r="V280" s="440"/>
      <c r="W280" s="440"/>
      <c r="X280" s="440"/>
      <c r="Y280" s="440"/>
      <c r="Z280" s="440"/>
      <c r="AA280" s="440"/>
      <c r="AB280" s="440"/>
    </row>
    <row r="281" spans="2:28" x14ac:dyDescent="0.25">
      <c r="B281" s="440"/>
      <c r="C281" s="440"/>
      <c r="D281" s="440"/>
      <c r="E281" s="440"/>
      <c r="F281" s="440"/>
      <c r="G281" s="440"/>
      <c r="H281" s="440"/>
      <c r="I281" s="440"/>
      <c r="J281" s="440"/>
      <c r="K281" s="440"/>
      <c r="L281" s="440"/>
      <c r="M281" s="440"/>
      <c r="N281" s="440"/>
      <c r="O281" s="440"/>
      <c r="P281" s="440"/>
      <c r="Q281" s="440"/>
      <c r="R281" s="440"/>
      <c r="S281" s="440"/>
      <c r="T281" s="440"/>
      <c r="U281" s="440"/>
      <c r="V281" s="440"/>
      <c r="W281" s="440"/>
      <c r="X281" s="440"/>
      <c r="Y281" s="440"/>
      <c r="Z281" s="440"/>
      <c r="AA281" s="440"/>
      <c r="AB281" s="440"/>
    </row>
    <row r="282" spans="2:28" x14ac:dyDescent="0.25">
      <c r="B282" s="440"/>
      <c r="C282" s="440"/>
      <c r="D282" s="440"/>
      <c r="E282" s="440"/>
      <c r="F282" s="440"/>
      <c r="G282" s="440"/>
      <c r="H282" s="440"/>
      <c r="I282" s="440"/>
      <c r="J282" s="440"/>
      <c r="K282" s="440"/>
      <c r="L282" s="440"/>
      <c r="M282" s="440"/>
      <c r="N282" s="440"/>
      <c r="O282" s="440"/>
      <c r="P282" s="440"/>
      <c r="Q282" s="440"/>
      <c r="R282" s="440"/>
      <c r="S282" s="440"/>
      <c r="T282" s="440"/>
      <c r="U282" s="440"/>
      <c r="V282" s="440"/>
      <c r="W282" s="440"/>
      <c r="X282" s="440"/>
      <c r="Y282" s="440"/>
      <c r="Z282" s="440"/>
      <c r="AA282" s="440"/>
      <c r="AB282" s="440"/>
    </row>
    <row r="283" spans="2:28" x14ac:dyDescent="0.25">
      <c r="B283" s="440"/>
      <c r="C283" s="440"/>
      <c r="D283" s="440"/>
      <c r="E283" s="440"/>
      <c r="F283" s="440"/>
      <c r="G283" s="440"/>
      <c r="H283" s="440"/>
      <c r="I283" s="440"/>
      <c r="J283" s="440"/>
      <c r="K283" s="440"/>
      <c r="L283" s="440"/>
      <c r="M283" s="440"/>
      <c r="N283" s="440"/>
      <c r="O283" s="440"/>
      <c r="P283" s="440"/>
      <c r="Q283" s="440"/>
      <c r="R283" s="440"/>
      <c r="S283" s="440"/>
      <c r="T283" s="440"/>
      <c r="U283" s="440"/>
      <c r="V283" s="440"/>
      <c r="W283" s="440"/>
      <c r="X283" s="440"/>
      <c r="Y283" s="440"/>
      <c r="Z283" s="440"/>
      <c r="AA283" s="440"/>
      <c r="AB283" s="440"/>
    </row>
    <row r="284" spans="2:28" x14ac:dyDescent="0.25">
      <c r="B284" s="440"/>
      <c r="C284" s="440"/>
      <c r="D284" s="440"/>
      <c r="E284" s="440"/>
      <c r="F284" s="440"/>
      <c r="G284" s="440"/>
      <c r="H284" s="440"/>
      <c r="I284" s="440"/>
      <c r="J284" s="440"/>
      <c r="K284" s="440"/>
      <c r="L284" s="440"/>
      <c r="M284" s="440"/>
      <c r="N284" s="440"/>
      <c r="O284" s="440"/>
      <c r="P284" s="440"/>
      <c r="Q284" s="440"/>
      <c r="R284" s="440"/>
      <c r="S284" s="440"/>
      <c r="T284" s="440"/>
      <c r="U284" s="440"/>
      <c r="V284" s="440"/>
      <c r="W284" s="440"/>
      <c r="X284" s="440"/>
      <c r="Y284" s="440"/>
      <c r="Z284" s="440"/>
      <c r="AA284" s="440"/>
      <c r="AB284" s="440"/>
    </row>
    <row r="285" spans="2:28" x14ac:dyDescent="0.25">
      <c r="B285" s="440"/>
      <c r="C285" s="440"/>
      <c r="D285" s="440"/>
      <c r="E285" s="440"/>
      <c r="F285" s="440"/>
      <c r="G285" s="440"/>
      <c r="H285" s="440"/>
      <c r="I285" s="440"/>
      <c r="J285" s="440"/>
      <c r="K285" s="440"/>
      <c r="L285" s="440"/>
      <c r="M285" s="440"/>
      <c r="N285" s="440"/>
      <c r="O285" s="440"/>
      <c r="P285" s="440"/>
      <c r="Q285" s="440"/>
      <c r="R285" s="440"/>
      <c r="S285" s="440"/>
      <c r="T285" s="440"/>
      <c r="U285" s="440"/>
      <c r="V285" s="440"/>
      <c r="W285" s="440"/>
      <c r="X285" s="440"/>
      <c r="Y285" s="440"/>
      <c r="Z285" s="440"/>
      <c r="AA285" s="440"/>
      <c r="AB285" s="440"/>
    </row>
    <row r="286" spans="2:28" x14ac:dyDescent="0.25">
      <c r="B286" s="440"/>
      <c r="C286" s="440"/>
      <c r="D286" s="440"/>
      <c r="E286" s="440"/>
      <c r="F286" s="440"/>
      <c r="G286" s="440"/>
      <c r="H286" s="440"/>
      <c r="I286" s="440"/>
      <c r="J286" s="440"/>
      <c r="K286" s="440"/>
      <c r="L286" s="440"/>
      <c r="M286" s="440"/>
      <c r="N286" s="440"/>
      <c r="O286" s="440"/>
      <c r="P286" s="440"/>
      <c r="Q286" s="440"/>
      <c r="R286" s="440"/>
      <c r="S286" s="440"/>
      <c r="T286" s="440"/>
      <c r="U286" s="440"/>
      <c r="V286" s="440"/>
      <c r="W286" s="440"/>
      <c r="X286" s="440"/>
      <c r="Y286" s="440"/>
      <c r="Z286" s="440"/>
      <c r="AA286" s="440"/>
      <c r="AB286" s="440"/>
    </row>
    <row r="287" spans="2:28" x14ac:dyDescent="0.25">
      <c r="B287" s="440"/>
      <c r="C287" s="440"/>
      <c r="D287" s="440"/>
      <c r="E287" s="440"/>
      <c r="F287" s="440"/>
      <c r="G287" s="440"/>
      <c r="H287" s="440"/>
      <c r="I287" s="440"/>
      <c r="J287" s="440"/>
      <c r="K287" s="440"/>
      <c r="L287" s="440"/>
      <c r="M287" s="440"/>
      <c r="N287" s="440"/>
      <c r="O287" s="440"/>
      <c r="P287" s="440"/>
      <c r="Q287" s="440"/>
      <c r="R287" s="440"/>
      <c r="S287" s="440"/>
      <c r="T287" s="440"/>
      <c r="U287" s="440"/>
      <c r="V287" s="440"/>
      <c r="W287" s="440"/>
      <c r="X287" s="440"/>
      <c r="Y287" s="440"/>
      <c r="Z287" s="440"/>
      <c r="AA287" s="440"/>
      <c r="AB287" s="440"/>
    </row>
    <row r="288" spans="2:28" x14ac:dyDescent="0.25">
      <c r="B288" s="440"/>
      <c r="C288" s="440"/>
      <c r="D288" s="440"/>
      <c r="E288" s="440"/>
      <c r="F288" s="440"/>
      <c r="G288" s="440"/>
      <c r="H288" s="440"/>
      <c r="I288" s="440"/>
      <c r="J288" s="440"/>
      <c r="K288" s="440"/>
      <c r="L288" s="440"/>
      <c r="M288" s="440"/>
      <c r="N288" s="440"/>
      <c r="O288" s="440"/>
      <c r="P288" s="440"/>
      <c r="Q288" s="440"/>
      <c r="R288" s="440"/>
      <c r="S288" s="440"/>
      <c r="T288" s="440"/>
      <c r="U288" s="440"/>
      <c r="V288" s="440"/>
      <c r="W288" s="440"/>
      <c r="X288" s="440"/>
      <c r="Y288" s="440"/>
      <c r="Z288" s="440"/>
      <c r="AA288" s="440"/>
      <c r="AB288" s="440"/>
    </row>
    <row r="289" spans="2:28" x14ac:dyDescent="0.25">
      <c r="B289" s="440"/>
      <c r="C289" s="440"/>
      <c r="D289" s="440"/>
      <c r="E289" s="440"/>
      <c r="F289" s="440"/>
      <c r="G289" s="440"/>
      <c r="H289" s="440"/>
      <c r="I289" s="440"/>
      <c r="J289" s="440"/>
      <c r="K289" s="440"/>
      <c r="L289" s="440"/>
      <c r="M289" s="440"/>
      <c r="N289" s="440"/>
      <c r="O289" s="440"/>
      <c r="P289" s="440"/>
      <c r="Q289" s="440"/>
      <c r="R289" s="440"/>
      <c r="S289" s="440"/>
      <c r="T289" s="440"/>
      <c r="U289" s="440"/>
      <c r="V289" s="440"/>
      <c r="W289" s="440"/>
      <c r="X289" s="440"/>
      <c r="Y289" s="440"/>
      <c r="Z289" s="440"/>
      <c r="AA289" s="440"/>
      <c r="AB289" s="440"/>
    </row>
    <row r="290" spans="2:28" x14ac:dyDescent="0.25">
      <c r="B290" s="440"/>
      <c r="C290" s="440"/>
      <c r="D290" s="440"/>
      <c r="E290" s="440"/>
      <c r="F290" s="440"/>
      <c r="G290" s="440"/>
      <c r="H290" s="440"/>
      <c r="I290" s="440"/>
      <c r="J290" s="440"/>
      <c r="K290" s="440"/>
      <c r="L290" s="440"/>
      <c r="M290" s="440"/>
      <c r="N290" s="440"/>
      <c r="O290" s="440"/>
      <c r="P290" s="440"/>
      <c r="Q290" s="440"/>
      <c r="R290" s="440"/>
      <c r="S290" s="440"/>
      <c r="T290" s="440"/>
      <c r="U290" s="440"/>
      <c r="V290" s="440"/>
      <c r="W290" s="440"/>
      <c r="X290" s="440"/>
      <c r="Y290" s="440"/>
      <c r="Z290" s="440"/>
      <c r="AA290" s="440"/>
      <c r="AB290" s="440"/>
    </row>
    <row r="291" spans="2:28" x14ac:dyDescent="0.25">
      <c r="B291" s="440"/>
      <c r="C291" s="440"/>
      <c r="D291" s="440"/>
      <c r="E291" s="440"/>
      <c r="F291" s="440"/>
      <c r="G291" s="440"/>
      <c r="H291" s="440"/>
      <c r="I291" s="440"/>
      <c r="J291" s="440"/>
      <c r="K291" s="440"/>
      <c r="L291" s="440"/>
      <c r="M291" s="440"/>
      <c r="N291" s="440"/>
      <c r="O291" s="440"/>
      <c r="P291" s="440"/>
      <c r="Q291" s="440"/>
      <c r="R291" s="440"/>
      <c r="S291" s="440"/>
      <c r="T291" s="440"/>
      <c r="U291" s="440"/>
      <c r="V291" s="440"/>
      <c r="W291" s="440"/>
      <c r="X291" s="440"/>
      <c r="Y291" s="440"/>
      <c r="Z291" s="440"/>
      <c r="AA291" s="440"/>
      <c r="AB291" s="440"/>
    </row>
    <row r="292" spans="2:28" x14ac:dyDescent="0.25">
      <c r="B292" s="440"/>
      <c r="C292" s="440"/>
      <c r="D292" s="440"/>
      <c r="E292" s="440"/>
      <c r="F292" s="440"/>
      <c r="G292" s="440"/>
      <c r="H292" s="440"/>
      <c r="I292" s="440"/>
      <c r="J292" s="440"/>
      <c r="K292" s="440"/>
      <c r="L292" s="440"/>
      <c r="M292" s="440"/>
      <c r="N292" s="440"/>
      <c r="O292" s="440"/>
      <c r="P292" s="440"/>
      <c r="Q292" s="440"/>
      <c r="R292" s="440"/>
      <c r="S292" s="440"/>
      <c r="T292" s="440"/>
      <c r="U292" s="440"/>
      <c r="V292" s="440"/>
      <c r="W292" s="440"/>
      <c r="X292" s="440"/>
      <c r="Y292" s="440"/>
      <c r="Z292" s="440"/>
      <c r="AA292" s="440"/>
      <c r="AB292" s="440"/>
    </row>
    <row r="293" spans="2:28" x14ac:dyDescent="0.25">
      <c r="B293" s="440"/>
      <c r="C293" s="440"/>
      <c r="D293" s="440"/>
      <c r="E293" s="440"/>
      <c r="F293" s="440"/>
      <c r="G293" s="440"/>
      <c r="H293" s="440"/>
      <c r="I293" s="440"/>
      <c r="J293" s="440"/>
      <c r="K293" s="440"/>
      <c r="L293" s="440"/>
      <c r="M293" s="440"/>
      <c r="N293" s="440"/>
      <c r="O293" s="440"/>
      <c r="P293" s="440"/>
      <c r="Q293" s="440"/>
      <c r="R293" s="440"/>
      <c r="S293" s="440"/>
      <c r="T293" s="440"/>
      <c r="U293" s="440"/>
      <c r="V293" s="440"/>
      <c r="W293" s="440"/>
      <c r="X293" s="440"/>
      <c r="Y293" s="440"/>
      <c r="Z293" s="440"/>
      <c r="AA293" s="440"/>
      <c r="AB293" s="440"/>
    </row>
    <row r="294" spans="2:28" x14ac:dyDescent="0.25">
      <c r="B294" s="440"/>
      <c r="C294" s="440"/>
      <c r="D294" s="440"/>
      <c r="E294" s="440"/>
      <c r="F294" s="440"/>
      <c r="G294" s="440"/>
      <c r="H294" s="440"/>
      <c r="I294" s="440"/>
      <c r="J294" s="440"/>
      <c r="K294" s="440"/>
      <c r="L294" s="440"/>
      <c r="M294" s="440"/>
      <c r="N294" s="440"/>
      <c r="O294" s="440"/>
      <c r="P294" s="440"/>
      <c r="Q294" s="440"/>
      <c r="R294" s="440"/>
      <c r="S294" s="440"/>
      <c r="T294" s="440"/>
      <c r="U294" s="440"/>
      <c r="V294" s="440"/>
      <c r="W294" s="440"/>
      <c r="X294" s="440"/>
      <c r="Y294" s="440"/>
      <c r="Z294" s="440"/>
      <c r="AA294" s="440"/>
      <c r="AB294" s="440"/>
    </row>
    <row r="295" spans="2:28" x14ac:dyDescent="0.25">
      <c r="B295" s="440"/>
      <c r="C295" s="440"/>
      <c r="D295" s="440"/>
      <c r="E295" s="440"/>
      <c r="F295" s="440"/>
      <c r="G295" s="440"/>
      <c r="H295" s="440"/>
      <c r="I295" s="440"/>
      <c r="J295" s="440"/>
      <c r="K295" s="440"/>
      <c r="L295" s="440"/>
      <c r="M295" s="440"/>
      <c r="N295" s="440"/>
      <c r="O295" s="440"/>
      <c r="P295" s="440"/>
      <c r="Q295" s="440"/>
      <c r="R295" s="440"/>
      <c r="S295" s="440"/>
      <c r="T295" s="440"/>
      <c r="U295" s="440"/>
      <c r="V295" s="440"/>
      <c r="W295" s="440"/>
      <c r="X295" s="440"/>
      <c r="Y295" s="440"/>
      <c r="Z295" s="440"/>
      <c r="AA295" s="440"/>
      <c r="AB295" s="440"/>
    </row>
    <row r="296" spans="2:28" x14ac:dyDescent="0.25">
      <c r="B296" s="440"/>
      <c r="C296" s="440"/>
      <c r="D296" s="440"/>
      <c r="E296" s="440"/>
      <c r="F296" s="440"/>
      <c r="G296" s="440"/>
      <c r="H296" s="440"/>
      <c r="I296" s="440"/>
      <c r="J296" s="440"/>
      <c r="K296" s="440"/>
      <c r="L296" s="440"/>
      <c r="M296" s="440"/>
      <c r="N296" s="440"/>
      <c r="O296" s="440"/>
      <c r="P296" s="440"/>
      <c r="Q296" s="440"/>
      <c r="R296" s="440"/>
      <c r="S296" s="440"/>
      <c r="T296" s="440"/>
      <c r="U296" s="440"/>
      <c r="V296" s="440"/>
      <c r="W296" s="440"/>
      <c r="X296" s="440"/>
      <c r="Y296" s="440"/>
      <c r="Z296" s="440"/>
      <c r="AA296" s="440"/>
      <c r="AB296" s="440"/>
    </row>
    <row r="297" spans="2:28" x14ac:dyDescent="0.25">
      <c r="B297" s="440"/>
      <c r="C297" s="440"/>
      <c r="D297" s="440"/>
      <c r="E297" s="440"/>
      <c r="F297" s="440"/>
      <c r="G297" s="440"/>
      <c r="H297" s="440"/>
      <c r="I297" s="440"/>
      <c r="J297" s="440"/>
      <c r="K297" s="440"/>
      <c r="L297" s="440"/>
      <c r="M297" s="440"/>
      <c r="N297" s="440"/>
      <c r="O297" s="440"/>
      <c r="P297" s="440"/>
      <c r="Q297" s="440"/>
      <c r="R297" s="440"/>
      <c r="S297" s="440"/>
      <c r="T297" s="440"/>
      <c r="U297" s="440"/>
      <c r="V297" s="440"/>
      <c r="W297" s="440"/>
      <c r="X297" s="440"/>
      <c r="Y297" s="440"/>
      <c r="Z297" s="440"/>
      <c r="AA297" s="440"/>
      <c r="AB297" s="440"/>
    </row>
    <row r="298" spans="2:28" x14ac:dyDescent="0.25">
      <c r="B298" s="440"/>
      <c r="C298" s="440"/>
      <c r="D298" s="440"/>
      <c r="E298" s="440"/>
      <c r="F298" s="440"/>
      <c r="G298" s="440"/>
      <c r="H298" s="440"/>
      <c r="I298" s="440"/>
      <c r="J298" s="440"/>
      <c r="K298" s="440"/>
      <c r="L298" s="440"/>
      <c r="M298" s="440"/>
      <c r="N298" s="440"/>
      <c r="O298" s="440"/>
      <c r="P298" s="440"/>
      <c r="Q298" s="440"/>
      <c r="R298" s="440"/>
      <c r="S298" s="440"/>
      <c r="T298" s="440"/>
      <c r="U298" s="440"/>
      <c r="V298" s="440"/>
      <c r="W298" s="440"/>
      <c r="X298" s="440"/>
      <c r="Y298" s="440"/>
      <c r="Z298" s="440"/>
      <c r="AA298" s="440"/>
      <c r="AB298" s="440"/>
    </row>
    <row r="299" spans="2:28" x14ac:dyDescent="0.25">
      <c r="B299" s="440"/>
      <c r="C299" s="440"/>
      <c r="D299" s="440"/>
      <c r="E299" s="440"/>
      <c r="F299" s="440"/>
      <c r="G299" s="440"/>
      <c r="H299" s="440"/>
      <c r="I299" s="440"/>
      <c r="J299" s="440"/>
      <c r="K299" s="440"/>
      <c r="L299" s="440"/>
      <c r="M299" s="440"/>
      <c r="N299" s="440"/>
      <c r="O299" s="440"/>
      <c r="P299" s="440"/>
      <c r="Q299" s="440"/>
      <c r="R299" s="440"/>
      <c r="S299" s="440"/>
      <c r="T299" s="440"/>
      <c r="U299" s="440"/>
      <c r="V299" s="440"/>
      <c r="W299" s="440"/>
      <c r="X299" s="440"/>
      <c r="Y299" s="440"/>
      <c r="Z299" s="440"/>
      <c r="AA299" s="440"/>
      <c r="AB299" s="440"/>
    </row>
    <row r="300" spans="2:28" x14ac:dyDescent="0.25">
      <c r="B300" s="440"/>
      <c r="C300" s="440"/>
      <c r="D300" s="440"/>
      <c r="E300" s="440"/>
      <c r="F300" s="440"/>
      <c r="G300" s="440"/>
      <c r="H300" s="440"/>
      <c r="I300" s="440"/>
      <c r="J300" s="440"/>
      <c r="K300" s="440"/>
      <c r="L300" s="440"/>
      <c r="M300" s="440"/>
      <c r="N300" s="440"/>
      <c r="O300" s="440"/>
      <c r="P300" s="440"/>
      <c r="Q300" s="440"/>
      <c r="R300" s="440"/>
      <c r="S300" s="440"/>
      <c r="T300" s="440"/>
      <c r="U300" s="440"/>
      <c r="V300" s="440"/>
      <c r="W300" s="440"/>
      <c r="X300" s="440"/>
      <c r="Y300" s="440"/>
      <c r="Z300" s="440"/>
      <c r="AA300" s="440"/>
      <c r="AB300" s="440"/>
    </row>
    <row r="301" spans="2:28" x14ac:dyDescent="0.25">
      <c r="B301" s="440"/>
      <c r="C301" s="440"/>
      <c r="D301" s="440"/>
      <c r="E301" s="440"/>
      <c r="F301" s="440"/>
      <c r="G301" s="440"/>
      <c r="H301" s="440"/>
      <c r="I301" s="440"/>
      <c r="J301" s="440"/>
      <c r="K301" s="440"/>
      <c r="L301" s="440"/>
      <c r="M301" s="440"/>
      <c r="N301" s="440"/>
      <c r="O301" s="440"/>
      <c r="P301" s="440"/>
      <c r="Q301" s="440"/>
      <c r="R301" s="440"/>
      <c r="S301" s="440"/>
      <c r="T301" s="440"/>
      <c r="U301" s="440"/>
      <c r="V301" s="440"/>
      <c r="W301" s="440"/>
      <c r="X301" s="440"/>
      <c r="Y301" s="440"/>
      <c r="Z301" s="440"/>
      <c r="AA301" s="440"/>
      <c r="AB301" s="440"/>
    </row>
    <row r="302" spans="2:28" x14ac:dyDescent="0.25">
      <c r="B302" s="440"/>
      <c r="C302" s="440"/>
      <c r="D302" s="440"/>
      <c r="E302" s="440"/>
      <c r="F302" s="440"/>
      <c r="G302" s="440"/>
      <c r="H302" s="440"/>
      <c r="I302" s="440"/>
      <c r="J302" s="440"/>
      <c r="K302" s="440"/>
      <c r="L302" s="440"/>
      <c r="M302" s="440"/>
      <c r="N302" s="440"/>
      <c r="O302" s="440"/>
      <c r="P302" s="440"/>
      <c r="Q302" s="440"/>
      <c r="R302" s="440"/>
      <c r="S302" s="440"/>
      <c r="T302" s="440"/>
      <c r="U302" s="440"/>
      <c r="V302" s="440"/>
      <c r="W302" s="440"/>
      <c r="X302" s="440"/>
      <c r="Y302" s="440"/>
      <c r="Z302" s="440"/>
      <c r="AA302" s="440"/>
      <c r="AB302" s="440"/>
    </row>
    <row r="303" spans="2:28" x14ac:dyDescent="0.25">
      <c r="B303" s="440"/>
      <c r="C303" s="440"/>
      <c r="D303" s="440"/>
      <c r="E303" s="440"/>
      <c r="F303" s="440"/>
      <c r="G303" s="440"/>
      <c r="H303" s="440"/>
      <c r="I303" s="440"/>
      <c r="J303" s="440"/>
      <c r="K303" s="440"/>
      <c r="L303" s="440"/>
      <c r="M303" s="440"/>
      <c r="N303" s="440"/>
      <c r="O303" s="440"/>
      <c r="P303" s="440"/>
      <c r="Q303" s="440"/>
      <c r="R303" s="440"/>
      <c r="S303" s="440"/>
      <c r="T303" s="440"/>
      <c r="U303" s="440"/>
      <c r="V303" s="440"/>
      <c r="W303" s="440"/>
      <c r="X303" s="440"/>
      <c r="Y303" s="440"/>
      <c r="Z303" s="440"/>
      <c r="AA303" s="440"/>
      <c r="AB303" s="440"/>
    </row>
    <row r="304" spans="2:28" x14ac:dyDescent="0.25">
      <c r="B304" s="440"/>
      <c r="C304" s="440"/>
      <c r="D304" s="440"/>
      <c r="E304" s="440"/>
      <c r="F304" s="440"/>
      <c r="G304" s="440"/>
      <c r="H304" s="440"/>
      <c r="I304" s="440"/>
      <c r="J304" s="440"/>
      <c r="K304" s="440"/>
      <c r="L304" s="440"/>
      <c r="M304" s="440"/>
      <c r="N304" s="440"/>
      <c r="O304" s="440"/>
      <c r="P304" s="440"/>
      <c r="Q304" s="440"/>
      <c r="R304" s="440"/>
      <c r="S304" s="440"/>
      <c r="T304" s="440"/>
      <c r="U304" s="440"/>
      <c r="V304" s="440"/>
      <c r="W304" s="440"/>
      <c r="X304" s="440"/>
      <c r="Y304" s="440"/>
      <c r="Z304" s="440"/>
      <c r="AA304" s="440"/>
      <c r="AB304" s="440"/>
    </row>
    <row r="305" spans="2:28" x14ac:dyDescent="0.25">
      <c r="B305" s="440"/>
      <c r="C305" s="440"/>
      <c r="D305" s="440"/>
      <c r="E305" s="440"/>
      <c r="F305" s="440"/>
      <c r="G305" s="440"/>
      <c r="H305" s="440"/>
      <c r="I305" s="440"/>
      <c r="J305" s="440"/>
      <c r="K305" s="440"/>
      <c r="L305" s="440"/>
      <c r="M305" s="440"/>
      <c r="N305" s="440"/>
      <c r="O305" s="440"/>
      <c r="P305" s="440"/>
      <c r="Q305" s="440"/>
      <c r="R305" s="440"/>
      <c r="S305" s="440"/>
      <c r="T305" s="440"/>
      <c r="U305" s="440"/>
      <c r="V305" s="440"/>
      <c r="W305" s="440"/>
      <c r="X305" s="440"/>
      <c r="Y305" s="440"/>
      <c r="Z305" s="440"/>
      <c r="AA305" s="440"/>
      <c r="AB305" s="440"/>
    </row>
    <row r="306" spans="2:28" x14ac:dyDescent="0.25">
      <c r="B306" s="440"/>
      <c r="C306" s="440"/>
      <c r="D306" s="440"/>
      <c r="E306" s="440"/>
      <c r="F306" s="440"/>
      <c r="G306" s="440"/>
      <c r="H306" s="440"/>
      <c r="I306" s="440"/>
      <c r="J306" s="440"/>
      <c r="K306" s="440"/>
      <c r="L306" s="440"/>
      <c r="M306" s="440"/>
      <c r="N306" s="440"/>
      <c r="O306" s="440"/>
      <c r="P306" s="440"/>
      <c r="Q306" s="440"/>
      <c r="R306" s="440"/>
      <c r="S306" s="440"/>
      <c r="T306" s="440"/>
      <c r="U306" s="440"/>
      <c r="V306" s="440"/>
      <c r="W306" s="440"/>
      <c r="X306" s="440"/>
      <c r="Y306" s="440"/>
      <c r="Z306" s="440"/>
      <c r="AA306" s="440"/>
      <c r="AB306" s="440"/>
    </row>
    <row r="307" spans="2:28" x14ac:dyDescent="0.25">
      <c r="B307" s="440"/>
      <c r="C307" s="440"/>
      <c r="D307" s="440"/>
      <c r="E307" s="440"/>
      <c r="F307" s="440"/>
      <c r="G307" s="440"/>
      <c r="H307" s="440"/>
      <c r="I307" s="440"/>
      <c r="J307" s="440"/>
      <c r="K307" s="440"/>
      <c r="L307" s="440"/>
      <c r="M307" s="440"/>
      <c r="N307" s="440"/>
      <c r="O307" s="440"/>
      <c r="P307" s="440"/>
      <c r="Q307" s="440"/>
      <c r="R307" s="440"/>
      <c r="S307" s="440"/>
      <c r="T307" s="440"/>
      <c r="U307" s="440"/>
      <c r="V307" s="440"/>
      <c r="W307" s="440"/>
      <c r="X307" s="440"/>
      <c r="Y307" s="440"/>
      <c r="Z307" s="440"/>
      <c r="AA307" s="440"/>
      <c r="AB307" s="440"/>
    </row>
    <row r="308" spans="2:28" x14ac:dyDescent="0.25">
      <c r="B308" s="440"/>
      <c r="C308" s="440"/>
      <c r="D308" s="440"/>
      <c r="E308" s="440"/>
      <c r="F308" s="440"/>
      <c r="G308" s="440"/>
      <c r="H308" s="440"/>
      <c r="I308" s="440"/>
      <c r="J308" s="440"/>
      <c r="K308" s="440"/>
      <c r="L308" s="440"/>
      <c r="M308" s="440"/>
      <c r="N308" s="440"/>
      <c r="O308" s="440"/>
      <c r="P308" s="440"/>
      <c r="Q308" s="440"/>
      <c r="R308" s="440"/>
      <c r="S308" s="440"/>
      <c r="T308" s="440"/>
      <c r="U308" s="440"/>
      <c r="V308" s="440"/>
      <c r="W308" s="440"/>
      <c r="X308" s="440"/>
      <c r="Y308" s="440"/>
      <c r="Z308" s="440"/>
      <c r="AA308" s="440"/>
      <c r="AB308" s="440"/>
    </row>
    <row r="309" spans="2:28" x14ac:dyDescent="0.25">
      <c r="B309" s="440"/>
      <c r="C309" s="440"/>
      <c r="D309" s="440"/>
      <c r="E309" s="440"/>
      <c r="F309" s="440"/>
      <c r="G309" s="440"/>
      <c r="H309" s="440"/>
      <c r="I309" s="440"/>
      <c r="J309" s="440"/>
      <c r="K309" s="440"/>
      <c r="L309" s="440"/>
      <c r="M309" s="440"/>
      <c r="N309" s="440"/>
      <c r="O309" s="440"/>
      <c r="P309" s="440"/>
      <c r="Q309" s="440"/>
      <c r="R309" s="440"/>
      <c r="S309" s="440"/>
      <c r="T309" s="440"/>
      <c r="U309" s="440"/>
      <c r="V309" s="440"/>
      <c r="W309" s="440"/>
      <c r="X309" s="440"/>
      <c r="Y309" s="440"/>
      <c r="Z309" s="440"/>
      <c r="AA309" s="440"/>
      <c r="AB309" s="440"/>
    </row>
    <row r="310" spans="2:28" x14ac:dyDescent="0.25">
      <c r="B310" s="440"/>
      <c r="C310" s="440"/>
      <c r="D310" s="440"/>
      <c r="E310" s="440"/>
      <c r="F310" s="440"/>
      <c r="G310" s="440"/>
      <c r="H310" s="440"/>
      <c r="I310" s="440"/>
      <c r="J310" s="440"/>
      <c r="K310" s="440"/>
      <c r="L310" s="440"/>
      <c r="M310" s="440"/>
      <c r="N310" s="440"/>
      <c r="O310" s="440"/>
      <c r="P310" s="440"/>
      <c r="Q310" s="440"/>
      <c r="R310" s="440"/>
      <c r="S310" s="440"/>
      <c r="T310" s="440"/>
      <c r="U310" s="440"/>
      <c r="V310" s="440"/>
      <c r="W310" s="440"/>
      <c r="X310" s="440"/>
      <c r="Y310" s="440"/>
      <c r="Z310" s="440"/>
      <c r="AA310" s="440"/>
      <c r="AB310" s="440"/>
    </row>
    <row r="311" spans="2:28" x14ac:dyDescent="0.25">
      <c r="B311" s="440"/>
      <c r="C311" s="440"/>
      <c r="D311" s="440"/>
      <c r="E311" s="440"/>
      <c r="F311" s="440"/>
      <c r="G311" s="440"/>
      <c r="H311" s="440"/>
      <c r="I311" s="440"/>
      <c r="J311" s="440"/>
      <c r="K311" s="440"/>
      <c r="L311" s="440"/>
      <c r="M311" s="440"/>
      <c r="N311" s="440"/>
      <c r="O311" s="440"/>
      <c r="P311" s="440"/>
      <c r="Q311" s="440"/>
      <c r="R311" s="440"/>
      <c r="S311" s="440"/>
      <c r="T311" s="440"/>
      <c r="U311" s="440"/>
      <c r="V311" s="440"/>
      <c r="W311" s="440"/>
      <c r="X311" s="440"/>
      <c r="Y311" s="440"/>
      <c r="Z311" s="440"/>
      <c r="AA311" s="440"/>
      <c r="AB311" s="440"/>
    </row>
    <row r="312" spans="2:28" x14ac:dyDescent="0.25">
      <c r="B312" s="440"/>
      <c r="C312" s="440"/>
      <c r="D312" s="440"/>
      <c r="E312" s="440"/>
      <c r="F312" s="440"/>
      <c r="G312" s="440"/>
      <c r="H312" s="440"/>
      <c r="I312" s="440"/>
      <c r="J312" s="440"/>
      <c r="K312" s="440"/>
      <c r="L312" s="440"/>
      <c r="M312" s="440"/>
      <c r="N312" s="440"/>
      <c r="O312" s="440"/>
      <c r="P312" s="440"/>
      <c r="Q312" s="440"/>
      <c r="R312" s="440"/>
      <c r="S312" s="440"/>
      <c r="T312" s="440"/>
      <c r="U312" s="440"/>
      <c r="V312" s="440"/>
      <c r="W312" s="440"/>
      <c r="X312" s="440"/>
      <c r="Y312" s="440"/>
      <c r="Z312" s="440"/>
      <c r="AA312" s="440"/>
      <c r="AB312" s="440"/>
    </row>
    <row r="313" spans="2:28" x14ac:dyDescent="0.25">
      <c r="B313" s="440"/>
      <c r="C313" s="440"/>
      <c r="D313" s="440"/>
      <c r="E313" s="440"/>
      <c r="F313" s="440"/>
      <c r="G313" s="440"/>
      <c r="H313" s="440"/>
      <c r="I313" s="440"/>
      <c r="J313" s="440"/>
      <c r="K313" s="440"/>
      <c r="L313" s="440"/>
      <c r="M313" s="440"/>
      <c r="N313" s="440"/>
      <c r="O313" s="440"/>
      <c r="P313" s="440"/>
      <c r="Q313" s="440"/>
      <c r="R313" s="440"/>
      <c r="S313" s="440"/>
      <c r="T313" s="440"/>
      <c r="U313" s="440"/>
      <c r="V313" s="440"/>
      <c r="W313" s="440"/>
      <c r="X313" s="440"/>
      <c r="Y313" s="440"/>
      <c r="Z313" s="440"/>
      <c r="AA313" s="440"/>
      <c r="AB313" s="440"/>
    </row>
    <row r="314" spans="2:28" x14ac:dyDescent="0.25">
      <c r="B314" s="440"/>
      <c r="C314" s="440"/>
      <c r="D314" s="440"/>
      <c r="E314" s="440"/>
      <c r="F314" s="440"/>
      <c r="G314" s="440"/>
      <c r="H314" s="440"/>
      <c r="I314" s="440"/>
      <c r="J314" s="440"/>
      <c r="K314" s="440"/>
      <c r="L314" s="440"/>
      <c r="M314" s="440"/>
      <c r="N314" s="440"/>
      <c r="O314" s="440"/>
      <c r="P314" s="440"/>
      <c r="Q314" s="440"/>
      <c r="R314" s="440"/>
      <c r="S314" s="440"/>
      <c r="T314" s="440"/>
      <c r="U314" s="440"/>
      <c r="V314" s="440"/>
      <c r="W314" s="440"/>
      <c r="X314" s="440"/>
      <c r="Y314" s="440"/>
      <c r="Z314" s="440"/>
      <c r="AA314" s="440"/>
      <c r="AB314" s="440"/>
    </row>
    <row r="315" spans="2:28" x14ac:dyDescent="0.25">
      <c r="B315" s="440"/>
      <c r="C315" s="440"/>
      <c r="D315" s="440"/>
      <c r="E315" s="440"/>
      <c r="F315" s="440"/>
      <c r="G315" s="440"/>
      <c r="H315" s="440"/>
      <c r="I315" s="440"/>
      <c r="J315" s="440"/>
      <c r="K315" s="440"/>
      <c r="L315" s="440"/>
      <c r="M315" s="440"/>
      <c r="N315" s="440"/>
      <c r="O315" s="440"/>
      <c r="P315" s="440"/>
      <c r="Q315" s="440"/>
      <c r="R315" s="440"/>
      <c r="S315" s="440"/>
      <c r="T315" s="440"/>
      <c r="U315" s="440"/>
      <c r="V315" s="440"/>
      <c r="W315" s="440"/>
      <c r="X315" s="440"/>
      <c r="Y315" s="440"/>
      <c r="Z315" s="440"/>
      <c r="AA315" s="440"/>
      <c r="AB315" s="440"/>
    </row>
    <row r="316" spans="2:28" x14ac:dyDescent="0.25">
      <c r="B316" s="440"/>
      <c r="C316" s="440"/>
      <c r="D316" s="440"/>
      <c r="E316" s="440"/>
      <c r="F316" s="440"/>
      <c r="G316" s="440"/>
      <c r="H316" s="440"/>
      <c r="I316" s="440"/>
      <c r="J316" s="440"/>
      <c r="K316" s="440"/>
      <c r="L316" s="440"/>
      <c r="M316" s="440"/>
      <c r="N316" s="440"/>
      <c r="O316" s="440"/>
      <c r="P316" s="440"/>
      <c r="Q316" s="440"/>
      <c r="R316" s="440"/>
      <c r="S316" s="440"/>
      <c r="T316" s="440"/>
      <c r="U316" s="440"/>
      <c r="V316" s="440"/>
      <c r="W316" s="440"/>
      <c r="X316" s="440"/>
      <c r="Y316" s="440"/>
      <c r="Z316" s="440"/>
      <c r="AA316" s="440"/>
      <c r="AB316" s="440"/>
    </row>
    <row r="317" spans="2:28" x14ac:dyDescent="0.25">
      <c r="B317" s="440"/>
      <c r="C317" s="440"/>
      <c r="D317" s="440"/>
      <c r="E317" s="440"/>
      <c r="F317" s="440"/>
      <c r="G317" s="440"/>
      <c r="H317" s="440"/>
      <c r="I317" s="440"/>
      <c r="J317" s="440"/>
      <c r="K317" s="440"/>
      <c r="L317" s="440"/>
      <c r="M317" s="440"/>
      <c r="N317" s="440"/>
      <c r="O317" s="440"/>
      <c r="P317" s="440"/>
      <c r="Q317" s="440"/>
      <c r="R317" s="440"/>
      <c r="S317" s="440"/>
      <c r="T317" s="440"/>
      <c r="U317" s="440"/>
      <c r="V317" s="440"/>
      <c r="W317" s="440"/>
      <c r="X317" s="440"/>
      <c r="Y317" s="440"/>
      <c r="Z317" s="440"/>
      <c r="AA317" s="440"/>
      <c r="AB317" s="440"/>
    </row>
    <row r="318" spans="2:28" x14ac:dyDescent="0.25">
      <c r="B318" s="440"/>
      <c r="C318" s="440"/>
      <c r="D318" s="440"/>
      <c r="E318" s="440"/>
      <c r="F318" s="440"/>
      <c r="G318" s="440"/>
      <c r="H318" s="440"/>
      <c r="I318" s="440"/>
      <c r="J318" s="440"/>
      <c r="K318" s="440"/>
      <c r="L318" s="440"/>
      <c r="M318" s="440"/>
      <c r="N318" s="440"/>
      <c r="O318" s="440"/>
      <c r="P318" s="440"/>
      <c r="Q318" s="440"/>
      <c r="R318" s="440"/>
      <c r="S318" s="440"/>
      <c r="T318" s="440"/>
      <c r="U318" s="440"/>
      <c r="V318" s="440"/>
      <c r="W318" s="440"/>
      <c r="X318" s="440"/>
      <c r="Y318" s="440"/>
      <c r="Z318" s="440"/>
      <c r="AA318" s="440"/>
      <c r="AB318" s="440"/>
    </row>
    <row r="319" spans="2:28" x14ac:dyDescent="0.25">
      <c r="B319" s="440"/>
      <c r="C319" s="440"/>
      <c r="D319" s="440"/>
      <c r="E319" s="440"/>
      <c r="F319" s="440"/>
      <c r="G319" s="440"/>
      <c r="H319" s="440"/>
      <c r="I319" s="440"/>
      <c r="J319" s="440"/>
      <c r="K319" s="440"/>
      <c r="L319" s="440"/>
      <c r="M319" s="440"/>
      <c r="N319" s="440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</row>
    <row r="320" spans="2:28" x14ac:dyDescent="0.25">
      <c r="B320" s="440"/>
      <c r="C320" s="440"/>
      <c r="D320" s="440"/>
      <c r="E320" s="440"/>
      <c r="F320" s="440"/>
      <c r="G320" s="440"/>
      <c r="H320" s="440"/>
      <c r="I320" s="440"/>
      <c r="J320" s="440"/>
      <c r="K320" s="440"/>
      <c r="L320" s="440"/>
      <c r="M320" s="440"/>
      <c r="N320" s="440"/>
      <c r="O320" s="440"/>
      <c r="P320" s="440"/>
      <c r="Q320" s="440"/>
      <c r="R320" s="440"/>
      <c r="S320" s="440"/>
      <c r="T320" s="440"/>
      <c r="U320" s="440"/>
      <c r="V320" s="440"/>
      <c r="W320" s="440"/>
      <c r="X320" s="440"/>
      <c r="Y320" s="440"/>
      <c r="Z320" s="440"/>
      <c r="AA320" s="440"/>
      <c r="AB320" s="440"/>
    </row>
    <row r="321" spans="2:28" x14ac:dyDescent="0.25">
      <c r="B321" s="440"/>
      <c r="C321" s="440"/>
      <c r="D321" s="440"/>
      <c r="E321" s="440"/>
      <c r="F321" s="440"/>
      <c r="G321" s="440"/>
      <c r="H321" s="440"/>
      <c r="I321" s="440"/>
      <c r="J321" s="440"/>
      <c r="K321" s="440"/>
      <c r="L321" s="440"/>
      <c r="M321" s="440"/>
      <c r="N321" s="440"/>
      <c r="O321" s="440"/>
      <c r="P321" s="440"/>
      <c r="Q321" s="440"/>
      <c r="R321" s="440"/>
      <c r="S321" s="440"/>
      <c r="T321" s="440"/>
      <c r="U321" s="440"/>
      <c r="V321" s="440"/>
      <c r="W321" s="440"/>
      <c r="X321" s="440"/>
      <c r="Y321" s="440"/>
      <c r="Z321" s="440"/>
      <c r="AA321" s="440"/>
      <c r="AB321" s="440"/>
    </row>
    <row r="322" spans="2:28" x14ac:dyDescent="0.25">
      <c r="B322" s="440"/>
      <c r="C322" s="440"/>
      <c r="D322" s="440"/>
      <c r="E322" s="440"/>
      <c r="F322" s="440"/>
      <c r="G322" s="440"/>
      <c r="H322" s="440"/>
      <c r="I322" s="440"/>
      <c r="J322" s="440"/>
      <c r="K322" s="440"/>
      <c r="L322" s="440"/>
      <c r="M322" s="440"/>
      <c r="N322" s="440"/>
      <c r="O322" s="440"/>
      <c r="P322" s="440"/>
      <c r="Q322" s="440"/>
      <c r="R322" s="440"/>
      <c r="S322" s="440"/>
      <c r="T322" s="440"/>
      <c r="U322" s="440"/>
      <c r="V322" s="440"/>
      <c r="W322" s="440"/>
      <c r="X322" s="440"/>
      <c r="Y322" s="440"/>
      <c r="Z322" s="440"/>
      <c r="AA322" s="440"/>
      <c r="AB322" s="440"/>
    </row>
    <row r="323" spans="2:28" x14ac:dyDescent="0.25">
      <c r="B323" s="440"/>
      <c r="C323" s="440"/>
      <c r="D323" s="440"/>
      <c r="E323" s="440"/>
      <c r="F323" s="440"/>
      <c r="G323" s="440"/>
      <c r="H323" s="440"/>
      <c r="I323" s="440"/>
      <c r="J323" s="440"/>
      <c r="K323" s="440"/>
      <c r="L323" s="440"/>
      <c r="M323" s="440"/>
      <c r="N323" s="440"/>
      <c r="O323" s="440"/>
      <c r="P323" s="440"/>
      <c r="Q323" s="440"/>
      <c r="R323" s="440"/>
      <c r="S323" s="440"/>
      <c r="T323" s="440"/>
      <c r="U323" s="440"/>
      <c r="V323" s="440"/>
      <c r="W323" s="440"/>
      <c r="X323" s="440"/>
      <c r="Y323" s="440"/>
      <c r="Z323" s="440"/>
      <c r="AA323" s="440"/>
      <c r="AB323" s="440"/>
    </row>
    <row r="324" spans="2:28" x14ac:dyDescent="0.25">
      <c r="B324" s="440"/>
      <c r="C324" s="440"/>
      <c r="D324" s="440"/>
      <c r="E324" s="440"/>
      <c r="F324" s="440"/>
      <c r="G324" s="440"/>
      <c r="H324" s="440"/>
      <c r="I324" s="440"/>
      <c r="J324" s="440"/>
      <c r="K324" s="440"/>
      <c r="L324" s="440"/>
      <c r="M324" s="440"/>
      <c r="N324" s="440"/>
      <c r="O324" s="440"/>
      <c r="P324" s="440"/>
      <c r="Q324" s="440"/>
      <c r="R324" s="440"/>
      <c r="S324" s="440"/>
      <c r="T324" s="440"/>
      <c r="U324" s="440"/>
      <c r="V324" s="440"/>
      <c r="W324" s="440"/>
      <c r="X324" s="440"/>
      <c r="Y324" s="440"/>
      <c r="Z324" s="440"/>
      <c r="AA324" s="440"/>
      <c r="AB324" s="440"/>
    </row>
    <row r="325" spans="2:28" x14ac:dyDescent="0.25">
      <c r="B325" s="440"/>
      <c r="C325" s="440"/>
      <c r="D325" s="440"/>
      <c r="E325" s="440"/>
      <c r="F325" s="440"/>
      <c r="G325" s="440"/>
      <c r="H325" s="440"/>
      <c r="I325" s="440"/>
      <c r="J325" s="440"/>
      <c r="K325" s="440"/>
      <c r="L325" s="440"/>
      <c r="M325" s="440"/>
      <c r="N325" s="440"/>
      <c r="O325" s="440"/>
      <c r="P325" s="440"/>
      <c r="Q325" s="440"/>
      <c r="R325" s="440"/>
      <c r="S325" s="440"/>
      <c r="T325" s="440"/>
      <c r="U325" s="440"/>
      <c r="V325" s="440"/>
      <c r="W325" s="440"/>
      <c r="X325" s="440"/>
      <c r="Y325" s="440"/>
      <c r="Z325" s="440"/>
      <c r="AA325" s="440"/>
      <c r="AB325" s="440"/>
    </row>
    <row r="326" spans="2:28" x14ac:dyDescent="0.25">
      <c r="B326" s="440"/>
      <c r="C326" s="440"/>
      <c r="D326" s="440"/>
      <c r="E326" s="440"/>
      <c r="F326" s="440"/>
      <c r="G326" s="440"/>
      <c r="H326" s="440"/>
      <c r="I326" s="440"/>
      <c r="J326" s="440"/>
      <c r="K326" s="440"/>
      <c r="L326" s="440"/>
      <c r="M326" s="440"/>
      <c r="N326" s="440"/>
      <c r="O326" s="440"/>
      <c r="P326" s="440"/>
      <c r="Q326" s="440"/>
      <c r="R326" s="440"/>
      <c r="S326" s="440"/>
      <c r="T326" s="440"/>
      <c r="U326" s="440"/>
      <c r="V326" s="440"/>
      <c r="W326" s="440"/>
      <c r="X326" s="440"/>
      <c r="Y326" s="440"/>
      <c r="Z326" s="440"/>
      <c r="AA326" s="440"/>
      <c r="AB326" s="440"/>
    </row>
    <row r="327" spans="2:28" x14ac:dyDescent="0.25">
      <c r="B327" s="440"/>
      <c r="C327" s="440"/>
      <c r="D327" s="440"/>
      <c r="E327" s="440"/>
      <c r="F327" s="440"/>
      <c r="G327" s="440"/>
      <c r="H327" s="440"/>
      <c r="I327" s="440"/>
      <c r="J327" s="440"/>
      <c r="K327" s="440"/>
      <c r="L327" s="440"/>
      <c r="M327" s="440"/>
      <c r="N327" s="440"/>
      <c r="O327" s="440"/>
      <c r="P327" s="440"/>
      <c r="Q327" s="440"/>
      <c r="R327" s="440"/>
      <c r="S327" s="440"/>
      <c r="T327" s="440"/>
      <c r="U327" s="440"/>
      <c r="V327" s="440"/>
      <c r="W327" s="440"/>
      <c r="X327" s="440"/>
      <c r="Y327" s="440"/>
      <c r="Z327" s="440"/>
      <c r="AA327" s="440"/>
      <c r="AB327" s="440"/>
    </row>
    <row r="328" spans="2:28" x14ac:dyDescent="0.25">
      <c r="B328" s="440"/>
      <c r="C328" s="440"/>
      <c r="D328" s="440"/>
      <c r="E328" s="440"/>
      <c r="F328" s="440"/>
      <c r="G328" s="440"/>
      <c r="H328" s="440"/>
      <c r="I328" s="440"/>
      <c r="J328" s="440"/>
      <c r="K328" s="440"/>
      <c r="L328" s="440"/>
      <c r="M328" s="440"/>
      <c r="N328" s="440"/>
      <c r="O328" s="440"/>
      <c r="P328" s="440"/>
      <c r="Q328" s="440"/>
      <c r="R328" s="440"/>
      <c r="S328" s="440"/>
      <c r="T328" s="440"/>
      <c r="U328" s="440"/>
      <c r="V328" s="440"/>
      <c r="W328" s="440"/>
      <c r="X328" s="440"/>
      <c r="Y328" s="440"/>
      <c r="Z328" s="440"/>
      <c r="AA328" s="440"/>
      <c r="AB328" s="440"/>
    </row>
    <row r="329" spans="2:28" x14ac:dyDescent="0.25">
      <c r="B329" s="440"/>
      <c r="C329" s="440"/>
      <c r="D329" s="440"/>
      <c r="E329" s="440"/>
      <c r="F329" s="440"/>
      <c r="G329" s="440"/>
      <c r="H329" s="440"/>
      <c r="I329" s="440"/>
      <c r="J329" s="440"/>
      <c r="K329" s="440"/>
      <c r="L329" s="440"/>
      <c r="M329" s="440"/>
      <c r="N329" s="440"/>
      <c r="O329" s="440"/>
      <c r="P329" s="440"/>
      <c r="Q329" s="440"/>
      <c r="R329" s="440"/>
      <c r="S329" s="440"/>
      <c r="T329" s="440"/>
      <c r="U329" s="440"/>
      <c r="V329" s="440"/>
      <c r="W329" s="440"/>
      <c r="X329" s="440"/>
      <c r="Y329" s="440"/>
      <c r="Z329" s="440"/>
      <c r="AA329" s="440"/>
      <c r="AB329" s="440"/>
    </row>
    <row r="330" spans="2:28" x14ac:dyDescent="0.25">
      <c r="B330" s="440"/>
      <c r="C330" s="440"/>
      <c r="D330" s="440"/>
      <c r="E330" s="440"/>
      <c r="F330" s="440"/>
      <c r="G330" s="440"/>
      <c r="H330" s="440"/>
      <c r="I330" s="440"/>
      <c r="J330" s="440"/>
      <c r="K330" s="440"/>
      <c r="L330" s="440"/>
      <c r="M330" s="440"/>
      <c r="N330" s="440"/>
      <c r="O330" s="440"/>
      <c r="P330" s="440"/>
      <c r="Q330" s="440"/>
      <c r="R330" s="440"/>
      <c r="S330" s="440"/>
      <c r="T330" s="440"/>
      <c r="U330" s="440"/>
      <c r="V330" s="440"/>
      <c r="W330" s="440"/>
      <c r="X330" s="440"/>
      <c r="Y330" s="440"/>
      <c r="Z330" s="440"/>
      <c r="AA330" s="440"/>
      <c r="AB330" s="440"/>
    </row>
    <row r="331" spans="2:28" x14ac:dyDescent="0.25">
      <c r="B331" s="440"/>
      <c r="C331" s="440"/>
      <c r="D331" s="440"/>
      <c r="E331" s="440"/>
      <c r="F331" s="440"/>
      <c r="G331" s="440"/>
      <c r="H331" s="440"/>
      <c r="I331" s="440"/>
      <c r="J331" s="440"/>
      <c r="K331" s="440"/>
      <c r="L331" s="440"/>
      <c r="M331" s="440"/>
      <c r="N331" s="440"/>
      <c r="O331" s="440"/>
      <c r="P331" s="440"/>
      <c r="Q331" s="440"/>
      <c r="R331" s="440"/>
      <c r="S331" s="440"/>
      <c r="T331" s="440"/>
      <c r="U331" s="440"/>
      <c r="V331" s="440"/>
      <c r="W331" s="440"/>
      <c r="X331" s="440"/>
      <c r="Y331" s="440"/>
      <c r="Z331" s="440"/>
      <c r="AA331" s="440"/>
      <c r="AB331" s="440"/>
    </row>
    <row r="332" spans="2:28" x14ac:dyDescent="0.25">
      <c r="B332" s="440"/>
      <c r="C332" s="440"/>
      <c r="D332" s="440"/>
      <c r="E332" s="440"/>
      <c r="F332" s="440"/>
      <c r="G332" s="440"/>
      <c r="H332" s="440"/>
      <c r="I332" s="440"/>
      <c r="J332" s="440"/>
      <c r="K332" s="440"/>
      <c r="L332" s="440"/>
      <c r="M332" s="440"/>
      <c r="N332" s="440"/>
      <c r="O332" s="440"/>
      <c r="P332" s="440"/>
      <c r="Q332" s="440"/>
      <c r="R332" s="440"/>
      <c r="S332" s="440"/>
      <c r="T332" s="440"/>
      <c r="U332" s="440"/>
      <c r="V332" s="440"/>
      <c r="W332" s="440"/>
      <c r="X332" s="440"/>
      <c r="Y332" s="440"/>
      <c r="Z332" s="440"/>
      <c r="AA332" s="440"/>
      <c r="AB332" s="440"/>
    </row>
    <row r="333" spans="2:28" x14ac:dyDescent="0.25">
      <c r="B333" s="440"/>
      <c r="C333" s="440"/>
      <c r="D333" s="440"/>
      <c r="E333" s="440"/>
      <c r="F333" s="440"/>
      <c r="G333" s="440"/>
      <c r="H333" s="440"/>
      <c r="I333" s="440"/>
      <c r="J333" s="440"/>
      <c r="K333" s="440"/>
      <c r="L333" s="440"/>
      <c r="M333" s="440"/>
      <c r="N333" s="440"/>
      <c r="O333" s="440"/>
      <c r="P333" s="440"/>
      <c r="Q333" s="440"/>
      <c r="R333" s="440"/>
      <c r="S333" s="440"/>
      <c r="T333" s="440"/>
      <c r="U333" s="440"/>
      <c r="V333" s="440"/>
      <c r="W333" s="440"/>
      <c r="X333" s="440"/>
      <c r="Y333" s="440"/>
      <c r="Z333" s="440"/>
      <c r="AA333" s="440"/>
      <c r="AB333" s="440"/>
    </row>
    <row r="334" spans="2:28" x14ac:dyDescent="0.25">
      <c r="B334" s="440"/>
      <c r="C334" s="440"/>
      <c r="D334" s="440"/>
      <c r="E334" s="440"/>
      <c r="F334" s="440"/>
      <c r="G334" s="440"/>
      <c r="H334" s="440"/>
      <c r="I334" s="440"/>
      <c r="J334" s="440"/>
      <c r="K334" s="440"/>
      <c r="L334" s="440"/>
      <c r="M334" s="440"/>
      <c r="N334" s="440"/>
      <c r="O334" s="440"/>
      <c r="P334" s="440"/>
      <c r="Q334" s="440"/>
      <c r="R334" s="440"/>
      <c r="S334" s="440"/>
      <c r="T334" s="440"/>
      <c r="U334" s="440"/>
      <c r="V334" s="440"/>
      <c r="W334" s="440"/>
      <c r="X334" s="440"/>
      <c r="Y334" s="440"/>
      <c r="Z334" s="440"/>
      <c r="AA334" s="440"/>
      <c r="AB334" s="440"/>
    </row>
    <row r="335" spans="2:28" x14ac:dyDescent="0.25">
      <c r="B335" s="440"/>
      <c r="C335" s="440"/>
      <c r="D335" s="440"/>
      <c r="E335" s="440"/>
      <c r="F335" s="440"/>
      <c r="G335" s="440"/>
      <c r="H335" s="440"/>
      <c r="I335" s="440"/>
      <c r="J335" s="440"/>
      <c r="K335" s="440"/>
      <c r="L335" s="440"/>
      <c r="M335" s="440"/>
      <c r="N335" s="440"/>
      <c r="O335" s="440"/>
      <c r="P335" s="440"/>
      <c r="Q335" s="440"/>
      <c r="R335" s="440"/>
      <c r="S335" s="440"/>
      <c r="T335" s="440"/>
      <c r="U335" s="440"/>
      <c r="V335" s="440"/>
      <c r="W335" s="440"/>
      <c r="X335" s="440"/>
      <c r="Y335" s="440"/>
      <c r="Z335" s="440"/>
      <c r="AA335" s="440"/>
      <c r="AB335" s="440"/>
    </row>
    <row r="336" spans="2:28" x14ac:dyDescent="0.25">
      <c r="B336" s="440"/>
      <c r="C336" s="440"/>
      <c r="D336" s="440"/>
      <c r="E336" s="440"/>
      <c r="F336" s="440"/>
      <c r="G336" s="440"/>
      <c r="H336" s="440"/>
      <c r="I336" s="440"/>
      <c r="J336" s="440"/>
      <c r="K336" s="440"/>
      <c r="L336" s="440"/>
      <c r="M336" s="440"/>
      <c r="N336" s="440"/>
      <c r="O336" s="440"/>
      <c r="P336" s="440"/>
      <c r="Q336" s="440"/>
      <c r="R336" s="440"/>
      <c r="S336" s="440"/>
      <c r="T336" s="440"/>
      <c r="U336" s="440"/>
      <c r="V336" s="440"/>
      <c r="W336" s="440"/>
      <c r="X336" s="440"/>
      <c r="Y336" s="440"/>
      <c r="Z336" s="440"/>
      <c r="AA336" s="440"/>
      <c r="AB336" s="440"/>
    </row>
    <row r="337" spans="2:28" x14ac:dyDescent="0.25">
      <c r="B337" s="440"/>
      <c r="C337" s="440"/>
      <c r="D337" s="440"/>
      <c r="E337" s="440"/>
      <c r="F337" s="440"/>
      <c r="G337" s="440"/>
      <c r="H337" s="440"/>
      <c r="I337" s="440"/>
      <c r="J337" s="440"/>
      <c r="K337" s="440"/>
      <c r="L337" s="440"/>
      <c r="M337" s="440"/>
      <c r="N337" s="440"/>
      <c r="O337" s="440"/>
      <c r="P337" s="440"/>
      <c r="Q337" s="440"/>
      <c r="R337" s="440"/>
      <c r="S337" s="440"/>
      <c r="T337" s="440"/>
      <c r="U337" s="440"/>
      <c r="V337" s="440"/>
      <c r="W337" s="440"/>
      <c r="X337" s="440"/>
      <c r="Y337" s="440"/>
      <c r="Z337" s="440"/>
      <c r="AA337" s="440"/>
      <c r="AB337" s="440"/>
    </row>
    <row r="338" spans="2:28" x14ac:dyDescent="0.25">
      <c r="B338" s="440"/>
      <c r="C338" s="440"/>
      <c r="D338" s="440"/>
      <c r="E338" s="440"/>
      <c r="F338" s="440"/>
      <c r="G338" s="440"/>
      <c r="H338" s="440"/>
      <c r="I338" s="440"/>
      <c r="J338" s="440"/>
      <c r="K338" s="440"/>
      <c r="L338" s="440"/>
      <c r="M338" s="440"/>
      <c r="N338" s="440"/>
      <c r="O338" s="440"/>
      <c r="P338" s="440"/>
      <c r="Q338" s="440"/>
      <c r="R338" s="440"/>
      <c r="S338" s="440"/>
      <c r="T338" s="440"/>
      <c r="U338" s="440"/>
      <c r="V338" s="440"/>
      <c r="W338" s="440"/>
      <c r="X338" s="440"/>
      <c r="Y338" s="440"/>
      <c r="Z338" s="440"/>
      <c r="AA338" s="440"/>
      <c r="AB338" s="440"/>
    </row>
    <row r="339" spans="2:28" x14ac:dyDescent="0.25">
      <c r="B339" s="440"/>
      <c r="C339" s="440"/>
      <c r="D339" s="440"/>
      <c r="E339" s="440"/>
      <c r="F339" s="440"/>
      <c r="G339" s="440"/>
      <c r="H339" s="440"/>
      <c r="I339" s="440"/>
      <c r="J339" s="440"/>
      <c r="K339" s="440"/>
      <c r="L339" s="440"/>
      <c r="M339" s="440"/>
      <c r="N339" s="440"/>
      <c r="O339" s="440"/>
      <c r="P339" s="440"/>
      <c r="Q339" s="440"/>
      <c r="R339" s="440"/>
      <c r="S339" s="440"/>
      <c r="T339" s="440"/>
      <c r="U339" s="440"/>
      <c r="V339" s="440"/>
      <c r="W339" s="440"/>
      <c r="X339" s="440"/>
      <c r="Y339" s="440"/>
      <c r="Z339" s="440"/>
      <c r="AA339" s="440"/>
      <c r="AB339" s="440"/>
    </row>
    <row r="340" spans="2:28" x14ac:dyDescent="0.25">
      <c r="B340" s="440"/>
      <c r="C340" s="440"/>
      <c r="D340" s="440"/>
      <c r="E340" s="440"/>
      <c r="F340" s="440"/>
      <c r="G340" s="440"/>
      <c r="H340" s="440"/>
      <c r="I340" s="440"/>
      <c r="J340" s="440"/>
      <c r="K340" s="440"/>
      <c r="L340" s="440"/>
      <c r="M340" s="440"/>
      <c r="N340" s="440"/>
      <c r="O340" s="440"/>
      <c r="P340" s="440"/>
      <c r="Q340" s="440"/>
      <c r="R340" s="440"/>
      <c r="S340" s="440"/>
      <c r="T340" s="440"/>
      <c r="U340" s="440"/>
      <c r="V340" s="440"/>
      <c r="W340" s="440"/>
      <c r="X340" s="440"/>
      <c r="Y340" s="440"/>
      <c r="Z340" s="440"/>
      <c r="AA340" s="440"/>
      <c r="AB340" s="440"/>
    </row>
    <row r="341" spans="2:28" x14ac:dyDescent="0.25">
      <c r="B341" s="440"/>
      <c r="C341" s="440"/>
      <c r="D341" s="440"/>
      <c r="E341" s="440"/>
      <c r="F341" s="440"/>
      <c r="G341" s="440"/>
      <c r="H341" s="440"/>
      <c r="I341" s="440"/>
      <c r="J341" s="440"/>
      <c r="K341" s="440"/>
      <c r="L341" s="440"/>
      <c r="M341" s="440"/>
      <c r="N341" s="440"/>
      <c r="O341" s="440"/>
      <c r="P341" s="440"/>
      <c r="Q341" s="440"/>
      <c r="R341" s="440"/>
      <c r="S341" s="440"/>
      <c r="T341" s="440"/>
      <c r="U341" s="440"/>
      <c r="V341" s="440"/>
      <c r="W341" s="440"/>
      <c r="X341" s="440"/>
      <c r="Y341" s="440"/>
      <c r="Z341" s="440"/>
      <c r="AA341" s="440"/>
      <c r="AB341" s="440"/>
    </row>
    <row r="342" spans="2:28" x14ac:dyDescent="0.25">
      <c r="B342" s="440"/>
      <c r="C342" s="440"/>
      <c r="D342" s="440"/>
      <c r="E342" s="440"/>
      <c r="F342" s="440"/>
      <c r="G342" s="440"/>
      <c r="H342" s="440"/>
      <c r="I342" s="440"/>
      <c r="J342" s="440"/>
      <c r="K342" s="440"/>
      <c r="L342" s="440"/>
      <c r="M342" s="440"/>
      <c r="N342" s="440"/>
      <c r="O342" s="440"/>
      <c r="P342" s="440"/>
      <c r="Q342" s="440"/>
      <c r="R342" s="440"/>
      <c r="S342" s="440"/>
      <c r="T342" s="440"/>
      <c r="U342" s="440"/>
      <c r="V342" s="440"/>
      <c r="W342" s="440"/>
      <c r="X342" s="440"/>
      <c r="Y342" s="440"/>
      <c r="Z342" s="440"/>
      <c r="AA342" s="440"/>
      <c r="AB342" s="440"/>
    </row>
    <row r="343" spans="2:28" x14ac:dyDescent="0.25">
      <c r="B343" s="440"/>
      <c r="C343" s="440"/>
      <c r="D343" s="440"/>
      <c r="E343" s="440"/>
      <c r="F343" s="440"/>
      <c r="G343" s="440"/>
      <c r="H343" s="440"/>
      <c r="I343" s="440"/>
      <c r="J343" s="440"/>
      <c r="K343" s="440"/>
      <c r="L343" s="440"/>
      <c r="M343" s="440"/>
      <c r="N343" s="440"/>
      <c r="O343" s="440"/>
      <c r="P343" s="440"/>
      <c r="Q343" s="440"/>
      <c r="R343" s="440"/>
      <c r="S343" s="440"/>
      <c r="T343" s="440"/>
      <c r="U343" s="440"/>
      <c r="V343" s="440"/>
      <c r="W343" s="440"/>
      <c r="X343" s="440"/>
      <c r="Y343" s="440"/>
      <c r="Z343" s="440"/>
      <c r="AA343" s="440"/>
      <c r="AB343" s="440"/>
    </row>
    <row r="344" spans="2:28" x14ac:dyDescent="0.25">
      <c r="B344" s="440"/>
      <c r="C344" s="440"/>
      <c r="D344" s="440"/>
      <c r="E344" s="440"/>
      <c r="F344" s="440"/>
      <c r="G344" s="440"/>
      <c r="H344" s="440"/>
      <c r="I344" s="440"/>
      <c r="J344" s="440"/>
      <c r="K344" s="440"/>
      <c r="L344" s="440"/>
      <c r="M344" s="440"/>
      <c r="N344" s="440"/>
      <c r="O344" s="440"/>
      <c r="P344" s="440"/>
      <c r="Q344" s="440"/>
      <c r="R344" s="440"/>
      <c r="S344" s="440"/>
      <c r="T344" s="440"/>
      <c r="U344" s="440"/>
      <c r="V344" s="440"/>
      <c r="W344" s="440"/>
      <c r="X344" s="440"/>
      <c r="Y344" s="440"/>
      <c r="Z344" s="440"/>
      <c r="AA344" s="440"/>
      <c r="AB344" s="440"/>
    </row>
    <row r="345" spans="2:28" x14ac:dyDescent="0.25">
      <c r="B345" s="440"/>
      <c r="C345" s="440"/>
      <c r="D345" s="440"/>
      <c r="E345" s="440"/>
      <c r="F345" s="440"/>
      <c r="G345" s="440"/>
      <c r="H345" s="440"/>
      <c r="I345" s="440"/>
      <c r="J345" s="440"/>
      <c r="K345" s="440"/>
      <c r="L345" s="440"/>
      <c r="M345" s="440"/>
      <c r="N345" s="440"/>
      <c r="O345" s="440"/>
      <c r="P345" s="440"/>
      <c r="Q345" s="440"/>
      <c r="R345" s="440"/>
      <c r="S345" s="440"/>
      <c r="T345" s="440"/>
      <c r="U345" s="440"/>
      <c r="V345" s="440"/>
      <c r="W345" s="440"/>
      <c r="X345" s="440"/>
      <c r="Y345" s="440"/>
      <c r="Z345" s="440"/>
      <c r="AA345" s="440"/>
      <c r="AB345" s="440"/>
    </row>
    <row r="346" spans="2:28" x14ac:dyDescent="0.25">
      <c r="B346" s="440"/>
      <c r="C346" s="440"/>
      <c r="D346" s="440"/>
      <c r="E346" s="440"/>
      <c r="F346" s="440"/>
      <c r="G346" s="440"/>
      <c r="H346" s="440"/>
      <c r="I346" s="440"/>
      <c r="J346" s="440"/>
      <c r="K346" s="440"/>
      <c r="L346" s="440"/>
      <c r="M346" s="440"/>
      <c r="N346" s="440"/>
      <c r="O346" s="440"/>
      <c r="P346" s="440"/>
      <c r="Q346" s="440"/>
      <c r="R346" s="440"/>
      <c r="S346" s="440"/>
      <c r="T346" s="440"/>
      <c r="U346" s="440"/>
      <c r="V346" s="440"/>
      <c r="W346" s="440"/>
      <c r="X346" s="440"/>
      <c r="Y346" s="440"/>
      <c r="Z346" s="440"/>
      <c r="AA346" s="440"/>
      <c r="AB346" s="440"/>
    </row>
    <row r="347" spans="2:28" x14ac:dyDescent="0.25">
      <c r="B347" s="440"/>
      <c r="C347" s="440"/>
      <c r="D347" s="440"/>
      <c r="E347" s="440"/>
      <c r="F347" s="440"/>
      <c r="G347" s="440"/>
      <c r="H347" s="440"/>
      <c r="I347" s="440"/>
      <c r="J347" s="440"/>
      <c r="K347" s="440"/>
      <c r="L347" s="440"/>
      <c r="M347" s="440"/>
      <c r="N347" s="440"/>
      <c r="O347" s="440"/>
      <c r="P347" s="440"/>
      <c r="Q347" s="440"/>
      <c r="R347" s="440"/>
      <c r="S347" s="440"/>
      <c r="T347" s="440"/>
      <c r="U347" s="440"/>
      <c r="V347" s="440"/>
      <c r="W347" s="440"/>
      <c r="X347" s="440"/>
      <c r="Y347" s="440"/>
      <c r="Z347" s="440"/>
      <c r="AA347" s="440"/>
      <c r="AB347" s="440"/>
    </row>
    <row r="348" spans="2:28" x14ac:dyDescent="0.25">
      <c r="B348" s="440"/>
      <c r="C348" s="440"/>
      <c r="D348" s="440"/>
      <c r="E348" s="440"/>
      <c r="F348" s="440"/>
      <c r="G348" s="440"/>
      <c r="H348" s="440"/>
      <c r="I348" s="440"/>
      <c r="J348" s="440"/>
      <c r="K348" s="440"/>
      <c r="L348" s="440"/>
      <c r="M348" s="440"/>
      <c r="N348" s="440"/>
      <c r="O348" s="440"/>
      <c r="P348" s="440"/>
      <c r="Q348" s="440"/>
      <c r="R348" s="440"/>
      <c r="S348" s="440"/>
      <c r="T348" s="440"/>
      <c r="U348" s="440"/>
      <c r="V348" s="440"/>
      <c r="W348" s="440"/>
      <c r="X348" s="440"/>
      <c r="Y348" s="440"/>
      <c r="Z348" s="440"/>
      <c r="AA348" s="440"/>
      <c r="AB348" s="440"/>
    </row>
    <row r="349" spans="2:28" x14ac:dyDescent="0.25">
      <c r="B349" s="440"/>
      <c r="C349" s="440"/>
      <c r="D349" s="440"/>
      <c r="E349" s="440"/>
      <c r="F349" s="440"/>
      <c r="G349" s="440"/>
      <c r="H349" s="440"/>
      <c r="I349" s="440"/>
      <c r="J349" s="440"/>
      <c r="K349" s="440"/>
      <c r="L349" s="440"/>
      <c r="M349" s="440"/>
      <c r="N349" s="440"/>
      <c r="O349" s="440"/>
      <c r="P349" s="440"/>
      <c r="Q349" s="440"/>
      <c r="R349" s="440"/>
      <c r="S349" s="440"/>
      <c r="T349" s="440"/>
      <c r="U349" s="440"/>
      <c r="V349" s="440"/>
      <c r="W349" s="440"/>
      <c r="X349" s="440"/>
      <c r="Y349" s="440"/>
      <c r="Z349" s="440"/>
      <c r="AA349" s="440"/>
      <c r="AB349" s="440"/>
    </row>
    <row r="350" spans="2:28" x14ac:dyDescent="0.25">
      <c r="B350" s="440"/>
      <c r="C350" s="440"/>
      <c r="D350" s="440"/>
      <c r="E350" s="440"/>
      <c r="F350" s="440"/>
      <c r="G350" s="440"/>
      <c r="H350" s="440"/>
      <c r="I350" s="440"/>
      <c r="J350" s="440"/>
      <c r="K350" s="440"/>
      <c r="L350" s="440"/>
      <c r="M350" s="440"/>
      <c r="N350" s="440"/>
      <c r="O350" s="440"/>
      <c r="P350" s="440"/>
      <c r="Q350" s="440"/>
      <c r="R350" s="440"/>
      <c r="S350" s="440"/>
      <c r="T350" s="440"/>
      <c r="U350" s="440"/>
      <c r="V350" s="440"/>
      <c r="W350" s="440"/>
      <c r="X350" s="440"/>
      <c r="Y350" s="440"/>
      <c r="Z350" s="440"/>
      <c r="AA350" s="440"/>
      <c r="AB350" s="440"/>
    </row>
    <row r="351" spans="2:28" x14ac:dyDescent="0.25">
      <c r="B351" s="440"/>
      <c r="C351" s="440"/>
      <c r="D351" s="440"/>
      <c r="E351" s="440"/>
      <c r="F351" s="440"/>
      <c r="G351" s="440"/>
      <c r="H351" s="440"/>
      <c r="I351" s="440"/>
      <c r="J351" s="440"/>
      <c r="K351" s="440"/>
      <c r="L351" s="440"/>
      <c r="M351" s="440"/>
      <c r="N351" s="440"/>
      <c r="O351" s="440"/>
      <c r="P351" s="440"/>
      <c r="Q351" s="440"/>
      <c r="R351" s="440"/>
      <c r="S351" s="440"/>
      <c r="T351" s="440"/>
      <c r="U351" s="440"/>
      <c r="V351" s="440"/>
      <c r="W351" s="440"/>
      <c r="X351" s="440"/>
      <c r="Y351" s="440"/>
      <c r="Z351" s="440"/>
      <c r="AA351" s="440"/>
      <c r="AB351" s="440"/>
    </row>
    <row r="352" spans="2:28" x14ac:dyDescent="0.25">
      <c r="B352" s="440"/>
      <c r="C352" s="440"/>
      <c r="D352" s="440"/>
      <c r="E352" s="440"/>
      <c r="F352" s="440"/>
      <c r="G352" s="440"/>
      <c r="H352" s="440"/>
      <c r="I352" s="440"/>
      <c r="J352" s="440"/>
      <c r="K352" s="440"/>
      <c r="L352" s="440"/>
      <c r="M352" s="440"/>
      <c r="N352" s="440"/>
      <c r="O352" s="440"/>
      <c r="P352" s="440"/>
      <c r="Q352" s="440"/>
      <c r="R352" s="440"/>
      <c r="S352" s="440"/>
      <c r="T352" s="440"/>
      <c r="U352" s="440"/>
      <c r="V352" s="440"/>
      <c r="W352" s="440"/>
      <c r="X352" s="440"/>
      <c r="Y352" s="440"/>
      <c r="Z352" s="440"/>
      <c r="AA352" s="440"/>
      <c r="AB352" s="440"/>
    </row>
    <row r="353" spans="2:28" x14ac:dyDescent="0.25">
      <c r="B353" s="440"/>
      <c r="C353" s="440"/>
      <c r="D353" s="440"/>
      <c r="E353" s="440"/>
      <c r="F353" s="440"/>
      <c r="G353" s="440"/>
      <c r="H353" s="440"/>
      <c r="I353" s="440"/>
      <c r="J353" s="440"/>
      <c r="K353" s="440"/>
      <c r="L353" s="440"/>
      <c r="M353" s="440"/>
      <c r="N353" s="440"/>
      <c r="O353" s="440"/>
      <c r="P353" s="440"/>
      <c r="Q353" s="440"/>
      <c r="R353" s="440"/>
      <c r="S353" s="440"/>
      <c r="T353" s="440"/>
      <c r="U353" s="440"/>
      <c r="V353" s="440"/>
      <c r="W353" s="440"/>
      <c r="X353" s="440"/>
      <c r="Y353" s="440"/>
      <c r="Z353" s="440"/>
      <c r="AA353" s="440"/>
      <c r="AB353" s="440"/>
    </row>
    <row r="354" spans="2:28" x14ac:dyDescent="0.25">
      <c r="B354" s="440"/>
      <c r="C354" s="440"/>
      <c r="D354" s="440"/>
      <c r="E354" s="440"/>
      <c r="F354" s="440"/>
      <c r="G354" s="440"/>
      <c r="H354" s="440"/>
      <c r="I354" s="440"/>
      <c r="J354" s="440"/>
      <c r="K354" s="440"/>
      <c r="L354" s="440"/>
      <c r="M354" s="440"/>
      <c r="N354" s="440"/>
      <c r="O354" s="440"/>
      <c r="P354" s="440"/>
      <c r="Q354" s="440"/>
      <c r="R354" s="440"/>
      <c r="S354" s="440"/>
      <c r="T354" s="440"/>
      <c r="U354" s="440"/>
      <c r="V354" s="440"/>
      <c r="W354" s="440"/>
      <c r="X354" s="440"/>
      <c r="Y354" s="440"/>
      <c r="Z354" s="440"/>
      <c r="AA354" s="440"/>
      <c r="AB354" s="440"/>
    </row>
    <row r="355" spans="2:28" x14ac:dyDescent="0.25">
      <c r="B355" s="440"/>
      <c r="C355" s="440"/>
      <c r="D355" s="440"/>
      <c r="E355" s="440"/>
      <c r="F355" s="440"/>
      <c r="G355" s="440"/>
      <c r="H355" s="440"/>
      <c r="I355" s="440"/>
      <c r="J355" s="440"/>
      <c r="K355" s="440"/>
      <c r="L355" s="440"/>
      <c r="M355" s="440"/>
      <c r="N355" s="440"/>
      <c r="O355" s="440"/>
      <c r="P355" s="440"/>
      <c r="Q355" s="440"/>
      <c r="R355" s="440"/>
      <c r="S355" s="440"/>
      <c r="T355" s="440"/>
      <c r="U355" s="440"/>
      <c r="V355" s="440"/>
      <c r="W355" s="440"/>
      <c r="X355" s="440"/>
      <c r="Y355" s="440"/>
      <c r="Z355" s="440"/>
      <c r="AA355" s="440"/>
      <c r="AB355" s="440"/>
    </row>
    <row r="356" spans="2:28" x14ac:dyDescent="0.25">
      <c r="B356" s="440"/>
      <c r="C356" s="440"/>
      <c r="D356" s="440"/>
      <c r="E356" s="440"/>
      <c r="F356" s="440"/>
      <c r="G356" s="440"/>
      <c r="H356" s="440"/>
      <c r="I356" s="440"/>
      <c r="J356" s="440"/>
      <c r="K356" s="440"/>
      <c r="L356" s="440"/>
      <c r="M356" s="440"/>
      <c r="N356" s="440"/>
      <c r="O356" s="440"/>
      <c r="P356" s="440"/>
      <c r="Q356" s="440"/>
      <c r="R356" s="440"/>
      <c r="S356" s="440"/>
      <c r="T356" s="440"/>
      <c r="U356" s="440"/>
      <c r="V356" s="440"/>
      <c r="W356" s="440"/>
      <c r="X356" s="440"/>
      <c r="Y356" s="440"/>
      <c r="Z356" s="440"/>
      <c r="AA356" s="440"/>
      <c r="AB356" s="440"/>
    </row>
    <row r="357" spans="2:28" x14ac:dyDescent="0.25">
      <c r="B357" s="440"/>
      <c r="C357" s="440"/>
      <c r="D357" s="440"/>
      <c r="E357" s="440"/>
      <c r="F357" s="440"/>
      <c r="G357" s="440"/>
      <c r="H357" s="440"/>
      <c r="I357" s="440"/>
      <c r="J357" s="440"/>
      <c r="K357" s="440"/>
      <c r="L357" s="440"/>
      <c r="M357" s="440"/>
      <c r="N357" s="440"/>
      <c r="O357" s="440"/>
      <c r="P357" s="440"/>
      <c r="Q357" s="440"/>
      <c r="R357" s="440"/>
      <c r="S357" s="440"/>
      <c r="T357" s="440"/>
      <c r="U357" s="440"/>
      <c r="V357" s="440"/>
      <c r="W357" s="440"/>
      <c r="X357" s="440"/>
      <c r="Y357" s="440"/>
      <c r="Z357" s="440"/>
      <c r="AA357" s="440"/>
      <c r="AB357" s="440"/>
    </row>
    <row r="358" spans="2:28" x14ac:dyDescent="0.25">
      <c r="B358" s="440"/>
      <c r="C358" s="440"/>
      <c r="D358" s="440"/>
      <c r="E358" s="440"/>
      <c r="F358" s="440"/>
      <c r="G358" s="440"/>
      <c r="H358" s="440"/>
      <c r="I358" s="440"/>
      <c r="J358" s="440"/>
      <c r="K358" s="440"/>
      <c r="L358" s="440"/>
      <c r="M358" s="440"/>
      <c r="N358" s="440"/>
      <c r="O358" s="440"/>
      <c r="P358" s="440"/>
      <c r="Q358" s="440"/>
      <c r="R358" s="440"/>
      <c r="S358" s="440"/>
      <c r="T358" s="440"/>
      <c r="U358" s="440"/>
      <c r="V358" s="440"/>
      <c r="W358" s="440"/>
      <c r="X358" s="440"/>
      <c r="Y358" s="440"/>
      <c r="Z358" s="440"/>
      <c r="AA358" s="440"/>
      <c r="AB358" s="440"/>
    </row>
    <row r="359" spans="2:28" x14ac:dyDescent="0.25">
      <c r="B359" s="440"/>
      <c r="C359" s="440"/>
      <c r="D359" s="440"/>
      <c r="E359" s="440"/>
      <c r="F359" s="440"/>
      <c r="G359" s="440"/>
      <c r="H359" s="440"/>
      <c r="I359" s="440"/>
      <c r="J359" s="440"/>
      <c r="K359" s="440"/>
      <c r="L359" s="440"/>
      <c r="M359" s="440"/>
      <c r="N359" s="440"/>
      <c r="O359" s="440"/>
      <c r="P359" s="440"/>
      <c r="Q359" s="440"/>
      <c r="R359" s="440"/>
      <c r="S359" s="440"/>
      <c r="T359" s="440"/>
      <c r="U359" s="440"/>
      <c r="V359" s="440"/>
      <c r="W359" s="440"/>
      <c r="X359" s="440"/>
      <c r="Y359" s="440"/>
      <c r="Z359" s="440"/>
      <c r="AA359" s="440"/>
      <c r="AB359" s="440"/>
    </row>
    <row r="360" spans="2:28" x14ac:dyDescent="0.25">
      <c r="B360" s="440"/>
      <c r="C360" s="440"/>
      <c r="D360" s="440"/>
      <c r="E360" s="440"/>
      <c r="F360" s="440"/>
      <c r="G360" s="440"/>
      <c r="H360" s="440"/>
      <c r="I360" s="440"/>
      <c r="J360" s="440"/>
      <c r="K360" s="440"/>
      <c r="L360" s="440"/>
      <c r="M360" s="440"/>
      <c r="N360" s="440"/>
      <c r="O360" s="440"/>
      <c r="P360" s="440"/>
      <c r="Q360" s="440"/>
      <c r="R360" s="440"/>
      <c r="S360" s="440"/>
      <c r="T360" s="440"/>
      <c r="U360" s="440"/>
      <c r="V360" s="440"/>
      <c r="W360" s="440"/>
      <c r="X360" s="440"/>
      <c r="Y360" s="440"/>
      <c r="Z360" s="440"/>
      <c r="AA360" s="440"/>
      <c r="AB360" s="440"/>
    </row>
    <row r="361" spans="2:28" x14ac:dyDescent="0.25">
      <c r="B361" s="440"/>
      <c r="C361" s="440"/>
      <c r="D361" s="440"/>
      <c r="E361" s="440"/>
      <c r="F361" s="440"/>
      <c r="G361" s="440"/>
      <c r="H361" s="440"/>
      <c r="I361" s="440"/>
      <c r="J361" s="440"/>
      <c r="K361" s="440"/>
      <c r="L361" s="440"/>
      <c r="M361" s="440"/>
      <c r="N361" s="440"/>
      <c r="O361" s="440"/>
      <c r="P361" s="440"/>
      <c r="Q361" s="440"/>
      <c r="R361" s="440"/>
      <c r="S361" s="440"/>
      <c r="T361" s="440"/>
      <c r="U361" s="440"/>
      <c r="V361" s="440"/>
      <c r="W361" s="440"/>
      <c r="X361" s="440"/>
      <c r="Y361" s="440"/>
      <c r="Z361" s="440"/>
      <c r="AA361" s="440"/>
      <c r="AB361" s="440"/>
    </row>
    <row r="362" spans="2:28" x14ac:dyDescent="0.25">
      <c r="B362" s="440"/>
      <c r="C362" s="440"/>
      <c r="D362" s="440"/>
      <c r="E362" s="440"/>
      <c r="F362" s="440"/>
      <c r="G362" s="440"/>
      <c r="H362" s="440"/>
      <c r="I362" s="440"/>
      <c r="J362" s="440"/>
      <c r="K362" s="440"/>
      <c r="L362" s="440"/>
      <c r="M362" s="440"/>
      <c r="N362" s="440"/>
      <c r="O362" s="440"/>
      <c r="P362" s="440"/>
      <c r="Q362" s="440"/>
      <c r="R362" s="440"/>
      <c r="S362" s="440"/>
      <c r="T362" s="440"/>
      <c r="U362" s="440"/>
      <c r="V362" s="440"/>
      <c r="W362" s="440"/>
      <c r="X362" s="440"/>
      <c r="Y362" s="440"/>
      <c r="Z362" s="440"/>
      <c r="AA362" s="440"/>
      <c r="AB362" s="440"/>
    </row>
    <row r="363" spans="2:28" x14ac:dyDescent="0.25">
      <c r="B363" s="440"/>
      <c r="C363" s="440"/>
      <c r="D363" s="440"/>
      <c r="E363" s="440"/>
      <c r="F363" s="440"/>
      <c r="G363" s="440"/>
      <c r="H363" s="440"/>
      <c r="I363" s="440"/>
      <c r="J363" s="440"/>
      <c r="K363" s="440"/>
      <c r="L363" s="440"/>
      <c r="M363" s="440"/>
      <c r="N363" s="440"/>
      <c r="O363" s="440"/>
      <c r="P363" s="440"/>
      <c r="Q363" s="440"/>
      <c r="R363" s="440"/>
      <c r="S363" s="440"/>
      <c r="T363" s="440"/>
      <c r="U363" s="440"/>
      <c r="V363" s="440"/>
      <c r="W363" s="440"/>
      <c r="X363" s="440"/>
      <c r="Y363" s="440"/>
      <c r="Z363" s="440"/>
      <c r="AA363" s="440"/>
      <c r="AB363" s="440"/>
    </row>
    <row r="364" spans="2:28" x14ac:dyDescent="0.25">
      <c r="B364" s="440"/>
      <c r="C364" s="440"/>
      <c r="D364" s="440"/>
      <c r="E364" s="440"/>
      <c r="F364" s="440"/>
      <c r="G364" s="440"/>
      <c r="H364" s="440"/>
      <c r="I364" s="440"/>
      <c r="J364" s="440"/>
      <c r="K364" s="440"/>
      <c r="L364" s="440"/>
      <c r="M364" s="440"/>
      <c r="N364" s="440"/>
      <c r="O364" s="440"/>
      <c r="P364" s="440"/>
      <c r="Q364" s="440"/>
      <c r="R364" s="440"/>
      <c r="S364" s="440"/>
      <c r="T364" s="440"/>
      <c r="U364" s="440"/>
      <c r="V364" s="440"/>
      <c r="W364" s="440"/>
      <c r="X364" s="440"/>
      <c r="Y364" s="440"/>
      <c r="Z364" s="440"/>
      <c r="AA364" s="440"/>
      <c r="AB364" s="440"/>
    </row>
    <row r="365" spans="2:28" x14ac:dyDescent="0.25">
      <c r="B365" s="440"/>
      <c r="C365" s="440"/>
      <c r="D365" s="440"/>
      <c r="E365" s="440"/>
      <c r="F365" s="440"/>
      <c r="G365" s="440"/>
      <c r="H365" s="440"/>
      <c r="I365" s="440"/>
      <c r="J365" s="440"/>
      <c r="K365" s="440"/>
      <c r="L365" s="440"/>
      <c r="M365" s="440"/>
      <c r="N365" s="440"/>
      <c r="O365" s="440"/>
      <c r="P365" s="440"/>
      <c r="Q365" s="440"/>
      <c r="R365" s="440"/>
      <c r="S365" s="440"/>
      <c r="T365" s="440"/>
      <c r="U365" s="440"/>
      <c r="V365" s="440"/>
      <c r="W365" s="440"/>
      <c r="X365" s="440"/>
      <c r="Y365" s="440"/>
      <c r="Z365" s="440"/>
      <c r="AA365" s="440"/>
      <c r="AB365" s="440"/>
    </row>
    <row r="366" spans="2:28" x14ac:dyDescent="0.25">
      <c r="B366" s="440"/>
      <c r="C366" s="440"/>
      <c r="D366" s="440"/>
      <c r="E366" s="440"/>
      <c r="F366" s="440"/>
      <c r="G366" s="440"/>
      <c r="H366" s="440"/>
      <c r="I366" s="440"/>
      <c r="J366" s="440"/>
      <c r="K366" s="440"/>
      <c r="L366" s="440"/>
      <c r="M366" s="440"/>
      <c r="N366" s="440"/>
      <c r="O366" s="440"/>
      <c r="P366" s="440"/>
      <c r="Q366" s="440"/>
      <c r="R366" s="440"/>
      <c r="S366" s="440"/>
      <c r="T366" s="440"/>
      <c r="U366" s="440"/>
      <c r="V366" s="440"/>
      <c r="W366" s="440"/>
      <c r="X366" s="440"/>
      <c r="Y366" s="440"/>
      <c r="Z366" s="440"/>
      <c r="AA366" s="440"/>
      <c r="AB366" s="440"/>
    </row>
    <row r="367" spans="2:28" x14ac:dyDescent="0.25">
      <c r="B367" s="440"/>
      <c r="C367" s="440"/>
      <c r="D367" s="440"/>
      <c r="E367" s="440"/>
      <c r="F367" s="440"/>
      <c r="G367" s="440"/>
      <c r="H367" s="440"/>
      <c r="I367" s="440"/>
      <c r="J367" s="440"/>
      <c r="K367" s="440"/>
      <c r="L367" s="440"/>
      <c r="M367" s="440"/>
      <c r="N367" s="440"/>
      <c r="O367" s="440"/>
      <c r="P367" s="440"/>
      <c r="Q367" s="440"/>
      <c r="R367" s="440"/>
      <c r="S367" s="440"/>
      <c r="T367" s="440"/>
      <c r="U367" s="440"/>
      <c r="V367" s="440"/>
      <c r="W367" s="440"/>
      <c r="X367" s="440"/>
      <c r="Y367" s="440"/>
      <c r="Z367" s="440"/>
      <c r="AA367" s="440"/>
      <c r="AB367" s="440"/>
    </row>
    <row r="368" spans="2:28" x14ac:dyDescent="0.25">
      <c r="B368" s="440"/>
      <c r="C368" s="440"/>
      <c r="D368" s="440"/>
      <c r="E368" s="440"/>
      <c r="F368" s="440"/>
      <c r="G368" s="440"/>
      <c r="H368" s="440"/>
      <c r="I368" s="440"/>
      <c r="J368" s="440"/>
      <c r="K368" s="440"/>
      <c r="L368" s="440"/>
      <c r="M368" s="440"/>
      <c r="N368" s="440"/>
      <c r="O368" s="440"/>
      <c r="P368" s="440"/>
      <c r="Q368" s="440"/>
      <c r="R368" s="440"/>
      <c r="S368" s="440"/>
      <c r="T368" s="440"/>
      <c r="U368" s="440"/>
      <c r="V368" s="440"/>
      <c r="W368" s="440"/>
      <c r="X368" s="440"/>
      <c r="Y368" s="440"/>
      <c r="Z368" s="440"/>
      <c r="AA368" s="440"/>
      <c r="AB368" s="440"/>
    </row>
    <row r="369" spans="2:28" x14ac:dyDescent="0.25">
      <c r="B369" s="440"/>
      <c r="C369" s="440"/>
      <c r="D369" s="440"/>
      <c r="E369" s="440"/>
      <c r="F369" s="440"/>
      <c r="G369" s="440"/>
      <c r="H369" s="440"/>
      <c r="I369" s="440"/>
      <c r="J369" s="440"/>
      <c r="K369" s="440"/>
      <c r="L369" s="440"/>
      <c r="M369" s="440"/>
      <c r="N369" s="440"/>
      <c r="O369" s="440"/>
      <c r="P369" s="440"/>
      <c r="Q369" s="440"/>
      <c r="R369" s="440"/>
      <c r="S369" s="440"/>
      <c r="T369" s="440"/>
      <c r="U369" s="440"/>
      <c r="V369" s="440"/>
      <c r="W369" s="440"/>
      <c r="X369" s="440"/>
      <c r="Y369" s="440"/>
      <c r="Z369" s="440"/>
      <c r="AA369" s="440"/>
      <c r="AB369" s="440"/>
    </row>
    <row r="370" spans="2:28" x14ac:dyDescent="0.25">
      <c r="B370" s="440"/>
      <c r="C370" s="440"/>
      <c r="D370" s="440"/>
      <c r="E370" s="440"/>
      <c r="F370" s="440"/>
      <c r="G370" s="440"/>
      <c r="H370" s="440"/>
      <c r="I370" s="440"/>
      <c r="J370" s="440"/>
      <c r="K370" s="440"/>
      <c r="L370" s="440"/>
      <c r="M370" s="440"/>
      <c r="N370" s="440"/>
      <c r="O370" s="440"/>
      <c r="P370" s="440"/>
      <c r="Q370" s="440"/>
      <c r="R370" s="440"/>
      <c r="S370" s="440"/>
      <c r="T370" s="440"/>
      <c r="U370" s="440"/>
      <c r="V370" s="440"/>
      <c r="W370" s="440"/>
      <c r="X370" s="440"/>
      <c r="Y370" s="440"/>
      <c r="Z370" s="440"/>
      <c r="AA370" s="440"/>
      <c r="AB370" s="440"/>
    </row>
    <row r="371" spans="2:28" x14ac:dyDescent="0.25">
      <c r="B371" s="440"/>
      <c r="C371" s="440"/>
      <c r="D371" s="440"/>
      <c r="E371" s="440"/>
      <c r="F371" s="440"/>
      <c r="G371" s="440"/>
      <c r="H371" s="440"/>
      <c r="I371" s="440"/>
      <c r="J371" s="440"/>
      <c r="K371" s="440"/>
      <c r="L371" s="440"/>
      <c r="M371" s="440"/>
      <c r="N371" s="440"/>
      <c r="O371" s="440"/>
      <c r="P371" s="440"/>
      <c r="Q371" s="440"/>
      <c r="R371" s="440"/>
      <c r="S371" s="440"/>
      <c r="T371" s="440"/>
      <c r="U371" s="440"/>
      <c r="V371" s="440"/>
      <c r="W371" s="440"/>
      <c r="X371" s="440"/>
      <c r="Y371" s="440"/>
      <c r="Z371" s="440"/>
      <c r="AA371" s="440"/>
      <c r="AB371" s="440"/>
    </row>
    <row r="372" spans="2:28" x14ac:dyDescent="0.25">
      <c r="B372" s="440"/>
      <c r="C372" s="440"/>
      <c r="D372" s="440"/>
      <c r="E372" s="440"/>
      <c r="F372" s="440"/>
      <c r="G372" s="440"/>
      <c r="H372" s="440"/>
      <c r="I372" s="440"/>
      <c r="J372" s="440"/>
      <c r="K372" s="440"/>
      <c r="L372" s="440"/>
      <c r="M372" s="440"/>
      <c r="N372" s="440"/>
      <c r="O372" s="440"/>
      <c r="P372" s="440"/>
      <c r="Q372" s="440"/>
      <c r="R372" s="440"/>
      <c r="S372" s="440"/>
      <c r="T372" s="440"/>
      <c r="U372" s="440"/>
      <c r="V372" s="440"/>
      <c r="W372" s="440"/>
      <c r="X372" s="440"/>
      <c r="Y372" s="440"/>
      <c r="Z372" s="440"/>
      <c r="AA372" s="440"/>
      <c r="AB372" s="440"/>
    </row>
    <row r="373" spans="2:28" x14ac:dyDescent="0.25">
      <c r="B373" s="440"/>
      <c r="C373" s="440"/>
      <c r="D373" s="440"/>
      <c r="E373" s="440"/>
      <c r="F373" s="440"/>
      <c r="G373" s="440"/>
      <c r="H373" s="440"/>
      <c r="I373" s="440"/>
      <c r="J373" s="440"/>
      <c r="K373" s="440"/>
      <c r="L373" s="440"/>
      <c r="M373" s="440"/>
      <c r="N373" s="440"/>
      <c r="O373" s="440"/>
      <c r="P373" s="440"/>
      <c r="Q373" s="440"/>
      <c r="R373" s="440"/>
      <c r="S373" s="440"/>
      <c r="T373" s="440"/>
      <c r="U373" s="440"/>
      <c r="V373" s="440"/>
      <c r="W373" s="440"/>
      <c r="X373" s="440"/>
      <c r="Y373" s="440"/>
      <c r="Z373" s="440"/>
      <c r="AA373" s="440"/>
      <c r="AB373" s="440"/>
    </row>
    <row r="374" spans="2:28" x14ac:dyDescent="0.25">
      <c r="B374" s="440"/>
      <c r="C374" s="440"/>
      <c r="D374" s="440"/>
      <c r="E374" s="440"/>
      <c r="F374" s="440"/>
      <c r="G374" s="440"/>
      <c r="H374" s="440"/>
      <c r="I374" s="440"/>
      <c r="J374" s="440"/>
      <c r="K374" s="440"/>
      <c r="L374" s="440"/>
      <c r="M374" s="440"/>
      <c r="N374" s="440"/>
      <c r="O374" s="440"/>
      <c r="P374" s="440"/>
      <c r="Q374" s="440"/>
      <c r="R374" s="440"/>
      <c r="S374" s="440"/>
      <c r="T374" s="440"/>
      <c r="U374" s="440"/>
      <c r="V374" s="440"/>
      <c r="W374" s="440"/>
      <c r="X374" s="440"/>
      <c r="Y374" s="440"/>
      <c r="Z374" s="440"/>
      <c r="AA374" s="440"/>
      <c r="AB374" s="440"/>
    </row>
    <row r="375" spans="2:28" x14ac:dyDescent="0.25">
      <c r="B375" s="440"/>
      <c r="C375" s="440"/>
      <c r="D375" s="440"/>
      <c r="E375" s="440"/>
      <c r="F375" s="440"/>
      <c r="G375" s="440"/>
      <c r="H375" s="440"/>
      <c r="I375" s="440"/>
      <c r="J375" s="440"/>
      <c r="K375" s="440"/>
      <c r="L375" s="440"/>
      <c r="M375" s="440"/>
      <c r="N375" s="440"/>
      <c r="O375" s="440"/>
      <c r="P375" s="440"/>
      <c r="Q375" s="440"/>
      <c r="R375" s="440"/>
      <c r="S375" s="440"/>
      <c r="T375" s="440"/>
      <c r="U375" s="440"/>
      <c r="V375" s="440"/>
      <c r="W375" s="440"/>
      <c r="X375" s="440"/>
      <c r="Y375" s="440"/>
      <c r="Z375" s="440"/>
      <c r="AA375" s="440"/>
      <c r="AB375" s="440"/>
    </row>
    <row r="376" spans="2:28" x14ac:dyDescent="0.25">
      <c r="B376" s="440"/>
      <c r="C376" s="440"/>
      <c r="D376" s="440"/>
      <c r="E376" s="440"/>
      <c r="F376" s="440"/>
      <c r="G376" s="440"/>
      <c r="H376" s="440"/>
      <c r="I376" s="440"/>
      <c r="J376" s="440"/>
      <c r="K376" s="440"/>
      <c r="L376" s="440"/>
      <c r="M376" s="440"/>
      <c r="N376" s="440"/>
      <c r="O376" s="440"/>
      <c r="P376" s="440"/>
      <c r="Q376" s="440"/>
      <c r="R376" s="440"/>
      <c r="S376" s="440"/>
      <c r="T376" s="440"/>
      <c r="U376" s="440"/>
      <c r="V376" s="440"/>
      <c r="W376" s="440"/>
      <c r="X376" s="440"/>
      <c r="Y376" s="440"/>
      <c r="Z376" s="440"/>
      <c r="AA376" s="440"/>
      <c r="AB376" s="440"/>
    </row>
    <row r="377" spans="2:28" x14ac:dyDescent="0.25">
      <c r="B377" s="440"/>
      <c r="C377" s="440"/>
      <c r="D377" s="440"/>
      <c r="E377" s="440"/>
      <c r="F377" s="440"/>
      <c r="G377" s="440"/>
      <c r="H377" s="440"/>
      <c r="I377" s="440"/>
      <c r="J377" s="440"/>
      <c r="K377" s="440"/>
      <c r="L377" s="440"/>
      <c r="M377" s="440"/>
      <c r="N377" s="440"/>
      <c r="O377" s="440"/>
      <c r="P377" s="440"/>
      <c r="Q377" s="440"/>
      <c r="R377" s="440"/>
      <c r="S377" s="440"/>
      <c r="T377" s="440"/>
      <c r="U377" s="440"/>
      <c r="V377" s="440"/>
      <c r="W377" s="440"/>
      <c r="X377" s="440"/>
      <c r="Y377" s="440"/>
      <c r="Z377" s="440"/>
      <c r="AA377" s="440"/>
      <c r="AB377" s="440"/>
    </row>
    <row r="378" spans="2:28" x14ac:dyDescent="0.25">
      <c r="B378" s="440"/>
      <c r="C378" s="440"/>
      <c r="D378" s="440"/>
      <c r="E378" s="440"/>
      <c r="F378" s="440"/>
      <c r="G378" s="440"/>
      <c r="H378" s="440"/>
      <c r="I378" s="440"/>
      <c r="J378" s="440"/>
      <c r="K378" s="440"/>
      <c r="L378" s="440"/>
      <c r="M378" s="440"/>
      <c r="N378" s="440"/>
      <c r="O378" s="440"/>
      <c r="P378" s="440"/>
      <c r="Q378" s="440"/>
      <c r="R378" s="440"/>
      <c r="S378" s="440"/>
      <c r="T378" s="440"/>
      <c r="U378" s="440"/>
      <c r="V378" s="440"/>
      <c r="W378" s="440"/>
      <c r="X378" s="440"/>
      <c r="Y378" s="440"/>
      <c r="Z378" s="440"/>
      <c r="AA378" s="440"/>
      <c r="AB378" s="440"/>
    </row>
    <row r="379" spans="2:28" x14ac:dyDescent="0.25">
      <c r="B379" s="440"/>
      <c r="C379" s="440"/>
      <c r="D379" s="440"/>
      <c r="E379" s="440"/>
      <c r="F379" s="440"/>
      <c r="G379" s="440"/>
      <c r="H379" s="440"/>
      <c r="I379" s="440"/>
      <c r="J379" s="440"/>
      <c r="K379" s="440"/>
      <c r="L379" s="440"/>
      <c r="M379" s="440"/>
      <c r="N379" s="440"/>
      <c r="O379" s="440"/>
      <c r="P379" s="440"/>
      <c r="Q379" s="440"/>
      <c r="R379" s="440"/>
      <c r="S379" s="440"/>
      <c r="T379" s="440"/>
      <c r="U379" s="440"/>
      <c r="V379" s="440"/>
      <c r="W379" s="440"/>
      <c r="X379" s="440"/>
      <c r="Y379" s="440"/>
      <c r="Z379" s="440"/>
      <c r="AA379" s="440"/>
      <c r="AB379" s="440"/>
    </row>
    <row r="380" spans="2:28" x14ac:dyDescent="0.25">
      <c r="B380" s="440"/>
      <c r="C380" s="440"/>
      <c r="D380" s="440"/>
      <c r="E380" s="440"/>
      <c r="F380" s="440"/>
      <c r="G380" s="440"/>
      <c r="H380" s="440"/>
      <c r="I380" s="440"/>
      <c r="J380" s="440"/>
      <c r="K380" s="440"/>
      <c r="L380" s="440"/>
      <c r="M380" s="440"/>
      <c r="N380" s="440"/>
      <c r="O380" s="440"/>
      <c r="P380" s="440"/>
      <c r="Q380" s="440"/>
      <c r="R380" s="440"/>
      <c r="S380" s="440"/>
      <c r="T380" s="440"/>
      <c r="U380" s="440"/>
      <c r="V380" s="440"/>
      <c r="W380" s="440"/>
      <c r="X380" s="440"/>
      <c r="Y380" s="440"/>
      <c r="Z380" s="440"/>
      <c r="AA380" s="440"/>
      <c r="AB380" s="440"/>
    </row>
    <row r="381" spans="2:28" x14ac:dyDescent="0.25">
      <c r="B381" s="440"/>
      <c r="C381" s="440"/>
      <c r="D381" s="440"/>
      <c r="E381" s="440"/>
      <c r="F381" s="440"/>
      <c r="G381" s="440"/>
      <c r="H381" s="440"/>
      <c r="I381" s="440"/>
      <c r="J381" s="440"/>
      <c r="K381" s="440"/>
      <c r="L381" s="440"/>
      <c r="M381" s="440"/>
      <c r="N381" s="440"/>
      <c r="O381" s="440"/>
      <c r="P381" s="440"/>
      <c r="Q381" s="440"/>
      <c r="R381" s="440"/>
      <c r="S381" s="440"/>
      <c r="T381" s="440"/>
      <c r="U381" s="440"/>
      <c r="V381" s="440"/>
      <c r="W381" s="440"/>
      <c r="X381" s="440"/>
      <c r="Y381" s="440"/>
      <c r="Z381" s="440"/>
      <c r="AA381" s="440"/>
      <c r="AB381" s="440"/>
    </row>
    <row r="382" spans="2:28" x14ac:dyDescent="0.25">
      <c r="B382" s="440"/>
      <c r="C382" s="440"/>
      <c r="D382" s="440"/>
      <c r="E382" s="440"/>
      <c r="F382" s="440"/>
      <c r="G382" s="440"/>
      <c r="H382" s="440"/>
      <c r="I382" s="440"/>
      <c r="J382" s="440"/>
      <c r="K382" s="440"/>
      <c r="L382" s="440"/>
      <c r="M382" s="440"/>
      <c r="N382" s="440"/>
      <c r="O382" s="440"/>
      <c r="P382" s="440"/>
      <c r="Q382" s="440"/>
      <c r="R382" s="440"/>
      <c r="S382" s="440"/>
      <c r="T382" s="440"/>
      <c r="U382" s="440"/>
      <c r="V382" s="440"/>
      <c r="W382" s="440"/>
      <c r="X382" s="440"/>
      <c r="Y382" s="440"/>
      <c r="Z382" s="440"/>
      <c r="AA382" s="440"/>
      <c r="AB382" s="440"/>
    </row>
    <row r="383" spans="2:28" x14ac:dyDescent="0.25">
      <c r="B383" s="440"/>
      <c r="C383" s="440"/>
      <c r="D383" s="440"/>
      <c r="E383" s="440"/>
      <c r="F383" s="440"/>
      <c r="G383" s="440"/>
      <c r="H383" s="440"/>
      <c r="I383" s="440"/>
      <c r="J383" s="440"/>
      <c r="K383" s="440"/>
      <c r="L383" s="440"/>
      <c r="M383" s="440"/>
      <c r="N383" s="440"/>
      <c r="O383" s="440"/>
      <c r="P383" s="440"/>
      <c r="Q383" s="440"/>
      <c r="R383" s="440"/>
      <c r="S383" s="440"/>
      <c r="T383" s="440"/>
      <c r="U383" s="440"/>
      <c r="V383" s="440"/>
      <c r="W383" s="440"/>
      <c r="X383" s="440"/>
      <c r="Y383" s="440"/>
      <c r="Z383" s="440"/>
      <c r="AA383" s="440"/>
      <c r="AB383" s="440"/>
    </row>
    <row r="384" spans="2:28" x14ac:dyDescent="0.25">
      <c r="B384" s="440"/>
      <c r="C384" s="440"/>
      <c r="D384" s="440"/>
      <c r="E384" s="440"/>
      <c r="F384" s="440"/>
      <c r="G384" s="440"/>
      <c r="H384" s="440"/>
      <c r="I384" s="440"/>
      <c r="J384" s="440"/>
      <c r="K384" s="440"/>
      <c r="L384" s="440"/>
      <c r="M384" s="440"/>
      <c r="N384" s="440"/>
      <c r="O384" s="440"/>
      <c r="P384" s="440"/>
      <c r="Q384" s="440"/>
      <c r="R384" s="440"/>
      <c r="S384" s="440"/>
      <c r="T384" s="440"/>
      <c r="U384" s="440"/>
      <c r="V384" s="440"/>
      <c r="W384" s="440"/>
      <c r="X384" s="440"/>
      <c r="Y384" s="440"/>
      <c r="Z384" s="440"/>
      <c r="AA384" s="440"/>
      <c r="AB384" s="440"/>
    </row>
    <row r="385" spans="2:28" x14ac:dyDescent="0.25">
      <c r="B385" s="440"/>
      <c r="C385" s="440"/>
      <c r="D385" s="440"/>
      <c r="E385" s="440"/>
      <c r="F385" s="440"/>
      <c r="G385" s="440"/>
      <c r="H385" s="440"/>
      <c r="I385" s="440"/>
      <c r="J385" s="440"/>
      <c r="K385" s="440"/>
      <c r="L385" s="440"/>
      <c r="M385" s="440"/>
      <c r="N385" s="440"/>
      <c r="O385" s="440"/>
      <c r="P385" s="440"/>
      <c r="Q385" s="440"/>
      <c r="R385" s="440"/>
      <c r="S385" s="440"/>
      <c r="T385" s="440"/>
      <c r="U385" s="440"/>
      <c r="V385" s="440"/>
      <c r="W385" s="440"/>
      <c r="X385" s="440"/>
      <c r="Y385" s="440"/>
      <c r="Z385" s="440"/>
      <c r="AA385" s="440"/>
      <c r="AB385" s="440"/>
    </row>
    <row r="386" spans="2:28" x14ac:dyDescent="0.25">
      <c r="B386" s="440"/>
      <c r="C386" s="440"/>
      <c r="D386" s="440"/>
      <c r="E386" s="440"/>
      <c r="F386" s="440"/>
      <c r="G386" s="440"/>
      <c r="H386" s="440"/>
      <c r="I386" s="440"/>
      <c r="J386" s="440"/>
      <c r="K386" s="440"/>
      <c r="L386" s="440"/>
      <c r="M386" s="440"/>
      <c r="N386" s="440"/>
      <c r="O386" s="440"/>
      <c r="P386" s="440"/>
      <c r="Q386" s="440"/>
      <c r="R386" s="440"/>
      <c r="S386" s="440"/>
      <c r="T386" s="440"/>
      <c r="U386" s="440"/>
      <c r="V386" s="440"/>
      <c r="W386" s="440"/>
      <c r="X386" s="440"/>
      <c r="Y386" s="440"/>
      <c r="Z386" s="440"/>
      <c r="AA386" s="440"/>
      <c r="AB386" s="440"/>
    </row>
    <row r="387" spans="2:28" x14ac:dyDescent="0.25">
      <c r="B387" s="440"/>
      <c r="C387" s="440"/>
      <c r="D387" s="440"/>
      <c r="E387" s="440"/>
      <c r="F387" s="440"/>
      <c r="G387" s="440"/>
      <c r="H387" s="440"/>
      <c r="I387" s="440"/>
      <c r="J387" s="440"/>
      <c r="K387" s="440"/>
      <c r="L387" s="440"/>
      <c r="M387" s="440"/>
      <c r="N387" s="440"/>
      <c r="O387" s="440"/>
      <c r="P387" s="440"/>
      <c r="Q387" s="440"/>
      <c r="R387" s="440"/>
      <c r="S387" s="440"/>
      <c r="T387" s="440"/>
      <c r="U387" s="440"/>
      <c r="V387" s="440"/>
      <c r="W387" s="440"/>
      <c r="X387" s="440"/>
      <c r="Y387" s="440"/>
      <c r="Z387" s="440"/>
      <c r="AA387" s="440"/>
      <c r="AB387" s="440"/>
    </row>
    <row r="388" spans="2:28" x14ac:dyDescent="0.25">
      <c r="B388" s="440"/>
      <c r="C388" s="440"/>
      <c r="D388" s="440"/>
      <c r="E388" s="440"/>
      <c r="F388" s="440"/>
      <c r="G388" s="440"/>
      <c r="H388" s="440"/>
      <c r="I388" s="440"/>
      <c r="J388" s="440"/>
      <c r="K388" s="440"/>
      <c r="L388" s="440"/>
      <c r="M388" s="440"/>
      <c r="N388" s="440"/>
      <c r="O388" s="440"/>
      <c r="P388" s="440"/>
      <c r="Q388" s="440"/>
      <c r="R388" s="440"/>
      <c r="S388" s="440"/>
      <c r="T388" s="440"/>
      <c r="U388" s="440"/>
      <c r="V388" s="440"/>
      <c r="W388" s="440"/>
      <c r="X388" s="440"/>
      <c r="Y388" s="440"/>
      <c r="Z388" s="440"/>
      <c r="AA388" s="440"/>
      <c r="AB388" s="440"/>
    </row>
    <row r="389" spans="2:28" x14ac:dyDescent="0.25">
      <c r="B389" s="440"/>
      <c r="C389" s="440"/>
      <c r="D389" s="440"/>
      <c r="E389" s="440"/>
      <c r="F389" s="440"/>
      <c r="G389" s="440"/>
      <c r="H389" s="440"/>
      <c r="I389" s="440"/>
      <c r="J389" s="440"/>
      <c r="K389" s="440"/>
      <c r="L389" s="440"/>
      <c r="M389" s="440"/>
      <c r="N389" s="440"/>
      <c r="O389" s="440"/>
      <c r="P389" s="440"/>
      <c r="Q389" s="440"/>
      <c r="R389" s="440"/>
      <c r="S389" s="440"/>
      <c r="T389" s="440"/>
      <c r="U389" s="440"/>
      <c r="V389" s="440"/>
      <c r="W389" s="440"/>
      <c r="X389" s="440"/>
      <c r="Y389" s="440"/>
      <c r="Z389" s="440"/>
      <c r="AA389" s="440"/>
      <c r="AB389" s="440"/>
    </row>
    <row r="390" spans="2:28" x14ac:dyDescent="0.25">
      <c r="B390" s="440"/>
      <c r="C390" s="440"/>
      <c r="D390" s="440"/>
      <c r="E390" s="440"/>
      <c r="F390" s="440"/>
      <c r="G390" s="440"/>
      <c r="H390" s="440"/>
      <c r="I390" s="440"/>
      <c r="J390" s="440"/>
      <c r="K390" s="440"/>
      <c r="L390" s="440"/>
      <c r="M390" s="440"/>
      <c r="N390" s="440"/>
      <c r="O390" s="440"/>
      <c r="P390" s="440"/>
      <c r="Q390" s="440"/>
      <c r="R390" s="440"/>
      <c r="S390" s="440"/>
      <c r="T390" s="440"/>
      <c r="U390" s="440"/>
      <c r="V390" s="440"/>
      <c r="W390" s="440"/>
      <c r="X390" s="440"/>
      <c r="Y390" s="440"/>
      <c r="Z390" s="440"/>
      <c r="AA390" s="440"/>
      <c r="AB390" s="440"/>
    </row>
    <row r="391" spans="2:28" x14ac:dyDescent="0.25">
      <c r="B391" s="440"/>
      <c r="C391" s="440"/>
      <c r="D391" s="440"/>
      <c r="E391" s="440"/>
      <c r="F391" s="440"/>
      <c r="G391" s="440"/>
      <c r="H391" s="440"/>
      <c r="I391" s="440"/>
      <c r="J391" s="440"/>
      <c r="K391" s="440"/>
      <c r="L391" s="440"/>
      <c r="M391" s="440"/>
      <c r="N391" s="440"/>
      <c r="O391" s="440"/>
      <c r="P391" s="440"/>
      <c r="Q391" s="440"/>
      <c r="R391" s="440"/>
      <c r="S391" s="440"/>
      <c r="T391" s="440"/>
      <c r="U391" s="440"/>
      <c r="V391" s="440"/>
      <c r="W391" s="440"/>
      <c r="X391" s="440"/>
      <c r="Y391" s="440"/>
      <c r="Z391" s="440"/>
      <c r="AA391" s="440"/>
      <c r="AB391" s="440"/>
    </row>
    <row r="392" spans="2:28" x14ac:dyDescent="0.25">
      <c r="B392" s="440"/>
      <c r="C392" s="440"/>
      <c r="D392" s="440"/>
      <c r="E392" s="440"/>
      <c r="F392" s="440"/>
      <c r="G392" s="440"/>
      <c r="H392" s="440"/>
      <c r="I392" s="440"/>
      <c r="J392" s="440"/>
      <c r="K392" s="440"/>
      <c r="L392" s="440"/>
      <c r="M392" s="440"/>
      <c r="N392" s="440"/>
      <c r="O392" s="440"/>
      <c r="P392" s="440"/>
      <c r="Q392" s="440"/>
      <c r="R392" s="440"/>
      <c r="S392" s="440"/>
      <c r="T392" s="440"/>
      <c r="U392" s="440"/>
      <c r="V392" s="440"/>
      <c r="W392" s="440"/>
      <c r="X392" s="440"/>
      <c r="Y392" s="440"/>
      <c r="Z392" s="440"/>
      <c r="AA392" s="440"/>
      <c r="AB392" s="440"/>
    </row>
    <row r="393" spans="2:28" x14ac:dyDescent="0.25">
      <c r="B393" s="440"/>
      <c r="C393" s="440"/>
      <c r="D393" s="440"/>
      <c r="E393" s="440"/>
      <c r="F393" s="440"/>
      <c r="G393" s="440"/>
      <c r="H393" s="440"/>
      <c r="I393" s="440"/>
      <c r="J393" s="440"/>
      <c r="K393" s="440"/>
      <c r="L393" s="440"/>
      <c r="M393" s="440"/>
      <c r="N393" s="440"/>
      <c r="O393" s="440"/>
      <c r="P393" s="440"/>
      <c r="Q393" s="440"/>
      <c r="R393" s="440"/>
      <c r="S393" s="440"/>
      <c r="T393" s="440"/>
      <c r="U393" s="440"/>
      <c r="V393" s="440"/>
      <c r="W393" s="440"/>
      <c r="X393" s="440"/>
      <c r="Y393" s="440"/>
      <c r="Z393" s="440"/>
      <c r="AA393" s="440"/>
      <c r="AB393" s="440"/>
    </row>
    <row r="394" spans="2:28" x14ac:dyDescent="0.25">
      <c r="B394" s="440"/>
      <c r="C394" s="440"/>
      <c r="D394" s="440"/>
      <c r="E394" s="440"/>
      <c r="F394" s="440"/>
      <c r="G394" s="440"/>
      <c r="H394" s="440"/>
      <c r="I394" s="440"/>
      <c r="J394" s="440"/>
      <c r="K394" s="440"/>
      <c r="L394" s="440"/>
      <c r="M394" s="440"/>
      <c r="N394" s="440"/>
      <c r="O394" s="440"/>
      <c r="P394" s="440"/>
      <c r="Q394" s="440"/>
      <c r="R394" s="440"/>
      <c r="S394" s="440"/>
      <c r="T394" s="440"/>
      <c r="U394" s="440"/>
      <c r="V394" s="440"/>
      <c r="W394" s="440"/>
      <c r="X394" s="440"/>
      <c r="Y394" s="440"/>
      <c r="Z394" s="440"/>
      <c r="AA394" s="440"/>
      <c r="AB394" s="440"/>
    </row>
    <row r="395" spans="2:28" x14ac:dyDescent="0.25">
      <c r="B395" s="440"/>
      <c r="C395" s="440"/>
      <c r="D395" s="440"/>
      <c r="E395" s="440"/>
      <c r="F395" s="440"/>
      <c r="G395" s="440"/>
      <c r="H395" s="440"/>
      <c r="I395" s="440"/>
      <c r="J395" s="440"/>
      <c r="K395" s="440"/>
      <c r="L395" s="440"/>
      <c r="M395" s="440"/>
      <c r="N395" s="440"/>
      <c r="O395" s="440"/>
      <c r="P395" s="440"/>
      <c r="Q395" s="440"/>
      <c r="R395" s="440"/>
      <c r="S395" s="440"/>
      <c r="T395" s="440"/>
      <c r="U395" s="440"/>
      <c r="V395" s="440"/>
      <c r="W395" s="440"/>
      <c r="X395" s="440"/>
      <c r="Y395" s="440"/>
      <c r="Z395" s="440"/>
      <c r="AA395" s="440"/>
      <c r="AB395" s="440"/>
    </row>
    <row r="396" spans="2:28" x14ac:dyDescent="0.25">
      <c r="B396" s="440"/>
      <c r="C396" s="440"/>
      <c r="D396" s="440"/>
      <c r="E396" s="440"/>
      <c r="F396" s="440"/>
      <c r="G396" s="440"/>
      <c r="H396" s="440"/>
      <c r="I396" s="440"/>
      <c r="J396" s="440"/>
      <c r="K396" s="440"/>
      <c r="L396" s="440"/>
      <c r="M396" s="440"/>
      <c r="N396" s="440"/>
      <c r="O396" s="440"/>
      <c r="P396" s="440"/>
      <c r="Q396" s="440"/>
      <c r="R396" s="440"/>
      <c r="S396" s="440"/>
      <c r="T396" s="440"/>
      <c r="U396" s="440"/>
      <c r="V396" s="440"/>
      <c r="W396" s="440"/>
      <c r="X396" s="440"/>
      <c r="Y396" s="440"/>
      <c r="Z396" s="440"/>
      <c r="AA396" s="440"/>
      <c r="AB396" s="440"/>
    </row>
    <row r="397" spans="2:28" x14ac:dyDescent="0.25">
      <c r="B397" s="440"/>
      <c r="C397" s="440"/>
      <c r="D397" s="440"/>
      <c r="E397" s="440"/>
      <c r="F397" s="440"/>
      <c r="G397" s="440"/>
      <c r="H397" s="440"/>
      <c r="I397" s="440"/>
      <c r="J397" s="440"/>
      <c r="K397" s="440"/>
      <c r="L397" s="440"/>
      <c r="M397" s="440"/>
      <c r="N397" s="440"/>
      <c r="O397" s="440"/>
      <c r="P397" s="440"/>
      <c r="Q397" s="440"/>
      <c r="R397" s="440"/>
      <c r="S397" s="440"/>
      <c r="T397" s="440"/>
      <c r="U397" s="440"/>
      <c r="V397" s="440"/>
      <c r="W397" s="440"/>
      <c r="X397" s="440"/>
      <c r="Y397" s="440"/>
      <c r="Z397" s="440"/>
      <c r="AA397" s="440"/>
      <c r="AB397" s="440"/>
    </row>
    <row r="398" spans="2:28" x14ac:dyDescent="0.25">
      <c r="B398" s="440"/>
      <c r="C398" s="440"/>
      <c r="D398" s="440"/>
      <c r="E398" s="440"/>
      <c r="F398" s="440"/>
      <c r="G398" s="440"/>
      <c r="H398" s="440"/>
      <c r="I398" s="440"/>
      <c r="J398" s="440"/>
      <c r="K398" s="440"/>
      <c r="L398" s="440"/>
      <c r="M398" s="440"/>
      <c r="N398" s="440"/>
      <c r="O398" s="440"/>
      <c r="P398" s="440"/>
      <c r="Q398" s="440"/>
      <c r="R398" s="440"/>
      <c r="S398" s="440"/>
      <c r="T398" s="440"/>
      <c r="U398" s="440"/>
      <c r="V398" s="440"/>
      <c r="W398" s="440"/>
      <c r="X398" s="440"/>
      <c r="Y398" s="440"/>
      <c r="Z398" s="440"/>
      <c r="AA398" s="440"/>
      <c r="AB398" s="440"/>
    </row>
    <row r="399" spans="2:28" x14ac:dyDescent="0.25">
      <c r="B399" s="440"/>
      <c r="C399" s="440"/>
      <c r="D399" s="440"/>
      <c r="E399" s="440"/>
      <c r="F399" s="440"/>
      <c r="G399" s="440"/>
      <c r="H399" s="440"/>
      <c r="I399" s="440"/>
      <c r="J399" s="440"/>
      <c r="K399" s="440"/>
      <c r="L399" s="440"/>
      <c r="M399" s="440"/>
      <c r="N399" s="440"/>
      <c r="O399" s="440"/>
      <c r="P399" s="440"/>
      <c r="Q399" s="440"/>
      <c r="R399" s="440"/>
      <c r="S399" s="440"/>
      <c r="T399" s="440"/>
      <c r="U399" s="440"/>
      <c r="V399" s="440"/>
      <c r="W399" s="440"/>
      <c r="X399" s="440"/>
      <c r="Y399" s="440"/>
      <c r="Z399" s="440"/>
      <c r="AA399" s="440"/>
      <c r="AB399" s="440"/>
    </row>
    <row r="400" spans="2:28" x14ac:dyDescent="0.25">
      <c r="B400" s="440"/>
      <c r="C400" s="440"/>
      <c r="D400" s="440"/>
      <c r="E400" s="440"/>
      <c r="F400" s="440"/>
      <c r="G400" s="440"/>
      <c r="H400" s="440"/>
      <c r="I400" s="440"/>
      <c r="J400" s="440"/>
      <c r="K400" s="440"/>
      <c r="L400" s="440"/>
      <c r="M400" s="440"/>
      <c r="N400" s="440"/>
      <c r="O400" s="440"/>
      <c r="P400" s="440"/>
      <c r="Q400" s="440"/>
      <c r="R400" s="440"/>
      <c r="S400" s="440"/>
      <c r="T400" s="440"/>
      <c r="U400" s="440"/>
      <c r="V400" s="440"/>
      <c r="W400" s="440"/>
      <c r="X400" s="440"/>
      <c r="Y400" s="440"/>
      <c r="Z400" s="440"/>
      <c r="AA400" s="440"/>
      <c r="AB400" s="440"/>
    </row>
    <row r="401" spans="2:28" x14ac:dyDescent="0.25">
      <c r="B401" s="440"/>
      <c r="C401" s="440"/>
      <c r="D401" s="440"/>
      <c r="E401" s="440"/>
      <c r="F401" s="440"/>
      <c r="G401" s="440"/>
      <c r="H401" s="440"/>
      <c r="I401" s="440"/>
      <c r="J401" s="440"/>
      <c r="K401" s="440"/>
      <c r="L401" s="440"/>
      <c r="M401" s="440"/>
      <c r="N401" s="440"/>
      <c r="O401" s="440"/>
      <c r="P401" s="440"/>
      <c r="Q401" s="440"/>
      <c r="R401" s="440"/>
      <c r="S401" s="440"/>
      <c r="T401" s="440"/>
      <c r="U401" s="440"/>
      <c r="V401" s="440"/>
      <c r="W401" s="440"/>
      <c r="X401" s="440"/>
      <c r="Y401" s="440"/>
      <c r="Z401" s="440"/>
      <c r="AA401" s="440"/>
      <c r="AB401" s="440"/>
    </row>
    <row r="402" spans="2:28" x14ac:dyDescent="0.25">
      <c r="B402" s="440"/>
      <c r="C402" s="440"/>
      <c r="D402" s="440"/>
      <c r="E402" s="440"/>
      <c r="F402" s="440"/>
      <c r="G402" s="440"/>
      <c r="H402" s="440"/>
      <c r="I402" s="440"/>
      <c r="J402" s="440"/>
      <c r="K402" s="440"/>
      <c r="L402" s="440"/>
      <c r="M402" s="440"/>
      <c r="N402" s="440"/>
      <c r="O402" s="440"/>
      <c r="P402" s="440"/>
      <c r="Q402" s="440"/>
      <c r="R402" s="440"/>
      <c r="S402" s="440"/>
      <c r="T402" s="440"/>
      <c r="U402" s="440"/>
      <c r="V402" s="440"/>
      <c r="W402" s="440"/>
      <c r="X402" s="440"/>
      <c r="Y402" s="440"/>
      <c r="Z402" s="440"/>
      <c r="AA402" s="440"/>
      <c r="AB402" s="440"/>
    </row>
    <row r="403" spans="2:28" x14ac:dyDescent="0.25">
      <c r="B403" s="440"/>
      <c r="C403" s="440"/>
      <c r="D403" s="440"/>
      <c r="E403" s="440"/>
      <c r="F403" s="440"/>
      <c r="G403" s="440"/>
      <c r="H403" s="440"/>
      <c r="I403" s="440"/>
      <c r="J403" s="440"/>
      <c r="K403" s="440"/>
      <c r="L403" s="440"/>
      <c r="M403" s="440"/>
      <c r="N403" s="440"/>
      <c r="O403" s="440"/>
      <c r="P403" s="440"/>
      <c r="Q403" s="440"/>
      <c r="R403" s="440"/>
      <c r="S403" s="440"/>
      <c r="T403" s="440"/>
      <c r="U403" s="440"/>
      <c r="V403" s="440"/>
      <c r="W403" s="440"/>
      <c r="X403" s="440"/>
      <c r="Y403" s="440"/>
      <c r="Z403" s="440"/>
      <c r="AA403" s="440"/>
      <c r="AB403" s="440"/>
    </row>
    <row r="404" spans="2:28" x14ac:dyDescent="0.25">
      <c r="B404" s="440"/>
      <c r="C404" s="440"/>
      <c r="D404" s="440"/>
      <c r="E404" s="440"/>
      <c r="F404" s="440"/>
      <c r="G404" s="440"/>
      <c r="H404" s="440"/>
      <c r="I404" s="440"/>
      <c r="J404" s="440"/>
      <c r="K404" s="440"/>
      <c r="L404" s="440"/>
      <c r="M404" s="440"/>
      <c r="N404" s="440"/>
      <c r="O404" s="440"/>
      <c r="P404" s="440"/>
      <c r="Q404" s="440"/>
      <c r="R404" s="440"/>
      <c r="S404" s="440"/>
      <c r="T404" s="440"/>
      <c r="U404" s="440"/>
      <c r="V404" s="440"/>
      <c r="W404" s="440"/>
      <c r="X404" s="440"/>
      <c r="Y404" s="440"/>
      <c r="Z404" s="440"/>
      <c r="AA404" s="440"/>
      <c r="AB404" s="440"/>
    </row>
    <row r="405" spans="2:28" x14ac:dyDescent="0.25">
      <c r="B405" s="440"/>
      <c r="C405" s="440"/>
      <c r="D405" s="440"/>
      <c r="E405" s="440"/>
      <c r="F405" s="440"/>
      <c r="G405" s="440"/>
      <c r="H405" s="440"/>
      <c r="I405" s="440"/>
      <c r="J405" s="440"/>
      <c r="K405" s="440"/>
      <c r="L405" s="440"/>
      <c r="M405" s="440"/>
      <c r="N405" s="440"/>
      <c r="O405" s="440"/>
      <c r="P405" s="440"/>
      <c r="Q405" s="440"/>
      <c r="R405" s="440"/>
      <c r="S405" s="440"/>
      <c r="T405" s="440"/>
      <c r="U405" s="440"/>
      <c r="V405" s="440"/>
      <c r="W405" s="440"/>
      <c r="X405" s="440"/>
      <c r="Y405" s="440"/>
      <c r="Z405" s="440"/>
      <c r="AA405" s="440"/>
      <c r="AB405" s="440"/>
    </row>
    <row r="406" spans="2:28" x14ac:dyDescent="0.25">
      <c r="B406" s="440"/>
      <c r="C406" s="440"/>
      <c r="D406" s="440"/>
      <c r="E406" s="440"/>
      <c r="F406" s="440"/>
      <c r="G406" s="440"/>
      <c r="H406" s="440"/>
      <c r="I406" s="440"/>
      <c r="J406" s="440"/>
      <c r="K406" s="440"/>
      <c r="L406" s="440"/>
      <c r="M406" s="440"/>
      <c r="N406" s="440"/>
      <c r="O406" s="440"/>
      <c r="P406" s="440"/>
      <c r="Q406" s="440"/>
      <c r="R406" s="440"/>
      <c r="S406" s="440"/>
      <c r="T406" s="440"/>
      <c r="U406" s="440"/>
      <c r="V406" s="440"/>
      <c r="W406" s="440"/>
      <c r="X406" s="440"/>
      <c r="Y406" s="440"/>
      <c r="Z406" s="440"/>
      <c r="AA406" s="440"/>
      <c r="AB406" s="440"/>
    </row>
    <row r="407" spans="2:28" x14ac:dyDescent="0.25">
      <c r="B407" s="440"/>
      <c r="C407" s="440"/>
      <c r="D407" s="440"/>
      <c r="E407" s="440"/>
      <c r="F407" s="440"/>
      <c r="G407" s="440"/>
      <c r="H407" s="440"/>
      <c r="I407" s="440"/>
      <c r="J407" s="440"/>
      <c r="K407" s="440"/>
      <c r="L407" s="440"/>
      <c r="M407" s="440"/>
      <c r="N407" s="440"/>
      <c r="O407" s="440"/>
      <c r="P407" s="440"/>
      <c r="Q407" s="440"/>
      <c r="R407" s="440"/>
      <c r="S407" s="440"/>
      <c r="T407" s="440"/>
      <c r="U407" s="440"/>
      <c r="V407" s="440"/>
      <c r="W407" s="440"/>
      <c r="X407" s="440"/>
      <c r="Y407" s="440"/>
      <c r="Z407" s="440"/>
      <c r="AA407" s="440"/>
      <c r="AB407" s="440"/>
    </row>
    <row r="408" spans="2:28" x14ac:dyDescent="0.25">
      <c r="B408" s="440"/>
      <c r="C408" s="440"/>
      <c r="D408" s="440"/>
      <c r="E408" s="440"/>
      <c r="F408" s="440"/>
      <c r="G408" s="440"/>
      <c r="H408" s="440"/>
      <c r="I408" s="440"/>
      <c r="J408" s="440"/>
      <c r="K408" s="440"/>
      <c r="L408" s="440"/>
      <c r="M408" s="440"/>
      <c r="N408" s="440"/>
      <c r="O408" s="440"/>
      <c r="P408" s="440"/>
      <c r="Q408" s="440"/>
      <c r="R408" s="440"/>
      <c r="S408" s="440"/>
      <c r="T408" s="440"/>
      <c r="U408" s="440"/>
      <c r="V408" s="440"/>
      <c r="W408" s="440"/>
      <c r="X408" s="440"/>
      <c r="Y408" s="440"/>
      <c r="Z408" s="440"/>
      <c r="AA408" s="440"/>
      <c r="AB408" s="440"/>
    </row>
    <row r="409" spans="2:28" x14ac:dyDescent="0.25">
      <c r="B409" s="440"/>
      <c r="C409" s="440"/>
      <c r="D409" s="440"/>
      <c r="E409" s="440"/>
      <c r="F409" s="440"/>
      <c r="G409" s="440"/>
      <c r="H409" s="440"/>
      <c r="I409" s="440"/>
      <c r="J409" s="440"/>
      <c r="K409" s="440"/>
      <c r="L409" s="440"/>
      <c r="M409" s="440"/>
      <c r="N409" s="440"/>
      <c r="O409" s="440"/>
      <c r="P409" s="440"/>
      <c r="Q409" s="440"/>
      <c r="R409" s="440"/>
      <c r="S409" s="440"/>
      <c r="T409" s="440"/>
      <c r="U409" s="440"/>
      <c r="V409" s="440"/>
      <c r="W409" s="440"/>
      <c r="X409" s="440"/>
      <c r="Y409" s="440"/>
      <c r="Z409" s="440"/>
      <c r="AA409" s="440"/>
      <c r="AB409" s="440"/>
    </row>
    <row r="410" spans="2:28" x14ac:dyDescent="0.25">
      <c r="B410" s="440"/>
      <c r="C410" s="440"/>
      <c r="D410" s="440"/>
      <c r="E410" s="440"/>
      <c r="F410" s="440"/>
      <c r="G410" s="440"/>
      <c r="H410" s="440"/>
      <c r="I410" s="440"/>
      <c r="J410" s="440"/>
      <c r="K410" s="440"/>
      <c r="L410" s="440"/>
      <c r="M410" s="440"/>
      <c r="N410" s="440"/>
      <c r="O410" s="440"/>
      <c r="P410" s="440"/>
      <c r="Q410" s="440"/>
      <c r="R410" s="440"/>
      <c r="S410" s="440"/>
      <c r="T410" s="440"/>
      <c r="U410" s="440"/>
      <c r="V410" s="440"/>
      <c r="W410" s="440"/>
      <c r="X410" s="440"/>
      <c r="Y410" s="440"/>
      <c r="Z410" s="440"/>
      <c r="AA410" s="440"/>
      <c r="AB410" s="440"/>
    </row>
    <row r="411" spans="2:28" x14ac:dyDescent="0.25">
      <c r="B411" s="440"/>
      <c r="C411" s="440"/>
      <c r="D411" s="440"/>
      <c r="E411" s="440"/>
      <c r="F411" s="440"/>
      <c r="G411" s="440"/>
      <c r="H411" s="440"/>
      <c r="I411" s="440"/>
      <c r="J411" s="440"/>
      <c r="K411" s="440"/>
      <c r="L411" s="440"/>
      <c r="M411" s="440"/>
      <c r="N411" s="440"/>
      <c r="O411" s="440"/>
      <c r="P411" s="440"/>
      <c r="Q411" s="440"/>
      <c r="R411" s="440"/>
      <c r="S411" s="440"/>
      <c r="T411" s="440"/>
      <c r="U411" s="440"/>
      <c r="V411" s="440"/>
      <c r="W411" s="440"/>
      <c r="X411" s="440"/>
      <c r="Y411" s="440"/>
      <c r="Z411" s="440"/>
      <c r="AA411" s="440"/>
      <c r="AB411" s="440"/>
    </row>
    <row r="412" spans="2:28" x14ac:dyDescent="0.25">
      <c r="B412" s="440"/>
      <c r="C412" s="440"/>
      <c r="D412" s="440"/>
      <c r="E412" s="440"/>
      <c r="F412" s="440"/>
      <c r="G412" s="440"/>
      <c r="H412" s="440"/>
      <c r="I412" s="440"/>
      <c r="J412" s="440"/>
      <c r="K412" s="440"/>
      <c r="L412" s="440"/>
      <c r="M412" s="440"/>
      <c r="N412" s="440"/>
      <c r="O412" s="440"/>
      <c r="P412" s="440"/>
      <c r="Q412" s="440"/>
      <c r="R412" s="440"/>
      <c r="S412" s="440"/>
      <c r="T412" s="440"/>
      <c r="U412" s="440"/>
      <c r="V412" s="440"/>
      <c r="W412" s="440"/>
      <c r="X412" s="440"/>
      <c r="Y412" s="440"/>
      <c r="Z412" s="440"/>
      <c r="AA412" s="440"/>
      <c r="AB412" s="440"/>
    </row>
    <row r="413" spans="2:28" x14ac:dyDescent="0.25">
      <c r="B413" s="440"/>
      <c r="C413" s="440"/>
      <c r="D413" s="440"/>
      <c r="E413" s="440"/>
      <c r="F413" s="440"/>
      <c r="G413" s="440"/>
      <c r="H413" s="440"/>
      <c r="I413" s="440"/>
      <c r="J413" s="440"/>
      <c r="K413" s="440"/>
      <c r="L413" s="440"/>
      <c r="M413" s="440"/>
      <c r="N413" s="440"/>
      <c r="O413" s="440"/>
      <c r="P413" s="440"/>
      <c r="Q413" s="440"/>
      <c r="R413" s="440"/>
      <c r="S413" s="440"/>
      <c r="T413" s="440"/>
      <c r="U413" s="440"/>
      <c r="V413" s="440"/>
      <c r="W413" s="440"/>
      <c r="X413" s="440"/>
      <c r="Y413" s="440"/>
      <c r="Z413" s="440"/>
      <c r="AA413" s="440"/>
      <c r="AB413" s="440"/>
    </row>
    <row r="414" spans="2:28" x14ac:dyDescent="0.25">
      <c r="B414" s="440"/>
      <c r="C414" s="440"/>
      <c r="D414" s="440"/>
      <c r="E414" s="440"/>
      <c r="F414" s="440"/>
      <c r="G414" s="440"/>
      <c r="H414" s="440"/>
      <c r="I414" s="440"/>
      <c r="J414" s="440"/>
      <c r="K414" s="440"/>
      <c r="L414" s="440"/>
      <c r="M414" s="440"/>
      <c r="N414" s="440"/>
      <c r="O414" s="440"/>
      <c r="P414" s="440"/>
      <c r="Q414" s="440"/>
      <c r="R414" s="440"/>
      <c r="S414" s="440"/>
      <c r="T414" s="440"/>
      <c r="U414" s="440"/>
      <c r="V414" s="440"/>
      <c r="W414" s="440"/>
      <c r="X414" s="440"/>
      <c r="Y414" s="440"/>
      <c r="Z414" s="440"/>
      <c r="AA414" s="440"/>
      <c r="AB414" s="440"/>
    </row>
    <row r="415" spans="2:28" x14ac:dyDescent="0.25">
      <c r="B415" s="440"/>
      <c r="C415" s="440"/>
      <c r="D415" s="440"/>
      <c r="E415" s="440"/>
      <c r="F415" s="440"/>
      <c r="G415" s="440"/>
      <c r="H415" s="440"/>
      <c r="I415" s="440"/>
      <c r="J415" s="440"/>
      <c r="K415" s="440"/>
      <c r="L415" s="440"/>
      <c r="M415" s="440"/>
      <c r="N415" s="440"/>
      <c r="O415" s="440"/>
      <c r="P415" s="440"/>
      <c r="Q415" s="440"/>
      <c r="R415" s="440"/>
      <c r="S415" s="440"/>
      <c r="T415" s="440"/>
      <c r="U415" s="440"/>
      <c r="V415" s="440"/>
      <c r="W415" s="440"/>
      <c r="X415" s="440"/>
      <c r="Y415" s="440"/>
      <c r="Z415" s="440"/>
      <c r="AA415" s="440"/>
      <c r="AB415" s="440"/>
    </row>
    <row r="416" spans="2:28" x14ac:dyDescent="0.25">
      <c r="B416" s="440"/>
      <c r="C416" s="440"/>
      <c r="D416" s="440"/>
      <c r="E416" s="440"/>
      <c r="F416" s="440"/>
      <c r="G416" s="440"/>
      <c r="H416" s="440"/>
      <c r="I416" s="440"/>
      <c r="J416" s="440"/>
      <c r="K416" s="440"/>
      <c r="L416" s="440"/>
      <c r="M416" s="440"/>
      <c r="N416" s="440"/>
      <c r="O416" s="440"/>
      <c r="P416" s="440"/>
      <c r="Q416" s="440"/>
      <c r="R416" s="440"/>
      <c r="S416" s="440"/>
      <c r="T416" s="440"/>
      <c r="U416" s="440"/>
      <c r="V416" s="440"/>
      <c r="W416" s="440"/>
      <c r="X416" s="440"/>
      <c r="Y416" s="440"/>
      <c r="Z416" s="440"/>
      <c r="AA416" s="440"/>
      <c r="AB416" s="440"/>
    </row>
    <row r="417" spans="2:28" x14ac:dyDescent="0.25">
      <c r="B417" s="440"/>
      <c r="C417" s="440"/>
      <c r="D417" s="440"/>
      <c r="E417" s="440"/>
      <c r="F417" s="440"/>
      <c r="G417" s="440"/>
      <c r="H417" s="440"/>
      <c r="I417" s="440"/>
      <c r="J417" s="440"/>
      <c r="K417" s="440"/>
      <c r="L417" s="440"/>
      <c r="M417" s="440"/>
      <c r="N417" s="440"/>
      <c r="O417" s="440"/>
      <c r="P417" s="440"/>
      <c r="Q417" s="440"/>
      <c r="R417" s="440"/>
      <c r="S417" s="440"/>
      <c r="T417" s="440"/>
      <c r="U417" s="440"/>
      <c r="V417" s="440"/>
      <c r="W417" s="440"/>
      <c r="X417" s="440"/>
      <c r="Y417" s="440"/>
      <c r="Z417" s="440"/>
      <c r="AA417" s="440"/>
      <c r="AB417" s="440"/>
    </row>
    <row r="418" spans="2:28" x14ac:dyDescent="0.25">
      <c r="B418" s="440"/>
      <c r="C418" s="440"/>
      <c r="D418" s="440"/>
      <c r="E418" s="440"/>
      <c r="F418" s="440"/>
      <c r="G418" s="440"/>
      <c r="H418" s="440"/>
      <c r="I418" s="440"/>
      <c r="J418" s="440"/>
      <c r="K418" s="440"/>
      <c r="L418" s="440"/>
      <c r="M418" s="440"/>
      <c r="N418" s="440"/>
      <c r="O418" s="440"/>
      <c r="P418" s="440"/>
      <c r="Q418" s="440"/>
      <c r="R418" s="440"/>
      <c r="S418" s="440"/>
      <c r="T418" s="440"/>
      <c r="U418" s="440"/>
      <c r="V418" s="440"/>
      <c r="W418" s="440"/>
      <c r="X418" s="440"/>
      <c r="Y418" s="440"/>
      <c r="Z418" s="440"/>
      <c r="AA418" s="440"/>
      <c r="AB418" s="440"/>
    </row>
    <row r="419" spans="2:28" x14ac:dyDescent="0.25">
      <c r="B419" s="440"/>
      <c r="C419" s="440"/>
      <c r="D419" s="440"/>
      <c r="E419" s="440"/>
      <c r="F419" s="440"/>
      <c r="G419" s="440"/>
      <c r="H419" s="440"/>
      <c r="I419" s="440"/>
      <c r="J419" s="440"/>
      <c r="K419" s="440"/>
      <c r="L419" s="440"/>
      <c r="M419" s="440"/>
      <c r="N419" s="440"/>
      <c r="O419" s="440"/>
      <c r="P419" s="440"/>
      <c r="Q419" s="440"/>
      <c r="R419" s="440"/>
      <c r="S419" s="440"/>
      <c r="T419" s="440"/>
      <c r="U419" s="440"/>
      <c r="V419" s="440"/>
      <c r="W419" s="440"/>
      <c r="X419" s="440"/>
      <c r="Y419" s="440"/>
      <c r="Z419" s="440"/>
      <c r="AA419" s="440"/>
      <c r="AB419" s="440"/>
    </row>
    <row r="420" spans="2:28" x14ac:dyDescent="0.25">
      <c r="B420" s="440"/>
      <c r="C420" s="440"/>
      <c r="D420" s="440"/>
      <c r="E420" s="440"/>
      <c r="F420" s="440"/>
      <c r="G420" s="440"/>
      <c r="H420" s="440"/>
      <c r="I420" s="440"/>
      <c r="J420" s="440"/>
      <c r="K420" s="440"/>
      <c r="L420" s="440"/>
      <c r="M420" s="440"/>
      <c r="N420" s="440"/>
      <c r="O420" s="440"/>
      <c r="P420" s="440"/>
      <c r="Q420" s="440"/>
      <c r="R420" s="440"/>
      <c r="S420" s="440"/>
      <c r="T420" s="440"/>
      <c r="U420" s="440"/>
      <c r="V420" s="440"/>
      <c r="W420" s="440"/>
      <c r="X420" s="440"/>
      <c r="Y420" s="440"/>
      <c r="Z420" s="440"/>
      <c r="AA420" s="440"/>
      <c r="AB420" s="440"/>
    </row>
    <row r="421" spans="2:28" x14ac:dyDescent="0.25"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440"/>
      <c r="N421" s="440"/>
      <c r="O421" s="440"/>
      <c r="P421" s="440"/>
      <c r="Q421" s="440"/>
      <c r="R421" s="440"/>
      <c r="S421" s="440"/>
      <c r="T421" s="440"/>
      <c r="U421" s="440"/>
      <c r="V421" s="440"/>
      <c r="W421" s="440"/>
      <c r="X421" s="440"/>
      <c r="Y421" s="440"/>
      <c r="Z421" s="440"/>
      <c r="AA421" s="440"/>
      <c r="AB421" s="440"/>
    </row>
    <row r="422" spans="2:28" x14ac:dyDescent="0.25"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440"/>
      <c r="N422" s="440"/>
      <c r="O422" s="440"/>
      <c r="P422" s="440"/>
      <c r="Q422" s="440"/>
      <c r="R422" s="440"/>
      <c r="S422" s="440"/>
      <c r="T422" s="440"/>
      <c r="U422" s="440"/>
      <c r="V422" s="440"/>
      <c r="W422" s="440"/>
      <c r="X422" s="440"/>
      <c r="Y422" s="440"/>
      <c r="Z422" s="440"/>
      <c r="AA422" s="440"/>
      <c r="AB422" s="440"/>
    </row>
    <row r="423" spans="2:28" x14ac:dyDescent="0.25"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440"/>
      <c r="N423" s="440"/>
      <c r="O423" s="440"/>
      <c r="P423" s="440"/>
      <c r="Q423" s="440"/>
      <c r="R423" s="440"/>
      <c r="S423" s="440"/>
      <c r="T423" s="440"/>
      <c r="U423" s="440"/>
      <c r="V423" s="440"/>
      <c r="W423" s="440"/>
      <c r="X423" s="440"/>
      <c r="Y423" s="440"/>
      <c r="Z423" s="440"/>
      <c r="AA423" s="440"/>
      <c r="AB423" s="440"/>
    </row>
    <row r="424" spans="2:28" x14ac:dyDescent="0.25"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440"/>
      <c r="N424" s="440"/>
      <c r="O424" s="440"/>
      <c r="P424" s="440"/>
      <c r="Q424" s="440"/>
      <c r="R424" s="440"/>
      <c r="S424" s="440"/>
      <c r="T424" s="440"/>
      <c r="U424" s="440"/>
      <c r="V424" s="440"/>
      <c r="W424" s="440"/>
      <c r="X424" s="440"/>
      <c r="Y424" s="440"/>
      <c r="Z424" s="440"/>
      <c r="AA424" s="440"/>
      <c r="AB424" s="440"/>
    </row>
    <row r="425" spans="2:28" x14ac:dyDescent="0.25"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440"/>
      <c r="N425" s="440"/>
      <c r="O425" s="440"/>
      <c r="P425" s="440"/>
      <c r="Q425" s="440"/>
      <c r="R425" s="440"/>
      <c r="S425" s="440"/>
      <c r="T425" s="440"/>
      <c r="U425" s="440"/>
      <c r="V425" s="440"/>
      <c r="W425" s="440"/>
      <c r="X425" s="440"/>
      <c r="Y425" s="440"/>
      <c r="Z425" s="440"/>
      <c r="AA425" s="440"/>
      <c r="AB425" s="440"/>
    </row>
    <row r="426" spans="2:28" x14ac:dyDescent="0.25"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440"/>
      <c r="N426" s="440"/>
      <c r="O426" s="440"/>
      <c r="P426" s="440"/>
      <c r="Q426" s="440"/>
      <c r="R426" s="440"/>
      <c r="S426" s="440"/>
      <c r="T426" s="440"/>
      <c r="U426" s="440"/>
      <c r="V426" s="440"/>
      <c r="W426" s="440"/>
      <c r="X426" s="440"/>
      <c r="Y426" s="440"/>
      <c r="Z426" s="440"/>
      <c r="AA426" s="440"/>
      <c r="AB426" s="440"/>
    </row>
    <row r="427" spans="2:28" x14ac:dyDescent="0.25"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440"/>
      <c r="N427" s="440"/>
      <c r="O427" s="440"/>
      <c r="P427" s="440"/>
      <c r="Q427" s="440"/>
      <c r="R427" s="440"/>
      <c r="S427" s="440"/>
      <c r="T427" s="440"/>
      <c r="U427" s="440"/>
      <c r="V427" s="440"/>
      <c r="W427" s="440"/>
      <c r="X427" s="440"/>
      <c r="Y427" s="440"/>
      <c r="Z427" s="440"/>
      <c r="AA427" s="440"/>
      <c r="AB427" s="440"/>
    </row>
    <row r="428" spans="2:28" x14ac:dyDescent="0.25">
      <c r="B428" s="440"/>
      <c r="C428" s="440"/>
      <c r="D428" s="440"/>
      <c r="E428" s="440"/>
      <c r="F428" s="440"/>
      <c r="G428" s="440"/>
      <c r="H428" s="440"/>
      <c r="I428" s="440"/>
      <c r="J428" s="440"/>
      <c r="K428" s="440"/>
      <c r="L428" s="440"/>
      <c r="M428" s="440"/>
      <c r="N428" s="440"/>
      <c r="O428" s="440"/>
      <c r="P428" s="440"/>
      <c r="Q428" s="440"/>
      <c r="R428" s="440"/>
      <c r="S428" s="440"/>
      <c r="T428" s="440"/>
      <c r="U428" s="440"/>
      <c r="V428" s="440"/>
      <c r="W428" s="440"/>
      <c r="X428" s="440"/>
      <c r="Y428" s="440"/>
      <c r="Z428" s="440"/>
      <c r="AA428" s="440"/>
      <c r="AB428" s="440"/>
    </row>
    <row r="429" spans="2:28" x14ac:dyDescent="0.25">
      <c r="B429" s="440"/>
      <c r="C429" s="440"/>
      <c r="D429" s="440"/>
      <c r="E429" s="440"/>
      <c r="F429" s="440"/>
      <c r="G429" s="440"/>
      <c r="H429" s="440"/>
      <c r="I429" s="440"/>
      <c r="J429" s="440"/>
      <c r="K429" s="440"/>
      <c r="L429" s="440"/>
      <c r="M429" s="440"/>
      <c r="N429" s="440"/>
      <c r="O429" s="440"/>
      <c r="P429" s="440"/>
      <c r="Q429" s="440"/>
      <c r="R429" s="440"/>
      <c r="S429" s="440"/>
      <c r="T429" s="440"/>
      <c r="U429" s="440"/>
      <c r="V429" s="440"/>
      <c r="W429" s="440"/>
      <c r="X429" s="440"/>
      <c r="Y429" s="440"/>
      <c r="Z429" s="440"/>
      <c r="AA429" s="440"/>
      <c r="AB429" s="440"/>
    </row>
    <row r="430" spans="2:28" x14ac:dyDescent="0.25">
      <c r="B430" s="440"/>
      <c r="C430" s="440"/>
      <c r="D430" s="440"/>
      <c r="E430" s="440"/>
      <c r="F430" s="440"/>
      <c r="G430" s="440"/>
      <c r="H430" s="440"/>
      <c r="I430" s="440"/>
      <c r="J430" s="440"/>
      <c r="K430" s="440"/>
      <c r="L430" s="440"/>
      <c r="M430" s="440"/>
      <c r="N430" s="440"/>
      <c r="O430" s="440"/>
      <c r="P430" s="440"/>
      <c r="Q430" s="440"/>
      <c r="R430" s="440"/>
      <c r="S430" s="440"/>
      <c r="T430" s="440"/>
      <c r="U430" s="440"/>
      <c r="V430" s="440"/>
      <c r="W430" s="440"/>
      <c r="X430" s="440"/>
      <c r="Y430" s="440"/>
      <c r="Z430" s="440"/>
      <c r="AA430" s="440"/>
      <c r="AB430" s="440"/>
    </row>
    <row r="431" spans="2:28" x14ac:dyDescent="0.25">
      <c r="B431" s="440"/>
      <c r="C431" s="440"/>
      <c r="D431" s="440"/>
      <c r="E431" s="440"/>
      <c r="F431" s="440"/>
      <c r="G431" s="440"/>
      <c r="H431" s="440"/>
      <c r="I431" s="440"/>
      <c r="J431" s="440"/>
      <c r="K431" s="440"/>
      <c r="L431" s="440"/>
      <c r="M431" s="440"/>
      <c r="N431" s="440"/>
      <c r="O431" s="440"/>
      <c r="P431" s="440"/>
      <c r="Q431" s="440"/>
      <c r="R431" s="440"/>
      <c r="S431" s="440"/>
      <c r="T431" s="440"/>
      <c r="U431" s="440"/>
      <c r="V431" s="440"/>
      <c r="W431" s="440"/>
      <c r="X431" s="440"/>
      <c r="Y431" s="440"/>
      <c r="Z431" s="440"/>
      <c r="AA431" s="440"/>
      <c r="AB431" s="440"/>
    </row>
    <row r="432" spans="2:28" x14ac:dyDescent="0.25">
      <c r="B432" s="440"/>
      <c r="C432" s="440"/>
      <c r="D432" s="440"/>
      <c r="E432" s="440"/>
      <c r="F432" s="440"/>
      <c r="G432" s="440"/>
      <c r="H432" s="440"/>
      <c r="I432" s="440"/>
      <c r="J432" s="440"/>
      <c r="K432" s="440"/>
      <c r="L432" s="440"/>
      <c r="M432" s="440"/>
      <c r="N432" s="440"/>
      <c r="O432" s="440"/>
      <c r="P432" s="440"/>
      <c r="Q432" s="440"/>
      <c r="R432" s="440"/>
      <c r="S432" s="440"/>
      <c r="T432" s="440"/>
      <c r="U432" s="440"/>
      <c r="V432" s="440"/>
      <c r="W432" s="440"/>
      <c r="X432" s="440"/>
      <c r="Y432" s="440"/>
      <c r="Z432" s="440"/>
      <c r="AA432" s="440"/>
      <c r="AB432" s="440"/>
    </row>
    <row r="433" spans="2:28" x14ac:dyDescent="0.25">
      <c r="B433" s="440"/>
      <c r="C433" s="440"/>
      <c r="D433" s="440"/>
      <c r="E433" s="440"/>
      <c r="F433" s="440"/>
      <c r="G433" s="440"/>
      <c r="H433" s="440"/>
      <c r="I433" s="440"/>
      <c r="J433" s="440"/>
      <c r="K433" s="440"/>
      <c r="L433" s="440"/>
      <c r="M433" s="440"/>
      <c r="N433" s="440"/>
      <c r="O433" s="440"/>
      <c r="P433" s="440"/>
      <c r="Q433" s="440"/>
      <c r="R433" s="440"/>
      <c r="S433" s="440"/>
      <c r="T433" s="440"/>
      <c r="U433" s="440"/>
      <c r="V433" s="440"/>
      <c r="W433" s="440"/>
      <c r="X433" s="440"/>
      <c r="Y433" s="440"/>
      <c r="Z433" s="440"/>
      <c r="AA433" s="440"/>
      <c r="AB433" s="440"/>
    </row>
    <row r="434" spans="2:28" x14ac:dyDescent="0.25">
      <c r="B434" s="440"/>
      <c r="C434" s="440"/>
      <c r="D434" s="440"/>
      <c r="E434" s="440"/>
      <c r="F434" s="440"/>
      <c r="G434" s="440"/>
      <c r="H434" s="440"/>
      <c r="I434" s="440"/>
      <c r="J434" s="440"/>
      <c r="K434" s="440"/>
      <c r="L434" s="440"/>
      <c r="M434" s="440"/>
      <c r="N434" s="440"/>
      <c r="O434" s="440"/>
      <c r="P434" s="440"/>
      <c r="Q434" s="440"/>
      <c r="R434" s="440"/>
      <c r="S434" s="440"/>
      <c r="T434" s="440"/>
      <c r="U434" s="440"/>
      <c r="V434" s="440"/>
      <c r="W434" s="440"/>
      <c r="X434" s="440"/>
      <c r="Y434" s="440"/>
      <c r="Z434" s="440"/>
      <c r="AA434" s="440"/>
      <c r="AB434" s="440"/>
    </row>
    <row r="435" spans="2:28" x14ac:dyDescent="0.25">
      <c r="B435" s="440"/>
      <c r="C435" s="440"/>
      <c r="D435" s="440"/>
      <c r="E435" s="440"/>
      <c r="F435" s="440"/>
      <c r="G435" s="440"/>
      <c r="H435" s="440"/>
      <c r="I435" s="440"/>
      <c r="J435" s="440"/>
      <c r="K435" s="440"/>
      <c r="L435" s="440"/>
      <c r="M435" s="440"/>
      <c r="N435" s="440"/>
      <c r="O435" s="440"/>
      <c r="P435" s="440"/>
      <c r="Q435" s="440"/>
      <c r="R435" s="440"/>
      <c r="S435" s="440"/>
      <c r="T435" s="440"/>
      <c r="U435" s="440"/>
      <c r="V435" s="440"/>
      <c r="W435" s="440"/>
      <c r="X435" s="440"/>
      <c r="Y435" s="440"/>
      <c r="Z435" s="440"/>
      <c r="AA435" s="440"/>
      <c r="AB435" s="440"/>
    </row>
    <row r="436" spans="2:28" x14ac:dyDescent="0.25">
      <c r="B436" s="440"/>
      <c r="C436" s="440"/>
      <c r="D436" s="440"/>
      <c r="E436" s="440"/>
      <c r="F436" s="440"/>
      <c r="G436" s="440"/>
      <c r="H436" s="440"/>
      <c r="I436" s="440"/>
      <c r="J436" s="440"/>
      <c r="K436" s="440"/>
      <c r="L436" s="440"/>
      <c r="M436" s="440"/>
      <c r="N436" s="440"/>
      <c r="O436" s="440"/>
      <c r="P436" s="440"/>
      <c r="Q436" s="440"/>
      <c r="R436" s="440"/>
      <c r="S436" s="440"/>
      <c r="T436" s="440"/>
      <c r="U436" s="440"/>
      <c r="V436" s="440"/>
      <c r="W436" s="440"/>
      <c r="X436" s="440"/>
      <c r="Y436" s="440"/>
      <c r="Z436" s="440"/>
      <c r="AA436" s="440"/>
      <c r="AB436" s="440"/>
    </row>
    <row r="437" spans="2:28" x14ac:dyDescent="0.25">
      <c r="B437" s="440"/>
      <c r="C437" s="440"/>
      <c r="D437" s="440"/>
      <c r="E437" s="440"/>
      <c r="F437" s="440"/>
      <c r="G437" s="440"/>
      <c r="H437" s="440"/>
      <c r="I437" s="440"/>
      <c r="J437" s="440"/>
      <c r="K437" s="440"/>
      <c r="L437" s="440"/>
      <c r="M437" s="440"/>
      <c r="N437" s="440"/>
      <c r="O437" s="440"/>
      <c r="P437" s="440"/>
      <c r="Q437" s="440"/>
      <c r="R437" s="440"/>
      <c r="S437" s="440"/>
      <c r="T437" s="440"/>
      <c r="U437" s="440"/>
      <c r="V437" s="440"/>
      <c r="W437" s="440"/>
      <c r="X437" s="440"/>
      <c r="Y437" s="440"/>
      <c r="Z437" s="440"/>
      <c r="AA437" s="440"/>
      <c r="AB437" s="440"/>
    </row>
    <row r="438" spans="2:28" x14ac:dyDescent="0.25">
      <c r="B438" s="440"/>
      <c r="C438" s="440"/>
      <c r="D438" s="440"/>
      <c r="E438" s="440"/>
      <c r="F438" s="440"/>
      <c r="G438" s="440"/>
      <c r="H438" s="440"/>
      <c r="I438" s="440"/>
      <c r="J438" s="440"/>
      <c r="K438" s="440"/>
      <c r="L438" s="440"/>
      <c r="M438" s="440"/>
      <c r="N438" s="440"/>
      <c r="O438" s="440"/>
      <c r="P438" s="440"/>
      <c r="Q438" s="440"/>
      <c r="R438" s="440"/>
      <c r="S438" s="440"/>
      <c r="T438" s="440"/>
      <c r="U438" s="440"/>
      <c r="V438" s="440"/>
      <c r="W438" s="440"/>
      <c r="X438" s="440"/>
      <c r="Y438" s="440"/>
      <c r="Z438" s="440"/>
      <c r="AA438" s="440"/>
      <c r="AB438" s="440"/>
    </row>
    <row r="439" spans="2:28" x14ac:dyDescent="0.25">
      <c r="B439" s="440"/>
      <c r="C439" s="440"/>
      <c r="D439" s="440"/>
      <c r="E439" s="440"/>
      <c r="F439" s="440"/>
      <c r="G439" s="440"/>
      <c r="H439" s="440"/>
      <c r="I439" s="440"/>
      <c r="J439" s="440"/>
      <c r="K439" s="440"/>
      <c r="L439" s="440"/>
      <c r="M439" s="440"/>
      <c r="N439" s="440"/>
      <c r="O439" s="440"/>
      <c r="P439" s="440"/>
      <c r="Q439" s="440"/>
      <c r="R439" s="440"/>
      <c r="S439" s="440"/>
      <c r="T439" s="440"/>
      <c r="U439" s="440"/>
      <c r="V439" s="440"/>
      <c r="W439" s="440"/>
      <c r="X439" s="440"/>
      <c r="Y439" s="440"/>
      <c r="Z439" s="440"/>
      <c r="AA439" s="440"/>
      <c r="AB439" s="440"/>
    </row>
    <row r="440" spans="2:28" x14ac:dyDescent="0.25">
      <c r="B440" s="440"/>
      <c r="C440" s="440"/>
      <c r="D440" s="440"/>
      <c r="E440" s="440"/>
      <c r="F440" s="440"/>
      <c r="G440" s="440"/>
      <c r="H440" s="440"/>
      <c r="I440" s="440"/>
      <c r="J440" s="440"/>
      <c r="K440" s="440"/>
      <c r="L440" s="440"/>
      <c r="M440" s="440"/>
      <c r="N440" s="440"/>
      <c r="O440" s="440"/>
      <c r="P440" s="440"/>
      <c r="Q440" s="440"/>
      <c r="R440" s="440"/>
      <c r="S440" s="440"/>
      <c r="T440" s="440"/>
      <c r="U440" s="440"/>
      <c r="V440" s="440"/>
      <c r="W440" s="440"/>
      <c r="X440" s="440"/>
      <c r="Y440" s="440"/>
      <c r="Z440" s="440"/>
      <c r="AA440" s="440"/>
      <c r="AB440" s="440"/>
    </row>
    <row r="441" spans="2:28" x14ac:dyDescent="0.25">
      <c r="B441" s="440"/>
      <c r="C441" s="440"/>
      <c r="D441" s="440"/>
      <c r="E441" s="440"/>
      <c r="F441" s="440"/>
      <c r="G441" s="440"/>
      <c r="H441" s="440"/>
      <c r="I441" s="440"/>
      <c r="J441" s="440"/>
      <c r="K441" s="440"/>
      <c r="L441" s="440"/>
      <c r="M441" s="440"/>
      <c r="N441" s="440"/>
      <c r="O441" s="440"/>
      <c r="P441" s="440"/>
      <c r="Q441" s="440"/>
      <c r="R441" s="440"/>
      <c r="S441" s="440"/>
      <c r="T441" s="440"/>
      <c r="U441" s="440"/>
      <c r="V441" s="440"/>
      <c r="W441" s="440"/>
      <c r="X441" s="440"/>
      <c r="Y441" s="440"/>
      <c r="Z441" s="440"/>
      <c r="AA441" s="440"/>
      <c r="AB441" s="440"/>
    </row>
    <row r="442" spans="2:28" x14ac:dyDescent="0.25">
      <c r="B442" s="440"/>
      <c r="C442" s="440"/>
      <c r="D442" s="440"/>
      <c r="E442" s="440"/>
      <c r="F442" s="440"/>
      <c r="G442" s="440"/>
      <c r="H442" s="440"/>
      <c r="I442" s="440"/>
      <c r="J442" s="440"/>
      <c r="K442" s="440"/>
      <c r="L442" s="440"/>
      <c r="M442" s="440"/>
      <c r="N442" s="440"/>
      <c r="O442" s="440"/>
      <c r="P442" s="440"/>
      <c r="Q442" s="440"/>
      <c r="R442" s="440"/>
      <c r="S442" s="440"/>
      <c r="T442" s="440"/>
      <c r="U442" s="440"/>
      <c r="V442" s="440"/>
      <c r="W442" s="440"/>
      <c r="X442" s="440"/>
      <c r="Y442" s="440"/>
      <c r="Z442" s="440"/>
      <c r="AA442" s="440"/>
      <c r="AB442" s="440"/>
    </row>
    <row r="443" spans="2:28" x14ac:dyDescent="0.25">
      <c r="B443" s="440"/>
      <c r="C443" s="440"/>
      <c r="D443" s="440"/>
      <c r="E443" s="440"/>
      <c r="F443" s="440"/>
      <c r="G443" s="440"/>
      <c r="H443" s="440"/>
      <c r="I443" s="440"/>
      <c r="J443" s="440"/>
      <c r="K443" s="440"/>
      <c r="L443" s="440"/>
      <c r="M443" s="440"/>
      <c r="N443" s="440"/>
      <c r="O443" s="440"/>
      <c r="P443" s="440"/>
      <c r="Q443" s="440"/>
      <c r="R443" s="440"/>
      <c r="S443" s="440"/>
      <c r="T443" s="440"/>
      <c r="U443" s="440"/>
      <c r="V443" s="440"/>
      <c r="W443" s="440"/>
      <c r="X443" s="440"/>
      <c r="Y443" s="440"/>
      <c r="Z443" s="440"/>
      <c r="AA443" s="440"/>
      <c r="AB443" s="440"/>
    </row>
    <row r="444" spans="2:28" x14ac:dyDescent="0.25">
      <c r="B444" s="440"/>
      <c r="C444" s="440"/>
      <c r="D444" s="440"/>
      <c r="E444" s="440"/>
      <c r="F444" s="440"/>
      <c r="G444" s="440"/>
      <c r="H444" s="440"/>
      <c r="I444" s="440"/>
      <c r="J444" s="440"/>
      <c r="K444" s="440"/>
      <c r="L444" s="440"/>
      <c r="M444" s="440"/>
      <c r="N444" s="440"/>
      <c r="O444" s="440"/>
      <c r="P444" s="440"/>
      <c r="Q444" s="440"/>
      <c r="R444" s="440"/>
      <c r="S444" s="440"/>
      <c r="T444" s="440"/>
      <c r="U444" s="440"/>
      <c r="V444" s="440"/>
      <c r="W444" s="440"/>
      <c r="X444" s="440"/>
      <c r="Y444" s="440"/>
      <c r="Z444" s="440"/>
      <c r="AA444" s="440"/>
      <c r="AB444" s="440"/>
    </row>
    <row r="445" spans="2:28" x14ac:dyDescent="0.25">
      <c r="B445" s="440"/>
      <c r="C445" s="440"/>
      <c r="D445" s="440"/>
      <c r="E445" s="440"/>
      <c r="F445" s="440"/>
      <c r="G445" s="440"/>
      <c r="H445" s="440"/>
      <c r="I445" s="440"/>
      <c r="J445" s="440"/>
      <c r="K445" s="440"/>
      <c r="L445" s="440"/>
      <c r="M445" s="440"/>
      <c r="N445" s="440"/>
      <c r="O445" s="440"/>
      <c r="P445" s="440"/>
      <c r="Q445" s="440"/>
      <c r="R445" s="440"/>
      <c r="S445" s="440"/>
      <c r="T445" s="440"/>
      <c r="U445" s="440"/>
      <c r="V445" s="440"/>
      <c r="W445" s="440"/>
      <c r="X445" s="440"/>
      <c r="Y445" s="440"/>
      <c r="Z445" s="440"/>
      <c r="AA445" s="440"/>
      <c r="AB445" s="440"/>
    </row>
    <row r="446" spans="2:28" x14ac:dyDescent="0.25">
      <c r="B446" s="440"/>
      <c r="C446" s="440"/>
      <c r="D446" s="440"/>
      <c r="E446" s="440"/>
      <c r="F446" s="440"/>
      <c r="G446" s="440"/>
      <c r="H446" s="440"/>
      <c r="I446" s="440"/>
      <c r="J446" s="440"/>
      <c r="K446" s="440"/>
      <c r="L446" s="440"/>
      <c r="M446" s="440"/>
      <c r="N446" s="440"/>
      <c r="O446" s="440"/>
      <c r="P446" s="440"/>
      <c r="Q446" s="440"/>
      <c r="R446" s="440"/>
      <c r="S446" s="440"/>
      <c r="T446" s="440"/>
      <c r="U446" s="440"/>
      <c r="V446" s="440"/>
      <c r="W446" s="440"/>
      <c r="X446" s="440"/>
      <c r="Y446" s="440"/>
      <c r="Z446" s="440"/>
      <c r="AA446" s="440"/>
      <c r="AB446" s="440"/>
    </row>
    <row r="447" spans="2:28" x14ac:dyDescent="0.25">
      <c r="B447" s="440"/>
      <c r="C447" s="440"/>
      <c r="D447" s="440"/>
      <c r="E447" s="440"/>
      <c r="F447" s="440"/>
      <c r="G447" s="440"/>
      <c r="H447" s="440"/>
      <c r="I447" s="440"/>
      <c r="J447" s="440"/>
      <c r="K447" s="440"/>
      <c r="L447" s="440"/>
      <c r="M447" s="440"/>
      <c r="N447" s="440"/>
      <c r="O447" s="440"/>
      <c r="P447" s="440"/>
      <c r="Q447" s="440"/>
      <c r="R447" s="440"/>
      <c r="S447" s="440"/>
      <c r="T447" s="440"/>
      <c r="U447" s="440"/>
      <c r="V447" s="440"/>
      <c r="W447" s="440"/>
      <c r="X447" s="440"/>
      <c r="Y447" s="440"/>
      <c r="Z447" s="440"/>
      <c r="AA447" s="440"/>
      <c r="AB447" s="440"/>
    </row>
    <row r="448" spans="2:28" x14ac:dyDescent="0.25">
      <c r="B448" s="440"/>
      <c r="C448" s="440"/>
      <c r="D448" s="440"/>
      <c r="E448" s="440"/>
      <c r="F448" s="440"/>
      <c r="G448" s="440"/>
      <c r="H448" s="440"/>
      <c r="I448" s="440"/>
      <c r="J448" s="440"/>
      <c r="K448" s="440"/>
      <c r="L448" s="440"/>
      <c r="M448" s="440"/>
      <c r="N448" s="440"/>
      <c r="O448" s="440"/>
      <c r="P448" s="440"/>
      <c r="Q448" s="440"/>
      <c r="R448" s="440"/>
      <c r="S448" s="440"/>
      <c r="T448" s="440"/>
      <c r="U448" s="440"/>
      <c r="V448" s="440"/>
      <c r="W448" s="440"/>
      <c r="X448" s="440"/>
      <c r="Y448" s="440"/>
      <c r="Z448" s="440"/>
      <c r="AA448" s="440"/>
      <c r="AB448" s="440"/>
    </row>
    <row r="449" spans="2:28" x14ac:dyDescent="0.25">
      <c r="B449" s="440"/>
      <c r="C449" s="440"/>
      <c r="D449" s="440"/>
      <c r="E449" s="440"/>
      <c r="F449" s="440"/>
      <c r="G449" s="440"/>
      <c r="H449" s="440"/>
      <c r="I449" s="440"/>
      <c r="J449" s="440"/>
      <c r="K449" s="440"/>
      <c r="L449" s="440"/>
      <c r="M449" s="440"/>
      <c r="N449" s="440"/>
      <c r="O449" s="440"/>
      <c r="P449" s="440"/>
      <c r="Q449" s="440"/>
      <c r="R449" s="440"/>
      <c r="S449" s="440"/>
      <c r="T449" s="440"/>
      <c r="U449" s="440"/>
      <c r="V449" s="440"/>
      <c r="W449" s="440"/>
      <c r="X449" s="440"/>
      <c r="Y449" s="440"/>
      <c r="Z449" s="440"/>
      <c r="AA449" s="440"/>
      <c r="AB449" s="440"/>
    </row>
    <row r="450" spans="2:28" x14ac:dyDescent="0.25">
      <c r="B450" s="440"/>
      <c r="C450" s="440"/>
      <c r="D450" s="440"/>
      <c r="E450" s="440"/>
      <c r="F450" s="440"/>
      <c r="G450" s="440"/>
      <c r="H450" s="440"/>
      <c r="I450" s="440"/>
      <c r="J450" s="440"/>
      <c r="K450" s="440"/>
      <c r="L450" s="440"/>
      <c r="M450" s="440"/>
      <c r="N450" s="440"/>
      <c r="O450" s="440"/>
      <c r="P450" s="440"/>
      <c r="Q450" s="440"/>
      <c r="R450" s="440"/>
      <c r="S450" s="440"/>
      <c r="T450" s="440"/>
      <c r="U450" s="440"/>
      <c r="V450" s="440"/>
      <c r="W450" s="440"/>
      <c r="X450" s="440"/>
      <c r="Y450" s="440"/>
      <c r="Z450" s="440"/>
      <c r="AA450" s="440"/>
      <c r="AB450" s="440"/>
    </row>
    <row r="451" spans="2:28" x14ac:dyDescent="0.25">
      <c r="B451" s="440"/>
      <c r="C451" s="440"/>
      <c r="D451" s="440"/>
      <c r="E451" s="440"/>
      <c r="F451" s="440"/>
      <c r="G451" s="440"/>
      <c r="H451" s="440"/>
      <c r="I451" s="440"/>
      <c r="J451" s="440"/>
      <c r="K451" s="440"/>
      <c r="L451" s="440"/>
      <c r="M451" s="440"/>
      <c r="N451" s="440"/>
      <c r="O451" s="440"/>
      <c r="P451" s="440"/>
      <c r="Q451" s="440"/>
      <c r="R451" s="440"/>
      <c r="S451" s="440"/>
      <c r="T451" s="440"/>
      <c r="U451" s="440"/>
      <c r="V451" s="440"/>
      <c r="W451" s="440"/>
      <c r="X451" s="440"/>
      <c r="Y451" s="440"/>
      <c r="Z451" s="440"/>
      <c r="AA451" s="440"/>
      <c r="AB451" s="440"/>
    </row>
    <row r="452" spans="2:28" x14ac:dyDescent="0.25">
      <c r="B452" s="440"/>
      <c r="C452" s="440"/>
      <c r="D452" s="440"/>
      <c r="E452" s="440"/>
      <c r="F452" s="440"/>
      <c r="G452" s="440"/>
      <c r="H452" s="440"/>
      <c r="I452" s="440"/>
      <c r="J452" s="440"/>
      <c r="K452" s="440"/>
      <c r="L452" s="440"/>
      <c r="M452" s="440"/>
      <c r="N452" s="440"/>
      <c r="O452" s="440"/>
      <c r="P452" s="440"/>
      <c r="Q452" s="440"/>
      <c r="R452" s="440"/>
      <c r="S452" s="440"/>
      <c r="T452" s="440"/>
      <c r="U452" s="440"/>
      <c r="V452" s="440"/>
      <c r="W452" s="440"/>
      <c r="X452" s="440"/>
      <c r="Y452" s="440"/>
      <c r="Z452" s="440"/>
      <c r="AA452" s="440"/>
      <c r="AB452" s="440"/>
    </row>
    <row r="453" spans="2:28" x14ac:dyDescent="0.25">
      <c r="B453" s="440"/>
      <c r="C453" s="440"/>
      <c r="D453" s="440"/>
      <c r="E453" s="440"/>
      <c r="F453" s="440"/>
      <c r="G453" s="440"/>
      <c r="H453" s="440"/>
      <c r="I453" s="440"/>
      <c r="J453" s="440"/>
      <c r="K453" s="440"/>
      <c r="L453" s="440"/>
      <c r="M453" s="440"/>
      <c r="N453" s="440"/>
      <c r="O453" s="440"/>
      <c r="P453" s="440"/>
      <c r="Q453" s="440"/>
      <c r="R453" s="440"/>
      <c r="S453" s="440"/>
      <c r="T453" s="440"/>
      <c r="U453" s="440"/>
      <c r="V453" s="440"/>
      <c r="W453" s="440"/>
      <c r="X453" s="440"/>
      <c r="Y453" s="440"/>
      <c r="Z453" s="440"/>
      <c r="AA453" s="440"/>
      <c r="AB453" s="440"/>
    </row>
    <row r="454" spans="2:28" x14ac:dyDescent="0.25">
      <c r="B454" s="440"/>
      <c r="C454" s="440"/>
      <c r="D454" s="440"/>
      <c r="E454" s="440"/>
      <c r="F454" s="440"/>
      <c r="G454" s="440"/>
      <c r="H454" s="440"/>
      <c r="I454" s="440"/>
      <c r="J454" s="440"/>
      <c r="K454" s="440"/>
      <c r="L454" s="440"/>
      <c r="M454" s="440"/>
      <c r="N454" s="440"/>
      <c r="O454" s="440"/>
      <c r="P454" s="440"/>
      <c r="Q454" s="440"/>
      <c r="R454" s="440"/>
      <c r="S454" s="440"/>
      <c r="T454" s="440"/>
      <c r="U454" s="440"/>
      <c r="V454" s="440"/>
      <c r="W454" s="440"/>
      <c r="X454" s="440"/>
      <c r="Y454" s="440"/>
      <c r="Z454" s="440"/>
      <c r="AA454" s="440"/>
      <c r="AB454" s="440"/>
    </row>
    <row r="455" spans="2:28" x14ac:dyDescent="0.25">
      <c r="B455" s="440"/>
      <c r="C455" s="440"/>
      <c r="D455" s="440"/>
      <c r="E455" s="440"/>
      <c r="F455" s="440"/>
      <c r="G455" s="440"/>
      <c r="H455" s="440"/>
      <c r="I455" s="440"/>
      <c r="J455" s="440"/>
      <c r="K455" s="440"/>
      <c r="L455" s="440"/>
      <c r="M455" s="440"/>
      <c r="N455" s="440"/>
      <c r="O455" s="440"/>
      <c r="P455" s="440"/>
      <c r="Q455" s="440"/>
      <c r="R455" s="440"/>
      <c r="S455" s="440"/>
      <c r="T455" s="440"/>
      <c r="U455" s="440"/>
      <c r="V455" s="440"/>
      <c r="W455" s="440"/>
      <c r="X455" s="440"/>
      <c r="Y455" s="440"/>
      <c r="Z455" s="440"/>
      <c r="AA455" s="440"/>
      <c r="AB455" s="440"/>
    </row>
    <row r="456" spans="2:28" x14ac:dyDescent="0.25">
      <c r="B456" s="440"/>
      <c r="C456" s="440"/>
      <c r="D456" s="440"/>
      <c r="E456" s="440"/>
      <c r="F456" s="440"/>
      <c r="G456" s="440"/>
      <c r="H456" s="440"/>
      <c r="I456" s="440"/>
      <c r="J456" s="440"/>
      <c r="K456" s="440"/>
      <c r="L456" s="440"/>
      <c r="M456" s="440"/>
      <c r="N456" s="440"/>
      <c r="O456" s="440"/>
      <c r="P456" s="440"/>
      <c r="Q456" s="440"/>
      <c r="R456" s="440"/>
      <c r="S456" s="440"/>
      <c r="T456" s="440"/>
      <c r="U456" s="440"/>
      <c r="V456" s="440"/>
      <c r="W456" s="440"/>
      <c r="X456" s="440"/>
      <c r="Y456" s="440"/>
      <c r="Z456" s="440"/>
      <c r="AA456" s="440"/>
      <c r="AB456" s="440"/>
    </row>
    <row r="457" spans="2:28" x14ac:dyDescent="0.25">
      <c r="B457" s="440"/>
      <c r="C457" s="440"/>
      <c r="D457" s="440"/>
      <c r="E457" s="440"/>
      <c r="F457" s="440"/>
      <c r="G457" s="440"/>
      <c r="H457" s="440"/>
      <c r="I457" s="440"/>
      <c r="J457" s="440"/>
      <c r="K457" s="440"/>
      <c r="L457" s="440"/>
      <c r="M457" s="440"/>
      <c r="N457" s="440"/>
      <c r="O457" s="440"/>
      <c r="P457" s="440"/>
      <c r="Q457" s="440"/>
      <c r="R457" s="440"/>
      <c r="S457" s="440"/>
      <c r="T457" s="440"/>
      <c r="U457" s="440"/>
      <c r="V457" s="440"/>
      <c r="W457" s="440"/>
      <c r="X457" s="440"/>
      <c r="Y457" s="440"/>
      <c r="Z457" s="440"/>
      <c r="AA457" s="440"/>
      <c r="AB457" s="440"/>
    </row>
    <row r="458" spans="2:28" x14ac:dyDescent="0.25">
      <c r="B458" s="440"/>
      <c r="C458" s="440"/>
      <c r="D458" s="440"/>
      <c r="E458" s="440"/>
      <c r="F458" s="440"/>
      <c r="G458" s="440"/>
      <c r="H458" s="440"/>
      <c r="I458" s="440"/>
      <c r="J458" s="440"/>
      <c r="K458" s="440"/>
      <c r="L458" s="440"/>
      <c r="M458" s="440"/>
      <c r="N458" s="440"/>
      <c r="O458" s="440"/>
      <c r="P458" s="440"/>
      <c r="Q458" s="440"/>
      <c r="R458" s="440"/>
      <c r="S458" s="440"/>
      <c r="T458" s="440"/>
      <c r="U458" s="440"/>
      <c r="V458" s="440"/>
      <c r="W458" s="440"/>
      <c r="X458" s="440"/>
      <c r="Y458" s="440"/>
      <c r="Z458" s="440"/>
      <c r="AA458" s="440"/>
      <c r="AB458" s="440"/>
    </row>
    <row r="459" spans="2:28" x14ac:dyDescent="0.25">
      <c r="B459" s="440"/>
      <c r="C459" s="440"/>
      <c r="D459" s="440"/>
      <c r="E459" s="440"/>
      <c r="F459" s="440"/>
      <c r="G459" s="440"/>
      <c r="H459" s="440"/>
      <c r="I459" s="440"/>
      <c r="J459" s="440"/>
      <c r="K459" s="440"/>
      <c r="L459" s="440"/>
      <c r="M459" s="440"/>
      <c r="N459" s="440"/>
      <c r="O459" s="440"/>
      <c r="P459" s="440"/>
      <c r="Q459" s="440"/>
      <c r="R459" s="440"/>
      <c r="S459" s="440"/>
      <c r="T459" s="440"/>
      <c r="U459" s="440"/>
      <c r="V459" s="440"/>
      <c r="W459" s="440"/>
      <c r="X459" s="440"/>
      <c r="Y459" s="440"/>
      <c r="Z459" s="440"/>
      <c r="AA459" s="440"/>
      <c r="AB459" s="440"/>
    </row>
    <row r="460" spans="2:28" x14ac:dyDescent="0.25">
      <c r="B460" s="440"/>
      <c r="C460" s="440"/>
      <c r="D460" s="440"/>
      <c r="E460" s="440"/>
      <c r="F460" s="440"/>
      <c r="G460" s="440"/>
      <c r="H460" s="440"/>
      <c r="I460" s="440"/>
      <c r="J460" s="440"/>
      <c r="K460" s="440"/>
      <c r="L460" s="440"/>
      <c r="M460" s="440"/>
      <c r="N460" s="440"/>
      <c r="O460" s="440"/>
      <c r="P460" s="440"/>
      <c r="Q460" s="440"/>
      <c r="R460" s="440"/>
      <c r="S460" s="440"/>
      <c r="T460" s="440"/>
      <c r="U460" s="440"/>
      <c r="V460" s="440"/>
      <c r="W460" s="440"/>
      <c r="X460" s="440"/>
      <c r="Y460" s="440"/>
      <c r="Z460" s="440"/>
      <c r="AA460" s="440"/>
      <c r="AB460" s="440"/>
    </row>
    <row r="461" spans="2:28" x14ac:dyDescent="0.25">
      <c r="B461" s="440"/>
      <c r="C461" s="440"/>
      <c r="D461" s="440"/>
      <c r="E461" s="440"/>
      <c r="F461" s="440"/>
      <c r="G461" s="440"/>
      <c r="H461" s="440"/>
      <c r="I461" s="440"/>
      <c r="J461" s="440"/>
      <c r="K461" s="440"/>
      <c r="L461" s="440"/>
      <c r="M461" s="440"/>
      <c r="N461" s="440"/>
      <c r="O461" s="440"/>
      <c r="P461" s="440"/>
      <c r="Q461" s="440"/>
      <c r="R461" s="440"/>
      <c r="S461" s="440"/>
      <c r="T461" s="440"/>
      <c r="U461" s="440"/>
      <c r="V461" s="440"/>
      <c r="W461" s="440"/>
      <c r="X461" s="440"/>
      <c r="Y461" s="440"/>
      <c r="Z461" s="440"/>
      <c r="AA461" s="440"/>
      <c r="AB461" s="440"/>
    </row>
    <row r="462" spans="2:28" x14ac:dyDescent="0.25">
      <c r="B462" s="440"/>
      <c r="C462" s="440"/>
      <c r="D462" s="440"/>
      <c r="E462" s="440"/>
      <c r="F462" s="440"/>
      <c r="G462" s="440"/>
      <c r="H462" s="440"/>
      <c r="I462" s="440"/>
      <c r="J462" s="440"/>
      <c r="K462" s="440"/>
      <c r="L462" s="440"/>
      <c r="M462" s="440"/>
      <c r="N462" s="440"/>
      <c r="O462" s="440"/>
      <c r="P462" s="440"/>
      <c r="Q462" s="440"/>
      <c r="R462" s="440"/>
      <c r="S462" s="440"/>
      <c r="T462" s="440"/>
      <c r="U462" s="440"/>
      <c r="V462" s="440"/>
      <c r="W462" s="440"/>
      <c r="X462" s="440"/>
      <c r="Y462" s="440"/>
      <c r="Z462" s="440"/>
      <c r="AA462" s="440"/>
      <c r="AB462" s="440"/>
    </row>
    <row r="463" spans="2:28" x14ac:dyDescent="0.25">
      <c r="B463" s="440"/>
      <c r="C463" s="440"/>
      <c r="D463" s="440"/>
      <c r="E463" s="440"/>
      <c r="F463" s="440"/>
      <c r="G463" s="440"/>
      <c r="H463" s="440"/>
      <c r="I463" s="440"/>
      <c r="J463" s="440"/>
      <c r="K463" s="440"/>
      <c r="L463" s="440"/>
      <c r="M463" s="440"/>
      <c r="N463" s="440"/>
      <c r="O463" s="440"/>
      <c r="P463" s="440"/>
      <c r="Q463" s="440"/>
      <c r="R463" s="440"/>
      <c r="S463" s="440"/>
      <c r="T463" s="440"/>
      <c r="U463" s="440"/>
      <c r="V463" s="440"/>
      <c r="W463" s="440"/>
      <c r="X463" s="440"/>
      <c r="Y463" s="440"/>
      <c r="Z463" s="440"/>
      <c r="AA463" s="440"/>
      <c r="AB463" s="440"/>
    </row>
    <row r="464" spans="2:28" x14ac:dyDescent="0.25">
      <c r="B464" s="440"/>
      <c r="C464" s="440"/>
      <c r="D464" s="440"/>
      <c r="E464" s="440"/>
      <c r="F464" s="440"/>
      <c r="G464" s="440"/>
      <c r="H464" s="440"/>
      <c r="I464" s="440"/>
      <c r="J464" s="440"/>
      <c r="K464" s="440"/>
      <c r="L464" s="440"/>
      <c r="M464" s="440"/>
      <c r="N464" s="440"/>
      <c r="O464" s="440"/>
      <c r="P464" s="440"/>
      <c r="Q464" s="440"/>
      <c r="R464" s="440"/>
      <c r="S464" s="440"/>
      <c r="T464" s="440"/>
      <c r="U464" s="440"/>
      <c r="V464" s="440"/>
      <c r="W464" s="440"/>
      <c r="X464" s="440"/>
      <c r="Y464" s="440"/>
      <c r="Z464" s="440"/>
      <c r="AA464" s="440"/>
      <c r="AB464" s="440"/>
    </row>
    <row r="465" spans="2:28" x14ac:dyDescent="0.25">
      <c r="B465" s="440"/>
      <c r="C465" s="440"/>
      <c r="D465" s="440"/>
      <c r="E465" s="440"/>
      <c r="F465" s="440"/>
      <c r="G465" s="440"/>
      <c r="H465" s="440"/>
      <c r="I465" s="440"/>
      <c r="J465" s="440"/>
      <c r="K465" s="440"/>
      <c r="L465" s="440"/>
      <c r="M465" s="440"/>
      <c r="N465" s="440"/>
      <c r="O465" s="440"/>
      <c r="P465" s="440"/>
      <c r="Q465" s="440"/>
      <c r="R465" s="440"/>
      <c r="S465" s="440"/>
      <c r="T465" s="440"/>
      <c r="U465" s="440"/>
      <c r="V465" s="440"/>
      <c r="W465" s="440"/>
      <c r="X465" s="440"/>
      <c r="Y465" s="440"/>
      <c r="Z465" s="440"/>
      <c r="AA465" s="440"/>
      <c r="AB465" s="440"/>
    </row>
    <row r="466" spans="2:28" x14ac:dyDescent="0.25">
      <c r="B466" s="440"/>
      <c r="C466" s="440"/>
      <c r="D466" s="440"/>
      <c r="E466" s="440"/>
      <c r="F466" s="440"/>
      <c r="G466" s="440"/>
      <c r="H466" s="440"/>
      <c r="I466" s="440"/>
      <c r="J466" s="440"/>
      <c r="K466" s="440"/>
      <c r="L466" s="440"/>
      <c r="M466" s="440"/>
      <c r="N466" s="440"/>
      <c r="O466" s="440"/>
      <c r="P466" s="440"/>
      <c r="Q466" s="440"/>
      <c r="R466" s="440"/>
      <c r="S466" s="440"/>
      <c r="T466" s="440"/>
      <c r="U466" s="440"/>
      <c r="V466" s="440"/>
      <c r="W466" s="440"/>
      <c r="X466" s="440"/>
      <c r="Y466" s="440"/>
      <c r="Z466" s="440"/>
      <c r="AA466" s="440"/>
      <c r="AB466" s="440"/>
    </row>
    <row r="467" spans="2:28" x14ac:dyDescent="0.25">
      <c r="B467" s="440"/>
      <c r="C467" s="440"/>
      <c r="D467" s="440"/>
      <c r="E467" s="440"/>
      <c r="F467" s="440"/>
      <c r="G467" s="440"/>
      <c r="H467" s="440"/>
      <c r="I467" s="440"/>
      <c r="J467" s="440"/>
      <c r="K467" s="440"/>
      <c r="L467" s="440"/>
      <c r="M467" s="440"/>
      <c r="N467" s="440"/>
      <c r="O467" s="440"/>
      <c r="P467" s="440"/>
      <c r="Q467" s="440"/>
      <c r="R467" s="440"/>
      <c r="S467" s="440"/>
      <c r="T467" s="440"/>
      <c r="U467" s="440"/>
      <c r="V467" s="440"/>
      <c r="W467" s="440"/>
      <c r="X467" s="440"/>
      <c r="Y467" s="440"/>
      <c r="Z467" s="440"/>
      <c r="AA467" s="440"/>
      <c r="AB467" s="440"/>
    </row>
    <row r="468" spans="2:28" x14ac:dyDescent="0.25">
      <c r="B468" s="440"/>
      <c r="C468" s="440"/>
      <c r="D468" s="440"/>
      <c r="E468" s="440"/>
      <c r="F468" s="440"/>
      <c r="G468" s="440"/>
      <c r="H468" s="440"/>
      <c r="I468" s="440"/>
      <c r="J468" s="440"/>
      <c r="K468" s="440"/>
      <c r="L468" s="440"/>
      <c r="M468" s="440"/>
      <c r="N468" s="440"/>
      <c r="O468" s="440"/>
      <c r="P468" s="440"/>
      <c r="Q468" s="440"/>
      <c r="R468" s="440"/>
      <c r="S468" s="440"/>
      <c r="T468" s="440"/>
      <c r="U468" s="440"/>
      <c r="V468" s="440"/>
      <c r="W468" s="440"/>
      <c r="X468" s="440"/>
      <c r="Y468" s="440"/>
      <c r="Z468" s="440"/>
      <c r="AA468" s="440"/>
      <c r="AB468" s="440"/>
    </row>
    <row r="469" spans="2:28" x14ac:dyDescent="0.25">
      <c r="B469" s="440"/>
      <c r="C469" s="440"/>
      <c r="D469" s="440"/>
      <c r="E469" s="440"/>
      <c r="F469" s="440"/>
      <c r="G469" s="440"/>
      <c r="H469" s="440"/>
      <c r="I469" s="440"/>
      <c r="J469" s="440"/>
      <c r="K469" s="440"/>
      <c r="L469" s="440"/>
      <c r="M469" s="440"/>
      <c r="N469" s="440"/>
      <c r="O469" s="440"/>
      <c r="P469" s="440"/>
      <c r="Q469" s="440"/>
      <c r="R469" s="440"/>
      <c r="S469" s="440"/>
      <c r="T469" s="440"/>
      <c r="U469" s="440"/>
      <c r="V469" s="440"/>
      <c r="W469" s="440"/>
      <c r="X469" s="440"/>
      <c r="Y469" s="440"/>
      <c r="Z469" s="440"/>
      <c r="AA469" s="440"/>
      <c r="AB469" s="440"/>
    </row>
    <row r="470" spans="2:28" x14ac:dyDescent="0.25">
      <c r="B470" s="440"/>
      <c r="C470" s="440"/>
      <c r="D470" s="440"/>
      <c r="E470" s="440"/>
      <c r="F470" s="440"/>
      <c r="G470" s="440"/>
      <c r="H470" s="440"/>
      <c r="I470" s="440"/>
      <c r="J470" s="440"/>
      <c r="K470" s="440"/>
      <c r="L470" s="440"/>
      <c r="M470" s="440"/>
      <c r="N470" s="440"/>
      <c r="O470" s="440"/>
      <c r="P470" s="440"/>
      <c r="Q470" s="440"/>
      <c r="R470" s="440"/>
      <c r="S470" s="440"/>
      <c r="T470" s="440"/>
      <c r="U470" s="440"/>
      <c r="V470" s="440"/>
      <c r="W470" s="440"/>
      <c r="X470" s="440"/>
      <c r="Y470" s="440"/>
      <c r="Z470" s="440"/>
      <c r="AA470" s="440"/>
      <c r="AB470" s="440"/>
    </row>
    <row r="471" spans="2:28" x14ac:dyDescent="0.25">
      <c r="B471" s="440"/>
      <c r="C471" s="440"/>
      <c r="D471" s="440"/>
      <c r="E471" s="440"/>
      <c r="F471" s="440"/>
      <c r="G471" s="440"/>
      <c r="H471" s="440"/>
      <c r="I471" s="440"/>
      <c r="J471" s="440"/>
      <c r="K471" s="440"/>
      <c r="L471" s="440"/>
      <c r="M471" s="440"/>
      <c r="N471" s="440"/>
      <c r="O471" s="440"/>
      <c r="P471" s="440"/>
      <c r="Q471" s="440"/>
      <c r="R471" s="440"/>
      <c r="S471" s="440"/>
      <c r="T471" s="440"/>
      <c r="U471" s="440"/>
      <c r="V471" s="440"/>
      <c r="W471" s="440"/>
      <c r="X471" s="440"/>
      <c r="Y471" s="440"/>
      <c r="Z471" s="440"/>
      <c r="AA471" s="440"/>
      <c r="AB471" s="440"/>
    </row>
    <row r="472" spans="2:28" x14ac:dyDescent="0.25">
      <c r="B472" s="440"/>
      <c r="C472" s="440"/>
      <c r="D472" s="440"/>
      <c r="E472" s="440"/>
      <c r="F472" s="440"/>
      <c r="G472" s="440"/>
      <c r="H472" s="440"/>
      <c r="I472" s="440"/>
      <c r="J472" s="440"/>
      <c r="K472" s="440"/>
      <c r="L472" s="440"/>
      <c r="M472" s="440"/>
      <c r="N472" s="440"/>
      <c r="O472" s="440"/>
      <c r="P472" s="440"/>
      <c r="Q472" s="440"/>
      <c r="R472" s="440"/>
      <c r="S472" s="440"/>
      <c r="T472" s="440"/>
      <c r="U472" s="440"/>
      <c r="V472" s="440"/>
      <c r="W472" s="440"/>
      <c r="X472" s="440"/>
      <c r="Y472" s="440"/>
      <c r="Z472" s="440"/>
      <c r="AA472" s="440"/>
      <c r="AB472" s="440"/>
    </row>
    <row r="473" spans="2:28" x14ac:dyDescent="0.25">
      <c r="B473" s="440"/>
      <c r="C473" s="440"/>
      <c r="D473" s="440"/>
      <c r="E473" s="440"/>
      <c r="F473" s="440"/>
      <c r="G473" s="440"/>
      <c r="H473" s="440"/>
      <c r="I473" s="440"/>
      <c r="J473" s="440"/>
      <c r="K473" s="440"/>
      <c r="L473" s="440"/>
      <c r="M473" s="440"/>
      <c r="N473" s="440"/>
      <c r="O473" s="440"/>
      <c r="P473" s="440"/>
      <c r="Q473" s="440"/>
      <c r="R473" s="440"/>
      <c r="S473" s="440"/>
      <c r="T473" s="440"/>
      <c r="U473" s="440"/>
      <c r="V473" s="440"/>
      <c r="W473" s="440"/>
      <c r="X473" s="440"/>
      <c r="Y473" s="440"/>
      <c r="Z473" s="440"/>
      <c r="AA473" s="440"/>
      <c r="AB473" s="440"/>
    </row>
    <row r="474" spans="2:28" x14ac:dyDescent="0.25">
      <c r="B474" s="440"/>
      <c r="C474" s="440"/>
      <c r="D474" s="440"/>
      <c r="E474" s="440"/>
      <c r="F474" s="440"/>
      <c r="G474" s="440"/>
      <c r="H474" s="440"/>
      <c r="I474" s="440"/>
      <c r="J474" s="440"/>
      <c r="K474" s="440"/>
      <c r="L474" s="440"/>
      <c r="M474" s="440"/>
      <c r="N474" s="440"/>
      <c r="O474" s="440"/>
      <c r="P474" s="440"/>
      <c r="Q474" s="440"/>
      <c r="R474" s="440"/>
      <c r="S474" s="440"/>
      <c r="T474" s="440"/>
      <c r="U474" s="440"/>
      <c r="V474" s="440"/>
      <c r="W474" s="440"/>
      <c r="X474" s="440"/>
      <c r="Y474" s="440"/>
      <c r="Z474" s="440"/>
      <c r="AA474" s="440"/>
      <c r="AB474" s="440"/>
    </row>
    <row r="475" spans="2:28" x14ac:dyDescent="0.25">
      <c r="B475" s="440"/>
      <c r="C475" s="440"/>
      <c r="D475" s="440"/>
      <c r="E475" s="440"/>
      <c r="F475" s="440"/>
      <c r="G475" s="440"/>
      <c r="H475" s="440"/>
      <c r="I475" s="440"/>
      <c r="J475" s="440"/>
      <c r="K475" s="440"/>
      <c r="L475" s="440"/>
      <c r="M475" s="440"/>
      <c r="N475" s="440"/>
      <c r="O475" s="440"/>
      <c r="P475" s="440"/>
      <c r="Q475" s="440"/>
      <c r="R475" s="440"/>
      <c r="S475" s="440"/>
      <c r="T475" s="440"/>
      <c r="U475" s="440"/>
      <c r="V475" s="440"/>
      <c r="W475" s="440"/>
      <c r="X475" s="440"/>
      <c r="Y475" s="440"/>
      <c r="Z475" s="440"/>
      <c r="AA475" s="440"/>
      <c r="AB475" s="440"/>
    </row>
    <row r="476" spans="2:28" x14ac:dyDescent="0.25">
      <c r="B476" s="440"/>
      <c r="C476" s="440"/>
      <c r="D476" s="440"/>
      <c r="E476" s="440"/>
      <c r="F476" s="440"/>
      <c r="G476" s="440"/>
      <c r="H476" s="440"/>
      <c r="I476" s="440"/>
      <c r="J476" s="440"/>
      <c r="K476" s="440"/>
      <c r="L476" s="440"/>
      <c r="M476" s="440"/>
      <c r="N476" s="440"/>
      <c r="O476" s="440"/>
      <c r="P476" s="440"/>
      <c r="Q476" s="440"/>
      <c r="R476" s="440"/>
      <c r="S476" s="440"/>
      <c r="T476" s="440"/>
      <c r="U476" s="440"/>
      <c r="V476" s="440"/>
      <c r="W476" s="440"/>
      <c r="X476" s="440"/>
      <c r="Y476" s="440"/>
      <c r="Z476" s="440"/>
      <c r="AA476" s="440"/>
      <c r="AB476" s="440"/>
    </row>
    <row r="477" spans="2:28" x14ac:dyDescent="0.25">
      <c r="B477" s="440"/>
      <c r="C477" s="440"/>
      <c r="D477" s="440"/>
      <c r="E477" s="440"/>
      <c r="F477" s="440"/>
      <c r="G477" s="440"/>
      <c r="H477" s="440"/>
      <c r="I477" s="440"/>
      <c r="J477" s="440"/>
      <c r="K477" s="440"/>
      <c r="L477" s="440"/>
      <c r="M477" s="440"/>
      <c r="N477" s="440"/>
      <c r="O477" s="440"/>
      <c r="P477" s="440"/>
      <c r="Q477" s="440"/>
      <c r="R477" s="440"/>
      <c r="S477" s="440"/>
      <c r="T477" s="440"/>
      <c r="U477" s="440"/>
      <c r="V477" s="440"/>
      <c r="W477" s="440"/>
      <c r="X477" s="440"/>
      <c r="Y477" s="440"/>
      <c r="Z477" s="440"/>
      <c r="AA477" s="440"/>
      <c r="AB477" s="440"/>
    </row>
    <row r="478" spans="2:28" x14ac:dyDescent="0.25">
      <c r="B478" s="440"/>
      <c r="C478" s="440"/>
      <c r="D478" s="440"/>
      <c r="E478" s="440"/>
      <c r="F478" s="440"/>
      <c r="G478" s="440"/>
      <c r="H478" s="440"/>
      <c r="I478" s="440"/>
      <c r="J478" s="440"/>
      <c r="K478" s="440"/>
      <c r="L478" s="440"/>
      <c r="M478" s="440"/>
      <c r="N478" s="440"/>
      <c r="O478" s="440"/>
      <c r="P478" s="440"/>
      <c r="Q478" s="440"/>
      <c r="R478" s="440"/>
      <c r="S478" s="440"/>
      <c r="T478" s="440"/>
      <c r="U478" s="440"/>
      <c r="V478" s="440"/>
      <c r="W478" s="440"/>
      <c r="X478" s="440"/>
      <c r="Y478" s="440"/>
      <c r="Z478" s="440"/>
      <c r="AA478" s="440"/>
      <c r="AB478" s="440"/>
    </row>
    <row r="479" spans="2:28" x14ac:dyDescent="0.25">
      <c r="B479" s="440"/>
      <c r="C479" s="440"/>
      <c r="D479" s="440"/>
      <c r="E479" s="440"/>
      <c r="F479" s="440"/>
      <c r="G479" s="440"/>
      <c r="H479" s="440"/>
      <c r="I479" s="440"/>
      <c r="J479" s="440"/>
      <c r="K479" s="440"/>
      <c r="L479" s="440"/>
      <c r="M479" s="440"/>
      <c r="N479" s="440"/>
      <c r="O479" s="440"/>
      <c r="P479" s="440"/>
      <c r="Q479" s="440"/>
      <c r="R479" s="440"/>
      <c r="S479" s="440"/>
      <c r="T479" s="440"/>
      <c r="U479" s="440"/>
      <c r="V479" s="440"/>
      <c r="W479" s="440"/>
      <c r="X479" s="440"/>
      <c r="Y479" s="440"/>
      <c r="Z479" s="440"/>
      <c r="AA479" s="440"/>
      <c r="AB479" s="440"/>
    </row>
    <row r="480" spans="2:28" x14ac:dyDescent="0.25">
      <c r="B480" s="440"/>
      <c r="C480" s="440"/>
      <c r="D480" s="440"/>
      <c r="E480" s="440"/>
      <c r="F480" s="440"/>
      <c r="G480" s="440"/>
      <c r="H480" s="440"/>
      <c r="I480" s="440"/>
      <c r="J480" s="440"/>
      <c r="K480" s="440"/>
      <c r="L480" s="440"/>
      <c r="M480" s="440"/>
      <c r="N480" s="440"/>
      <c r="O480" s="440"/>
      <c r="P480" s="440"/>
      <c r="Q480" s="440"/>
      <c r="R480" s="440"/>
      <c r="S480" s="440"/>
      <c r="T480" s="440"/>
      <c r="U480" s="440"/>
      <c r="V480" s="440"/>
      <c r="W480" s="440"/>
      <c r="X480" s="440"/>
      <c r="Y480" s="440"/>
      <c r="Z480" s="440"/>
      <c r="AA480" s="440"/>
      <c r="AB480" s="440"/>
    </row>
    <row r="481" spans="2:28" x14ac:dyDescent="0.25">
      <c r="B481" s="440"/>
      <c r="C481" s="440"/>
      <c r="D481" s="440"/>
      <c r="E481" s="440"/>
      <c r="F481" s="440"/>
      <c r="G481" s="440"/>
      <c r="H481" s="440"/>
      <c r="I481" s="440"/>
      <c r="J481" s="440"/>
      <c r="K481" s="440"/>
      <c r="L481" s="440"/>
      <c r="M481" s="440"/>
      <c r="N481" s="440"/>
      <c r="O481" s="440"/>
      <c r="P481" s="440"/>
      <c r="Q481" s="440"/>
      <c r="R481" s="440"/>
      <c r="S481" s="440"/>
      <c r="T481" s="440"/>
      <c r="U481" s="440"/>
      <c r="V481" s="440"/>
      <c r="W481" s="440"/>
      <c r="X481" s="440"/>
      <c r="Y481" s="440"/>
      <c r="Z481" s="440"/>
      <c r="AA481" s="440"/>
      <c r="AB481" s="440"/>
    </row>
    <row r="482" spans="2:28" x14ac:dyDescent="0.25">
      <c r="B482" s="440"/>
      <c r="C482" s="440"/>
      <c r="D482" s="440"/>
      <c r="E482" s="440"/>
      <c r="F482" s="440"/>
      <c r="G482" s="440"/>
      <c r="H482" s="440"/>
      <c r="I482" s="440"/>
      <c r="J482" s="440"/>
      <c r="K482" s="440"/>
      <c r="L482" s="440"/>
      <c r="M482" s="440"/>
      <c r="N482" s="440"/>
      <c r="O482" s="440"/>
      <c r="P482" s="440"/>
      <c r="Q482" s="440"/>
      <c r="R482" s="440"/>
      <c r="S482" s="440"/>
      <c r="T482" s="440"/>
      <c r="U482" s="440"/>
      <c r="V482" s="440"/>
      <c r="W482" s="440"/>
      <c r="X482" s="440"/>
      <c r="Y482" s="440"/>
      <c r="Z482" s="440"/>
      <c r="AA482" s="440"/>
      <c r="AB482" s="440"/>
    </row>
    <row r="483" spans="2:28" x14ac:dyDescent="0.25">
      <c r="B483" s="440"/>
      <c r="C483" s="440"/>
      <c r="D483" s="440"/>
      <c r="E483" s="440"/>
      <c r="F483" s="440"/>
      <c r="G483" s="440"/>
      <c r="H483" s="440"/>
      <c r="I483" s="440"/>
      <c r="J483" s="440"/>
      <c r="K483" s="440"/>
      <c r="L483" s="440"/>
      <c r="M483" s="440"/>
      <c r="N483" s="440"/>
      <c r="O483" s="440"/>
      <c r="P483" s="440"/>
      <c r="Q483" s="440"/>
      <c r="R483" s="440"/>
      <c r="S483" s="440"/>
      <c r="T483" s="440"/>
      <c r="U483" s="440"/>
      <c r="V483" s="440"/>
      <c r="W483" s="440"/>
      <c r="X483" s="440"/>
      <c r="Y483" s="440"/>
      <c r="Z483" s="440"/>
      <c r="AA483" s="440"/>
      <c r="AB483" s="440"/>
    </row>
    <row r="484" spans="2:28" x14ac:dyDescent="0.25">
      <c r="B484" s="440"/>
      <c r="C484" s="440"/>
      <c r="D484" s="440"/>
      <c r="E484" s="440"/>
      <c r="F484" s="440"/>
      <c r="G484" s="440"/>
      <c r="H484" s="440"/>
      <c r="I484" s="440"/>
      <c r="J484" s="440"/>
      <c r="K484" s="440"/>
      <c r="L484" s="440"/>
      <c r="M484" s="440"/>
      <c r="N484" s="440"/>
      <c r="O484" s="440"/>
      <c r="P484" s="440"/>
      <c r="Q484" s="440"/>
      <c r="R484" s="440"/>
      <c r="S484" s="440"/>
      <c r="T484" s="440"/>
      <c r="U484" s="440"/>
      <c r="V484" s="440"/>
      <c r="W484" s="440"/>
      <c r="X484" s="440"/>
      <c r="Y484" s="440"/>
      <c r="Z484" s="440"/>
      <c r="AA484" s="440"/>
      <c r="AB484" s="440"/>
    </row>
    <row r="485" spans="2:28" x14ac:dyDescent="0.25">
      <c r="B485" s="440"/>
      <c r="C485" s="440"/>
      <c r="D485" s="440"/>
      <c r="E485" s="440"/>
      <c r="F485" s="440"/>
      <c r="G485" s="440"/>
      <c r="H485" s="440"/>
      <c r="I485" s="440"/>
      <c r="J485" s="440"/>
      <c r="K485" s="440"/>
      <c r="L485" s="440"/>
      <c r="M485" s="440"/>
      <c r="N485" s="440"/>
      <c r="O485" s="440"/>
      <c r="P485" s="440"/>
      <c r="Q485" s="440"/>
      <c r="R485" s="440"/>
      <c r="S485" s="440"/>
      <c r="T485" s="440"/>
      <c r="U485" s="440"/>
      <c r="V485" s="440"/>
      <c r="W485" s="440"/>
      <c r="X485" s="440"/>
      <c r="Y485" s="440"/>
      <c r="Z485" s="440"/>
      <c r="AA485" s="440"/>
      <c r="AB485" s="440"/>
    </row>
    <row r="486" spans="2:28" x14ac:dyDescent="0.25">
      <c r="B486" s="440"/>
      <c r="C486" s="440"/>
      <c r="D486" s="440"/>
      <c r="E486" s="440"/>
      <c r="F486" s="440"/>
      <c r="G486" s="440"/>
      <c r="H486" s="440"/>
      <c r="I486" s="440"/>
      <c r="J486" s="440"/>
      <c r="K486" s="440"/>
      <c r="L486" s="440"/>
      <c r="M486" s="440"/>
      <c r="N486" s="440"/>
      <c r="O486" s="440"/>
      <c r="P486" s="440"/>
      <c r="Q486" s="440"/>
      <c r="R486" s="440"/>
      <c r="S486" s="440"/>
      <c r="T486" s="440"/>
      <c r="U486" s="440"/>
      <c r="V486" s="440"/>
      <c r="W486" s="440"/>
      <c r="X486" s="440"/>
      <c r="Y486" s="440"/>
      <c r="Z486" s="440"/>
      <c r="AA486" s="440"/>
      <c r="AB486" s="440"/>
    </row>
    <row r="487" spans="2:28" x14ac:dyDescent="0.25">
      <c r="B487" s="440"/>
      <c r="C487" s="440"/>
      <c r="D487" s="440"/>
      <c r="E487" s="440"/>
      <c r="F487" s="440"/>
      <c r="G487" s="440"/>
      <c r="H487" s="440"/>
      <c r="I487" s="440"/>
      <c r="J487" s="440"/>
      <c r="K487" s="440"/>
      <c r="L487" s="440"/>
      <c r="M487" s="440"/>
      <c r="N487" s="440"/>
      <c r="O487" s="440"/>
      <c r="P487" s="440"/>
      <c r="Q487" s="440"/>
      <c r="R487" s="440"/>
      <c r="S487" s="440"/>
      <c r="T487" s="440"/>
      <c r="U487" s="440"/>
      <c r="V487" s="440"/>
      <c r="W487" s="440"/>
      <c r="X487" s="440"/>
      <c r="Y487" s="440"/>
      <c r="Z487" s="440"/>
      <c r="AA487" s="440"/>
      <c r="AB487" s="440"/>
    </row>
    <row r="488" spans="2:28" x14ac:dyDescent="0.25">
      <c r="B488" s="440"/>
      <c r="C488" s="440"/>
      <c r="D488" s="440"/>
      <c r="E488" s="440"/>
      <c r="F488" s="440"/>
      <c r="G488" s="440"/>
      <c r="H488" s="440"/>
      <c r="I488" s="440"/>
      <c r="J488" s="440"/>
      <c r="K488" s="440"/>
      <c r="L488" s="440"/>
      <c r="M488" s="440"/>
      <c r="N488" s="440"/>
      <c r="O488" s="440"/>
      <c r="P488" s="440"/>
      <c r="Q488" s="440"/>
      <c r="R488" s="440"/>
      <c r="S488" s="440"/>
      <c r="T488" s="440"/>
      <c r="U488" s="440"/>
      <c r="V488" s="440"/>
      <c r="W488" s="440"/>
      <c r="X488" s="440"/>
      <c r="Y488" s="440"/>
      <c r="Z488" s="440"/>
      <c r="AA488" s="440"/>
      <c r="AB488" s="440"/>
    </row>
    <row r="489" spans="2:28" x14ac:dyDescent="0.25">
      <c r="B489" s="440"/>
      <c r="C489" s="440"/>
      <c r="D489" s="440"/>
      <c r="E489" s="440"/>
      <c r="F489" s="440"/>
      <c r="G489" s="440"/>
      <c r="H489" s="440"/>
      <c r="I489" s="440"/>
      <c r="J489" s="440"/>
      <c r="K489" s="440"/>
      <c r="L489" s="440"/>
      <c r="M489" s="440"/>
      <c r="N489" s="440"/>
      <c r="O489" s="440"/>
      <c r="P489" s="440"/>
      <c r="Q489" s="440"/>
      <c r="R489" s="440"/>
      <c r="S489" s="440"/>
      <c r="T489" s="440"/>
      <c r="U489" s="440"/>
      <c r="V489" s="440"/>
      <c r="W489" s="440"/>
      <c r="X489" s="440"/>
      <c r="Y489" s="440"/>
      <c r="Z489" s="440"/>
      <c r="AA489" s="440"/>
      <c r="AB489" s="440"/>
    </row>
    <row r="490" spans="2:28" x14ac:dyDescent="0.25">
      <c r="B490" s="440"/>
      <c r="C490" s="440"/>
      <c r="D490" s="440"/>
      <c r="E490" s="440"/>
      <c r="F490" s="440"/>
      <c r="G490" s="440"/>
      <c r="H490" s="440"/>
      <c r="I490" s="440"/>
      <c r="J490" s="440"/>
      <c r="K490" s="440"/>
      <c r="L490" s="440"/>
      <c r="M490" s="440"/>
      <c r="N490" s="440"/>
      <c r="O490" s="440"/>
      <c r="P490" s="440"/>
      <c r="Q490" s="440"/>
      <c r="R490" s="440"/>
      <c r="S490" s="440"/>
      <c r="T490" s="440"/>
      <c r="U490" s="440"/>
      <c r="V490" s="440"/>
      <c r="W490" s="440"/>
      <c r="X490" s="440"/>
      <c r="Y490" s="440"/>
      <c r="Z490" s="440"/>
      <c r="AA490" s="440"/>
      <c r="AB490" s="440"/>
    </row>
    <row r="491" spans="2:28" x14ac:dyDescent="0.25">
      <c r="B491" s="440"/>
      <c r="C491" s="440"/>
      <c r="D491" s="440"/>
      <c r="E491" s="440"/>
      <c r="F491" s="440"/>
      <c r="G491" s="440"/>
      <c r="H491" s="440"/>
      <c r="I491" s="440"/>
      <c r="J491" s="440"/>
      <c r="K491" s="440"/>
      <c r="L491" s="440"/>
      <c r="M491" s="440"/>
      <c r="N491" s="440"/>
      <c r="O491" s="440"/>
      <c r="P491" s="440"/>
      <c r="Q491" s="440"/>
      <c r="R491" s="440"/>
      <c r="S491" s="440"/>
      <c r="T491" s="440"/>
      <c r="U491" s="440"/>
      <c r="V491" s="440"/>
      <c r="W491" s="440"/>
      <c r="X491" s="440"/>
      <c r="Y491" s="440"/>
      <c r="Z491" s="440"/>
      <c r="AA491" s="440"/>
      <c r="AB491" s="440"/>
    </row>
    <row r="492" spans="2:28" x14ac:dyDescent="0.25">
      <c r="B492" s="440"/>
      <c r="C492" s="440"/>
      <c r="D492" s="440"/>
      <c r="E492" s="440"/>
      <c r="F492" s="440"/>
      <c r="G492" s="440"/>
      <c r="H492" s="440"/>
      <c r="I492" s="440"/>
      <c r="J492" s="440"/>
      <c r="K492" s="440"/>
      <c r="L492" s="440"/>
      <c r="M492" s="440"/>
      <c r="N492" s="440"/>
      <c r="O492" s="440"/>
      <c r="P492" s="440"/>
      <c r="Q492" s="440"/>
      <c r="R492" s="440"/>
      <c r="S492" s="440"/>
      <c r="T492" s="440"/>
      <c r="U492" s="440"/>
      <c r="V492" s="440"/>
      <c r="W492" s="440"/>
      <c r="X492" s="440"/>
      <c r="Y492" s="440"/>
      <c r="Z492" s="440"/>
      <c r="AA492" s="440"/>
      <c r="AB492" s="440"/>
    </row>
    <row r="493" spans="2:28" x14ac:dyDescent="0.25">
      <c r="B493" s="440"/>
      <c r="C493" s="440"/>
      <c r="D493" s="440"/>
      <c r="E493" s="440"/>
      <c r="F493" s="440"/>
      <c r="G493" s="440"/>
      <c r="H493" s="440"/>
      <c r="I493" s="440"/>
      <c r="J493" s="440"/>
      <c r="K493" s="440"/>
      <c r="L493" s="440"/>
      <c r="M493" s="440"/>
      <c r="N493" s="440"/>
      <c r="O493" s="440"/>
      <c r="P493" s="440"/>
      <c r="Q493" s="440"/>
      <c r="R493" s="440"/>
      <c r="S493" s="440"/>
      <c r="T493" s="440"/>
      <c r="U493" s="440"/>
      <c r="V493" s="440"/>
      <c r="W493" s="440"/>
      <c r="X493" s="440"/>
      <c r="Y493" s="440"/>
      <c r="Z493" s="440"/>
      <c r="AA493" s="440"/>
      <c r="AB493" s="440"/>
    </row>
    <row r="494" spans="2:28" x14ac:dyDescent="0.25">
      <c r="B494" s="440"/>
      <c r="C494" s="440"/>
      <c r="D494" s="440"/>
      <c r="E494" s="440"/>
      <c r="F494" s="440"/>
      <c r="G494" s="440"/>
      <c r="H494" s="440"/>
      <c r="I494" s="440"/>
      <c r="J494" s="440"/>
      <c r="K494" s="440"/>
      <c r="L494" s="440"/>
      <c r="M494" s="440"/>
      <c r="N494" s="440"/>
      <c r="O494" s="440"/>
      <c r="P494" s="440"/>
      <c r="Q494" s="440"/>
      <c r="R494" s="440"/>
      <c r="S494" s="440"/>
      <c r="T494" s="440"/>
      <c r="U494" s="440"/>
      <c r="V494" s="440"/>
      <c r="W494" s="440"/>
      <c r="X494" s="440"/>
      <c r="Y494" s="440"/>
      <c r="Z494" s="440"/>
      <c r="AA494" s="440"/>
      <c r="AB494" s="440"/>
    </row>
    <row r="495" spans="2:28" x14ac:dyDescent="0.25">
      <c r="B495" s="440"/>
      <c r="C495" s="440"/>
      <c r="D495" s="440"/>
      <c r="E495" s="440"/>
      <c r="F495" s="440"/>
      <c r="G495" s="440"/>
      <c r="H495" s="440"/>
      <c r="I495" s="440"/>
      <c r="J495" s="440"/>
      <c r="K495" s="440"/>
      <c r="L495" s="440"/>
      <c r="M495" s="440"/>
      <c r="N495" s="440"/>
      <c r="O495" s="440"/>
      <c r="P495" s="440"/>
      <c r="Q495" s="440"/>
      <c r="R495" s="440"/>
      <c r="S495" s="440"/>
      <c r="T495" s="440"/>
      <c r="U495" s="440"/>
      <c r="V495" s="440"/>
      <c r="W495" s="440"/>
      <c r="X495" s="440"/>
      <c r="Y495" s="440"/>
      <c r="Z495" s="440"/>
      <c r="AA495" s="440"/>
      <c r="AB495" s="440"/>
    </row>
    <row r="496" spans="2:28" x14ac:dyDescent="0.25">
      <c r="B496" s="440"/>
      <c r="C496" s="440"/>
      <c r="D496" s="440"/>
      <c r="E496" s="440"/>
      <c r="F496" s="440"/>
      <c r="G496" s="440"/>
      <c r="H496" s="440"/>
      <c r="I496" s="440"/>
      <c r="J496" s="440"/>
      <c r="K496" s="440"/>
      <c r="L496" s="440"/>
      <c r="M496" s="440"/>
      <c r="N496" s="440"/>
      <c r="O496" s="440"/>
      <c r="P496" s="440"/>
      <c r="Q496" s="440"/>
      <c r="R496" s="440"/>
      <c r="S496" s="440"/>
      <c r="T496" s="440"/>
      <c r="U496" s="440"/>
      <c r="V496" s="440"/>
      <c r="W496" s="440"/>
      <c r="X496" s="440"/>
      <c r="Y496" s="440"/>
      <c r="Z496" s="440"/>
      <c r="AA496" s="440"/>
      <c r="AB496" s="440"/>
    </row>
    <row r="497" spans="2:28" x14ac:dyDescent="0.25">
      <c r="B497" s="440"/>
      <c r="C497" s="440"/>
      <c r="D497" s="440"/>
      <c r="E497" s="440"/>
      <c r="F497" s="440"/>
      <c r="G497" s="440"/>
      <c r="H497" s="440"/>
      <c r="I497" s="440"/>
      <c r="J497" s="440"/>
      <c r="K497" s="440"/>
      <c r="L497" s="440"/>
      <c r="M497" s="440"/>
      <c r="N497" s="440"/>
      <c r="O497" s="440"/>
      <c r="P497" s="440"/>
      <c r="Q497" s="440"/>
      <c r="R497" s="440"/>
      <c r="S497" s="440"/>
      <c r="T497" s="440"/>
      <c r="U497" s="440"/>
      <c r="V497" s="440"/>
      <c r="W497" s="440"/>
      <c r="X497" s="440"/>
      <c r="Y497" s="440"/>
      <c r="Z497" s="440"/>
      <c r="AA497" s="440"/>
      <c r="AB497" s="440"/>
    </row>
    <row r="498" spans="2:28" x14ac:dyDescent="0.25">
      <c r="B498" s="440"/>
      <c r="C498" s="440"/>
      <c r="D498" s="440"/>
      <c r="E498" s="440"/>
      <c r="F498" s="440"/>
      <c r="G498" s="440"/>
      <c r="H498" s="440"/>
      <c r="I498" s="440"/>
      <c r="J498" s="440"/>
      <c r="K498" s="440"/>
      <c r="L498" s="440"/>
      <c r="M498" s="440"/>
      <c r="N498" s="440"/>
      <c r="O498" s="440"/>
      <c r="P498" s="440"/>
      <c r="Q498" s="440"/>
      <c r="R498" s="440"/>
      <c r="S498" s="440"/>
      <c r="T498" s="440"/>
      <c r="U498" s="440"/>
      <c r="V498" s="440"/>
      <c r="W498" s="440"/>
      <c r="X498" s="440"/>
      <c r="Y498" s="440"/>
      <c r="Z498" s="440"/>
      <c r="AA498" s="440"/>
      <c r="AB498" s="440"/>
    </row>
    <row r="499" spans="2:28" x14ac:dyDescent="0.25">
      <c r="B499" s="440"/>
      <c r="C499" s="440"/>
      <c r="D499" s="440"/>
      <c r="E499" s="440"/>
      <c r="F499" s="440"/>
      <c r="G499" s="440"/>
      <c r="H499" s="440"/>
      <c r="I499" s="440"/>
      <c r="J499" s="440"/>
      <c r="K499" s="440"/>
      <c r="L499" s="440"/>
      <c r="M499" s="440"/>
      <c r="N499" s="440"/>
      <c r="O499" s="440"/>
      <c r="P499" s="440"/>
      <c r="Q499" s="440"/>
      <c r="R499" s="440"/>
      <c r="S499" s="440"/>
      <c r="T499" s="440"/>
      <c r="U499" s="440"/>
      <c r="V499" s="440"/>
      <c r="W499" s="440"/>
      <c r="X499" s="440"/>
      <c r="Y499" s="440"/>
      <c r="Z499" s="440"/>
      <c r="AA499" s="440"/>
      <c r="AB499" s="440"/>
    </row>
    <row r="500" spans="2:28" x14ac:dyDescent="0.25">
      <c r="B500" s="440"/>
      <c r="C500" s="440"/>
      <c r="D500" s="440"/>
      <c r="E500" s="440"/>
      <c r="F500" s="440"/>
      <c r="G500" s="440"/>
      <c r="H500" s="440"/>
      <c r="I500" s="440"/>
      <c r="J500" s="440"/>
      <c r="K500" s="440"/>
      <c r="L500" s="440"/>
      <c r="M500" s="440"/>
      <c r="N500" s="440"/>
      <c r="O500" s="440"/>
      <c r="P500" s="440"/>
      <c r="Q500" s="440"/>
      <c r="R500" s="440"/>
      <c r="S500" s="440"/>
      <c r="T500" s="440"/>
      <c r="U500" s="440"/>
      <c r="V500" s="440"/>
      <c r="W500" s="440"/>
      <c r="X500" s="440"/>
      <c r="Y500" s="440"/>
      <c r="Z500" s="440"/>
      <c r="AA500" s="440"/>
      <c r="AB500" s="440"/>
    </row>
    <row r="501" spans="2:28" x14ac:dyDescent="0.25">
      <c r="B501" s="440"/>
      <c r="C501" s="440"/>
      <c r="D501" s="440"/>
      <c r="E501" s="440"/>
      <c r="F501" s="440"/>
      <c r="G501" s="440"/>
      <c r="H501" s="440"/>
      <c r="I501" s="440"/>
      <c r="J501" s="440"/>
      <c r="K501" s="440"/>
      <c r="L501" s="440"/>
      <c r="M501" s="440"/>
      <c r="N501" s="440"/>
      <c r="O501" s="440"/>
      <c r="P501" s="440"/>
      <c r="Q501" s="440"/>
      <c r="R501" s="440"/>
      <c r="S501" s="440"/>
      <c r="T501" s="440"/>
      <c r="U501" s="440"/>
      <c r="V501" s="440"/>
      <c r="W501" s="440"/>
      <c r="X501" s="440"/>
      <c r="Y501" s="440"/>
      <c r="Z501" s="440"/>
      <c r="AA501" s="440"/>
      <c r="AB501" s="440"/>
    </row>
    <row r="502" spans="2:28" x14ac:dyDescent="0.25">
      <c r="B502" s="440"/>
      <c r="C502" s="440"/>
      <c r="D502" s="440"/>
      <c r="E502" s="440"/>
      <c r="F502" s="440"/>
      <c r="G502" s="440"/>
      <c r="H502" s="440"/>
      <c r="I502" s="440"/>
      <c r="J502" s="440"/>
      <c r="K502" s="440"/>
      <c r="L502" s="440"/>
      <c r="M502" s="440"/>
      <c r="N502" s="440"/>
      <c r="O502" s="440"/>
      <c r="P502" s="440"/>
      <c r="Q502" s="440"/>
      <c r="R502" s="440"/>
      <c r="S502" s="440"/>
      <c r="T502" s="440"/>
      <c r="U502" s="440"/>
      <c r="V502" s="440"/>
      <c r="W502" s="440"/>
      <c r="X502" s="440"/>
      <c r="Y502" s="440"/>
      <c r="Z502" s="440"/>
      <c r="AA502" s="440"/>
      <c r="AB502" s="440"/>
    </row>
    <row r="503" spans="2:28" x14ac:dyDescent="0.25">
      <c r="B503" s="440"/>
      <c r="C503" s="440"/>
      <c r="D503" s="440"/>
      <c r="E503" s="440"/>
      <c r="F503" s="440"/>
      <c r="G503" s="440"/>
      <c r="H503" s="440"/>
      <c r="I503" s="440"/>
      <c r="J503" s="440"/>
      <c r="K503" s="440"/>
      <c r="L503" s="440"/>
      <c r="M503" s="440"/>
      <c r="N503" s="440"/>
      <c r="O503" s="440"/>
      <c r="P503" s="440"/>
      <c r="Q503" s="440"/>
      <c r="R503" s="440"/>
      <c r="S503" s="440"/>
      <c r="T503" s="440"/>
      <c r="U503" s="440"/>
      <c r="V503" s="440"/>
      <c r="W503" s="440"/>
      <c r="X503" s="440"/>
      <c r="Y503" s="440"/>
      <c r="Z503" s="440"/>
      <c r="AA503" s="440"/>
      <c r="AB503" s="440"/>
    </row>
    <row r="504" spans="2:28" x14ac:dyDescent="0.25">
      <c r="B504" s="440"/>
      <c r="C504" s="440"/>
      <c r="D504" s="440"/>
      <c r="E504" s="440"/>
      <c r="F504" s="440"/>
      <c r="G504" s="440"/>
      <c r="H504" s="440"/>
      <c r="I504" s="440"/>
      <c r="J504" s="440"/>
      <c r="K504" s="440"/>
      <c r="L504" s="440"/>
      <c r="M504" s="440"/>
      <c r="N504" s="440"/>
      <c r="O504" s="440"/>
      <c r="P504" s="440"/>
      <c r="Q504" s="440"/>
      <c r="R504" s="440"/>
      <c r="S504" s="440"/>
      <c r="T504" s="440"/>
      <c r="U504" s="440"/>
      <c r="V504" s="440"/>
      <c r="W504" s="440"/>
      <c r="X504" s="440"/>
      <c r="Y504" s="440"/>
      <c r="Z504" s="440"/>
      <c r="AA504" s="440"/>
      <c r="AB504" s="440"/>
    </row>
    <row r="505" spans="2:28" x14ac:dyDescent="0.25">
      <c r="B505" s="440"/>
      <c r="C505" s="440"/>
      <c r="D505" s="440"/>
      <c r="E505" s="440"/>
      <c r="F505" s="440"/>
      <c r="G505" s="440"/>
      <c r="H505" s="440"/>
      <c r="I505" s="440"/>
      <c r="J505" s="440"/>
      <c r="K505" s="440"/>
      <c r="L505" s="440"/>
      <c r="M505" s="440"/>
      <c r="N505" s="440"/>
      <c r="O505" s="440"/>
      <c r="P505" s="440"/>
      <c r="Q505" s="440"/>
      <c r="R505" s="440"/>
      <c r="S505" s="440"/>
      <c r="T505" s="440"/>
      <c r="U505" s="440"/>
      <c r="V505" s="440"/>
      <c r="W505" s="440"/>
      <c r="X505" s="440"/>
      <c r="Y505" s="440"/>
      <c r="Z505" s="440"/>
      <c r="AA505" s="440"/>
      <c r="AB505" s="440"/>
    </row>
    <row r="506" spans="2:28" x14ac:dyDescent="0.25">
      <c r="B506" s="440"/>
      <c r="C506" s="440"/>
      <c r="D506" s="440"/>
      <c r="E506" s="440"/>
      <c r="F506" s="440"/>
      <c r="G506" s="440"/>
      <c r="H506" s="440"/>
      <c r="I506" s="440"/>
      <c r="J506" s="440"/>
      <c r="K506" s="440"/>
      <c r="L506" s="440"/>
      <c r="M506" s="440"/>
      <c r="N506" s="440"/>
      <c r="O506" s="440"/>
      <c r="P506" s="440"/>
      <c r="Q506" s="440"/>
      <c r="R506" s="440"/>
      <c r="S506" s="440"/>
      <c r="T506" s="440"/>
      <c r="U506" s="440"/>
      <c r="V506" s="440"/>
      <c r="W506" s="440"/>
      <c r="X506" s="440"/>
      <c r="Y506" s="440"/>
      <c r="Z506" s="440"/>
      <c r="AA506" s="440"/>
      <c r="AB506" s="440"/>
    </row>
    <row r="507" spans="2:28" x14ac:dyDescent="0.25">
      <c r="B507" s="440"/>
      <c r="C507" s="440"/>
      <c r="D507" s="440"/>
      <c r="E507" s="440"/>
      <c r="F507" s="440"/>
      <c r="G507" s="440"/>
      <c r="H507" s="440"/>
      <c r="I507" s="440"/>
      <c r="J507" s="440"/>
      <c r="K507" s="440"/>
      <c r="L507" s="440"/>
      <c r="M507" s="440"/>
      <c r="N507" s="440"/>
      <c r="O507" s="440"/>
      <c r="P507" s="440"/>
      <c r="Q507" s="440"/>
      <c r="R507" s="440"/>
      <c r="S507" s="440"/>
      <c r="T507" s="440"/>
      <c r="U507" s="440"/>
      <c r="V507" s="440"/>
      <c r="W507" s="440"/>
      <c r="X507" s="440"/>
      <c r="Y507" s="440"/>
      <c r="Z507" s="440"/>
      <c r="AA507" s="440"/>
      <c r="AB507" s="440"/>
    </row>
    <row r="508" spans="2:28" x14ac:dyDescent="0.25">
      <c r="B508" s="440"/>
      <c r="C508" s="440"/>
      <c r="D508" s="440"/>
      <c r="E508" s="440"/>
      <c r="F508" s="440"/>
      <c r="G508" s="440"/>
      <c r="H508" s="440"/>
      <c r="I508" s="440"/>
      <c r="J508" s="440"/>
      <c r="K508" s="440"/>
      <c r="L508" s="440"/>
      <c r="M508" s="440"/>
      <c r="N508" s="440"/>
      <c r="O508" s="440"/>
      <c r="P508" s="440"/>
      <c r="Q508" s="440"/>
      <c r="R508" s="440"/>
      <c r="S508" s="440"/>
      <c r="T508" s="440"/>
      <c r="U508" s="440"/>
      <c r="V508" s="440"/>
      <c r="W508" s="440"/>
      <c r="X508" s="440"/>
      <c r="Y508" s="440"/>
      <c r="Z508" s="440"/>
      <c r="AA508" s="440"/>
      <c r="AB508" s="440"/>
    </row>
    <row r="509" spans="2:28" x14ac:dyDescent="0.25">
      <c r="B509" s="440"/>
      <c r="C509" s="440"/>
      <c r="D509" s="440"/>
      <c r="E509" s="440"/>
      <c r="F509" s="440"/>
      <c r="G509" s="440"/>
      <c r="H509" s="440"/>
      <c r="I509" s="440"/>
      <c r="J509" s="440"/>
      <c r="K509" s="440"/>
      <c r="L509" s="440"/>
      <c r="M509" s="440"/>
      <c r="N509" s="440"/>
      <c r="O509" s="440"/>
      <c r="P509" s="440"/>
      <c r="Q509" s="440"/>
      <c r="R509" s="440"/>
      <c r="S509" s="440"/>
      <c r="T509" s="440"/>
      <c r="U509" s="440"/>
      <c r="V509" s="440"/>
      <c r="W509" s="440"/>
      <c r="X509" s="440"/>
      <c r="Y509" s="440"/>
      <c r="Z509" s="440"/>
      <c r="AA509" s="440"/>
      <c r="AB509" s="440"/>
    </row>
    <row r="510" spans="2:28" x14ac:dyDescent="0.25">
      <c r="B510" s="440"/>
      <c r="C510" s="440"/>
      <c r="D510" s="440"/>
      <c r="E510" s="440"/>
      <c r="F510" s="440"/>
      <c r="G510" s="440"/>
      <c r="H510" s="440"/>
      <c r="I510" s="440"/>
      <c r="J510" s="440"/>
      <c r="K510" s="440"/>
      <c r="L510" s="440"/>
      <c r="M510" s="440"/>
      <c r="N510" s="440"/>
      <c r="O510" s="440"/>
      <c r="P510" s="440"/>
      <c r="Q510" s="440"/>
      <c r="R510" s="440"/>
      <c r="S510" s="440"/>
      <c r="T510" s="440"/>
      <c r="U510" s="440"/>
      <c r="V510" s="440"/>
      <c r="W510" s="440"/>
      <c r="X510" s="440"/>
      <c r="Y510" s="440"/>
      <c r="Z510" s="440"/>
      <c r="AA510" s="440"/>
      <c r="AB510" s="440"/>
    </row>
    <row r="511" spans="2:28" x14ac:dyDescent="0.25">
      <c r="B511" s="440"/>
      <c r="C511" s="440"/>
      <c r="D511" s="440"/>
      <c r="E511" s="440"/>
      <c r="F511" s="440"/>
      <c r="G511" s="440"/>
      <c r="H511" s="440"/>
      <c r="I511" s="440"/>
      <c r="J511" s="440"/>
      <c r="K511" s="440"/>
      <c r="L511" s="440"/>
      <c r="M511" s="440"/>
      <c r="N511" s="440"/>
      <c r="O511" s="440"/>
      <c r="P511" s="440"/>
      <c r="Q511" s="440"/>
      <c r="R511" s="440"/>
      <c r="S511" s="440"/>
      <c r="T511" s="440"/>
      <c r="U511" s="440"/>
      <c r="V511" s="440"/>
      <c r="W511" s="440"/>
      <c r="X511" s="440"/>
      <c r="Y511" s="440"/>
      <c r="Z511" s="440"/>
      <c r="AA511" s="440"/>
      <c r="AB511" s="440"/>
    </row>
    <row r="512" spans="2:28" x14ac:dyDescent="0.25">
      <c r="B512" s="440"/>
      <c r="C512" s="440"/>
      <c r="D512" s="440"/>
      <c r="E512" s="440"/>
      <c r="F512" s="440"/>
      <c r="G512" s="440"/>
      <c r="H512" s="440"/>
      <c r="I512" s="440"/>
      <c r="J512" s="440"/>
      <c r="K512" s="440"/>
      <c r="L512" s="440"/>
      <c r="M512" s="440"/>
      <c r="N512" s="440"/>
      <c r="O512" s="440"/>
      <c r="P512" s="440"/>
      <c r="Q512" s="440"/>
      <c r="R512" s="440"/>
      <c r="S512" s="440"/>
      <c r="T512" s="440"/>
      <c r="U512" s="440"/>
      <c r="V512" s="440"/>
      <c r="W512" s="440"/>
      <c r="X512" s="440"/>
      <c r="Y512" s="440"/>
      <c r="Z512" s="440"/>
      <c r="AA512" s="440"/>
      <c r="AB512" s="440"/>
    </row>
    <row r="513" spans="2:28" x14ac:dyDescent="0.25">
      <c r="B513" s="440"/>
      <c r="C513" s="440"/>
      <c r="D513" s="440"/>
      <c r="E513" s="440"/>
      <c r="F513" s="440"/>
      <c r="G513" s="440"/>
      <c r="H513" s="440"/>
      <c r="I513" s="440"/>
      <c r="J513" s="440"/>
      <c r="K513" s="440"/>
      <c r="L513" s="440"/>
      <c r="M513" s="440"/>
      <c r="N513" s="440"/>
      <c r="O513" s="440"/>
      <c r="P513" s="440"/>
      <c r="Q513" s="440"/>
      <c r="R513" s="440"/>
      <c r="S513" s="440"/>
      <c r="T513" s="440"/>
      <c r="U513" s="440"/>
      <c r="V513" s="440"/>
      <c r="W513" s="440"/>
      <c r="X513" s="440"/>
      <c r="Y513" s="440"/>
      <c r="Z513" s="440"/>
      <c r="AA513" s="440"/>
      <c r="AB513" s="440"/>
    </row>
    <row r="514" spans="2:28" x14ac:dyDescent="0.25">
      <c r="B514" s="440"/>
      <c r="C514" s="440"/>
      <c r="D514" s="440"/>
      <c r="E514" s="440"/>
      <c r="F514" s="440"/>
      <c r="G514" s="440"/>
      <c r="H514" s="440"/>
      <c r="I514" s="440"/>
      <c r="J514" s="440"/>
      <c r="K514" s="440"/>
      <c r="L514" s="440"/>
      <c r="M514" s="440"/>
      <c r="N514" s="440"/>
      <c r="O514" s="440"/>
      <c r="P514" s="440"/>
      <c r="Q514" s="440"/>
      <c r="R514" s="440"/>
      <c r="S514" s="440"/>
      <c r="T514" s="440"/>
      <c r="U514" s="440"/>
      <c r="V514" s="440"/>
      <c r="W514" s="440"/>
      <c r="X514" s="440"/>
      <c r="Y514" s="440"/>
      <c r="Z514" s="440"/>
      <c r="AA514" s="440"/>
      <c r="AB514" s="440"/>
    </row>
    <row r="515" spans="2:28" x14ac:dyDescent="0.25">
      <c r="B515" s="440"/>
      <c r="C515" s="440"/>
      <c r="D515" s="440"/>
      <c r="E515" s="440"/>
      <c r="F515" s="440"/>
      <c r="G515" s="440"/>
      <c r="H515" s="440"/>
      <c r="I515" s="440"/>
      <c r="J515" s="440"/>
      <c r="K515" s="440"/>
      <c r="L515" s="440"/>
      <c r="M515" s="440"/>
      <c r="N515" s="440"/>
      <c r="O515" s="440"/>
      <c r="P515" s="440"/>
      <c r="Q515" s="440"/>
      <c r="R515" s="440"/>
      <c r="S515" s="440"/>
      <c r="T515" s="440"/>
      <c r="U515" s="440"/>
      <c r="V515" s="440"/>
      <c r="W515" s="440"/>
      <c r="X515" s="440"/>
      <c r="Y515" s="440"/>
      <c r="Z515" s="440"/>
      <c r="AA515" s="440"/>
      <c r="AB515" s="440"/>
    </row>
    <row r="516" spans="2:28" x14ac:dyDescent="0.25">
      <c r="B516" s="440"/>
      <c r="C516" s="440"/>
      <c r="D516" s="440"/>
      <c r="E516" s="440"/>
      <c r="F516" s="440"/>
      <c r="G516" s="440"/>
      <c r="H516" s="440"/>
      <c r="I516" s="440"/>
      <c r="J516" s="440"/>
      <c r="K516" s="440"/>
      <c r="L516" s="440"/>
      <c r="M516" s="440"/>
      <c r="N516" s="440"/>
      <c r="O516" s="440"/>
      <c r="P516" s="440"/>
      <c r="Q516" s="440"/>
      <c r="R516" s="440"/>
      <c r="S516" s="440"/>
      <c r="T516" s="440"/>
      <c r="U516" s="440"/>
      <c r="V516" s="440"/>
      <c r="W516" s="440"/>
      <c r="X516" s="440"/>
      <c r="Y516" s="440"/>
      <c r="Z516" s="440"/>
      <c r="AA516" s="440"/>
      <c r="AB516" s="440"/>
    </row>
    <row r="517" spans="2:28" x14ac:dyDescent="0.25">
      <c r="B517" s="440"/>
      <c r="C517" s="440"/>
      <c r="D517" s="440"/>
      <c r="E517" s="440"/>
      <c r="F517" s="440"/>
      <c r="G517" s="440"/>
      <c r="H517" s="440"/>
      <c r="I517" s="440"/>
      <c r="J517" s="440"/>
      <c r="K517" s="440"/>
      <c r="L517" s="440"/>
      <c r="M517" s="440"/>
      <c r="N517" s="440"/>
      <c r="O517" s="440"/>
      <c r="P517" s="440"/>
      <c r="Q517" s="440"/>
      <c r="R517" s="440"/>
      <c r="S517" s="440"/>
      <c r="T517" s="440"/>
      <c r="U517" s="440"/>
      <c r="V517" s="440"/>
      <c r="W517" s="440"/>
      <c r="X517" s="440"/>
      <c r="Y517" s="440"/>
      <c r="Z517" s="440"/>
      <c r="AA517" s="440"/>
      <c r="AB517" s="440"/>
    </row>
    <row r="518" spans="2:28" x14ac:dyDescent="0.25">
      <c r="B518" s="440"/>
      <c r="C518" s="440"/>
      <c r="D518" s="440"/>
      <c r="E518" s="440"/>
      <c r="F518" s="440"/>
      <c r="G518" s="440"/>
      <c r="H518" s="440"/>
      <c r="I518" s="440"/>
      <c r="J518" s="440"/>
      <c r="K518" s="440"/>
      <c r="L518" s="440"/>
      <c r="M518" s="440"/>
      <c r="N518" s="440"/>
      <c r="O518" s="440"/>
      <c r="P518" s="440"/>
      <c r="Q518" s="440"/>
      <c r="R518" s="440"/>
      <c r="S518" s="440"/>
      <c r="T518" s="440"/>
      <c r="U518" s="440"/>
      <c r="V518" s="440"/>
      <c r="W518" s="440"/>
      <c r="X518" s="440"/>
      <c r="Y518" s="440"/>
      <c r="Z518" s="440"/>
      <c r="AA518" s="440"/>
      <c r="AB518" s="440"/>
    </row>
    <row r="519" spans="2:28" x14ac:dyDescent="0.25">
      <c r="B519" s="440"/>
      <c r="C519" s="440"/>
      <c r="D519" s="440"/>
      <c r="E519" s="440"/>
      <c r="F519" s="440"/>
      <c r="G519" s="440"/>
      <c r="H519" s="440"/>
      <c r="I519" s="440"/>
      <c r="J519" s="440"/>
      <c r="K519" s="440"/>
      <c r="L519" s="440"/>
      <c r="M519" s="440"/>
      <c r="N519" s="440"/>
      <c r="O519" s="440"/>
      <c r="P519" s="440"/>
      <c r="Q519" s="440"/>
      <c r="R519" s="440"/>
      <c r="S519" s="440"/>
      <c r="T519" s="440"/>
      <c r="U519" s="440"/>
      <c r="V519" s="440"/>
      <c r="W519" s="440"/>
      <c r="X519" s="440"/>
      <c r="Y519" s="440"/>
      <c r="Z519" s="440"/>
      <c r="AA519" s="440"/>
      <c r="AB519" s="440"/>
    </row>
    <row r="520" spans="2:28" x14ac:dyDescent="0.25">
      <c r="B520" s="440"/>
      <c r="C520" s="440"/>
      <c r="D520" s="440"/>
      <c r="E520" s="440"/>
      <c r="F520" s="440"/>
      <c r="G520" s="440"/>
      <c r="H520" s="440"/>
      <c r="I520" s="440"/>
      <c r="J520" s="440"/>
      <c r="K520" s="440"/>
      <c r="L520" s="440"/>
      <c r="M520" s="440"/>
      <c r="N520" s="440"/>
      <c r="O520" s="440"/>
      <c r="P520" s="440"/>
      <c r="Q520" s="440"/>
      <c r="R520" s="440"/>
      <c r="S520" s="440"/>
      <c r="T520" s="440"/>
      <c r="U520" s="440"/>
      <c r="V520" s="440"/>
      <c r="W520" s="440"/>
      <c r="X520" s="440"/>
      <c r="Y520" s="440"/>
      <c r="Z520" s="440"/>
      <c r="AA520" s="440"/>
      <c r="AB520" s="440"/>
    </row>
    <row r="521" spans="2:28" x14ac:dyDescent="0.25">
      <c r="B521" s="440"/>
      <c r="C521" s="440"/>
      <c r="D521" s="440"/>
      <c r="E521" s="440"/>
      <c r="F521" s="440"/>
      <c r="G521" s="440"/>
      <c r="H521" s="440"/>
      <c r="I521" s="440"/>
      <c r="J521" s="440"/>
      <c r="K521" s="440"/>
      <c r="L521" s="440"/>
      <c r="M521" s="440"/>
      <c r="N521" s="440"/>
      <c r="O521" s="440"/>
      <c r="P521" s="440"/>
      <c r="Q521" s="440"/>
      <c r="R521" s="440"/>
      <c r="S521" s="440"/>
      <c r="T521" s="440"/>
      <c r="U521" s="440"/>
      <c r="V521" s="440"/>
      <c r="W521" s="440"/>
      <c r="X521" s="440"/>
      <c r="Y521" s="440"/>
      <c r="Z521" s="440"/>
      <c r="AA521" s="440"/>
      <c r="AB521" s="440"/>
    </row>
    <row r="522" spans="2:28" x14ac:dyDescent="0.25">
      <c r="B522" s="440"/>
      <c r="C522" s="440"/>
      <c r="D522" s="440"/>
      <c r="E522" s="440"/>
      <c r="F522" s="440"/>
      <c r="G522" s="440"/>
      <c r="H522" s="440"/>
      <c r="I522" s="440"/>
      <c r="J522" s="440"/>
      <c r="K522" s="440"/>
      <c r="L522" s="440"/>
      <c r="M522" s="440"/>
      <c r="N522" s="440"/>
      <c r="O522" s="440"/>
      <c r="P522" s="440"/>
      <c r="Q522" s="440"/>
      <c r="R522" s="440"/>
      <c r="S522" s="440"/>
      <c r="T522" s="440"/>
      <c r="U522" s="440"/>
      <c r="V522" s="440"/>
      <c r="W522" s="440"/>
      <c r="X522" s="440"/>
      <c r="Y522" s="440"/>
      <c r="Z522" s="440"/>
      <c r="AA522" s="440"/>
      <c r="AB522" s="440"/>
    </row>
    <row r="523" spans="2:28" x14ac:dyDescent="0.25">
      <c r="B523" s="440"/>
      <c r="C523" s="440"/>
      <c r="D523" s="440"/>
      <c r="E523" s="440"/>
      <c r="F523" s="440"/>
      <c r="G523" s="440"/>
      <c r="H523" s="440"/>
      <c r="I523" s="440"/>
      <c r="J523" s="440"/>
      <c r="K523" s="440"/>
      <c r="L523" s="440"/>
      <c r="M523" s="440"/>
      <c r="N523" s="440"/>
      <c r="O523" s="440"/>
      <c r="P523" s="440"/>
      <c r="Q523" s="440"/>
      <c r="R523" s="440"/>
      <c r="S523" s="440"/>
      <c r="T523" s="440"/>
      <c r="U523" s="440"/>
      <c r="V523" s="440"/>
      <c r="W523" s="440"/>
      <c r="X523" s="440"/>
      <c r="Y523" s="440"/>
      <c r="Z523" s="440"/>
      <c r="AA523" s="440"/>
      <c r="AB523" s="440"/>
    </row>
    <row r="524" spans="2:28" x14ac:dyDescent="0.25">
      <c r="B524" s="440"/>
      <c r="C524" s="440"/>
      <c r="D524" s="440"/>
      <c r="E524" s="440"/>
      <c r="F524" s="440"/>
      <c r="G524" s="440"/>
      <c r="H524" s="440"/>
      <c r="I524" s="440"/>
      <c r="J524" s="440"/>
      <c r="K524" s="440"/>
      <c r="L524" s="440"/>
      <c r="M524" s="440"/>
      <c r="N524" s="440"/>
      <c r="O524" s="440"/>
      <c r="P524" s="440"/>
      <c r="Q524" s="440"/>
      <c r="R524" s="440"/>
      <c r="S524" s="440"/>
      <c r="T524" s="440"/>
      <c r="U524" s="440"/>
      <c r="V524" s="440"/>
      <c r="W524" s="440"/>
      <c r="X524" s="440"/>
      <c r="Y524" s="440"/>
      <c r="Z524" s="440"/>
      <c r="AA524" s="440"/>
      <c r="AB524" s="440"/>
    </row>
    <row r="525" spans="2:28" x14ac:dyDescent="0.25">
      <c r="B525" s="440"/>
      <c r="C525" s="440"/>
      <c r="D525" s="440"/>
      <c r="E525" s="440"/>
      <c r="F525" s="440"/>
      <c r="G525" s="440"/>
      <c r="H525" s="440"/>
      <c r="I525" s="440"/>
      <c r="J525" s="440"/>
      <c r="K525" s="440"/>
      <c r="L525" s="440"/>
      <c r="M525" s="440"/>
      <c r="N525" s="440"/>
      <c r="O525" s="440"/>
      <c r="P525" s="440"/>
      <c r="Q525" s="440"/>
      <c r="R525" s="440"/>
      <c r="S525" s="440"/>
      <c r="T525" s="440"/>
      <c r="U525" s="440"/>
      <c r="V525" s="440"/>
      <c r="W525" s="440"/>
      <c r="X525" s="440"/>
      <c r="Y525" s="440"/>
      <c r="Z525" s="440"/>
      <c r="AA525" s="440"/>
      <c r="AB525" s="440"/>
    </row>
    <row r="526" spans="2:28" x14ac:dyDescent="0.25">
      <c r="B526" s="440"/>
      <c r="C526" s="440"/>
      <c r="D526" s="440"/>
      <c r="E526" s="440"/>
      <c r="F526" s="440"/>
      <c r="G526" s="440"/>
      <c r="H526" s="440"/>
      <c r="I526" s="440"/>
      <c r="J526" s="440"/>
      <c r="K526" s="440"/>
      <c r="L526" s="440"/>
      <c r="M526" s="440"/>
      <c r="N526" s="440"/>
      <c r="O526" s="440"/>
      <c r="P526" s="440"/>
      <c r="Q526" s="440"/>
      <c r="R526" s="440"/>
      <c r="S526" s="440"/>
      <c r="T526" s="440"/>
      <c r="U526" s="440"/>
      <c r="V526" s="440"/>
      <c r="W526" s="440"/>
      <c r="X526" s="440"/>
      <c r="Y526" s="440"/>
      <c r="Z526" s="440"/>
      <c r="AA526" s="440"/>
      <c r="AB526" s="440"/>
    </row>
    <row r="527" spans="2:28" x14ac:dyDescent="0.25">
      <c r="B527" s="440"/>
      <c r="C527" s="440"/>
      <c r="D527" s="440"/>
      <c r="E527" s="440"/>
      <c r="F527" s="440"/>
      <c r="G527" s="440"/>
      <c r="H527" s="440"/>
      <c r="I527" s="440"/>
      <c r="J527" s="440"/>
      <c r="K527" s="440"/>
      <c r="L527" s="440"/>
      <c r="M527" s="440"/>
      <c r="N527" s="440"/>
      <c r="O527" s="440"/>
      <c r="P527" s="440"/>
      <c r="Q527" s="440"/>
      <c r="R527" s="440"/>
      <c r="S527" s="440"/>
      <c r="T527" s="440"/>
      <c r="U527" s="440"/>
      <c r="V527" s="440"/>
      <c r="W527" s="440"/>
      <c r="X527" s="440"/>
      <c r="Y527" s="440"/>
      <c r="Z527" s="440"/>
      <c r="AA527" s="440"/>
      <c r="AB527" s="440"/>
    </row>
    <row r="528" spans="2:28" x14ac:dyDescent="0.25">
      <c r="B528" s="440"/>
      <c r="C528" s="440"/>
      <c r="D528" s="440"/>
      <c r="E528" s="440"/>
      <c r="F528" s="440"/>
      <c r="G528" s="440"/>
      <c r="H528" s="440"/>
      <c r="I528" s="440"/>
      <c r="J528" s="440"/>
      <c r="K528" s="440"/>
      <c r="L528" s="440"/>
      <c r="M528" s="440"/>
      <c r="N528" s="440"/>
      <c r="O528" s="440"/>
      <c r="P528" s="440"/>
      <c r="Q528" s="440"/>
      <c r="R528" s="440"/>
      <c r="S528" s="440"/>
      <c r="T528" s="440"/>
      <c r="U528" s="440"/>
      <c r="V528" s="440"/>
      <c r="W528" s="440"/>
      <c r="X528" s="440"/>
      <c r="Y528" s="440"/>
      <c r="Z528" s="440"/>
      <c r="AA528" s="440"/>
      <c r="AB528" s="440"/>
    </row>
    <row r="529" spans="2:28" x14ac:dyDescent="0.25">
      <c r="B529" s="440"/>
      <c r="C529" s="440"/>
      <c r="D529" s="440"/>
      <c r="E529" s="440"/>
      <c r="F529" s="440"/>
      <c r="G529" s="440"/>
      <c r="H529" s="440"/>
      <c r="I529" s="440"/>
      <c r="J529" s="440"/>
      <c r="K529" s="440"/>
      <c r="L529" s="440"/>
      <c r="M529" s="440"/>
      <c r="N529" s="440"/>
      <c r="O529" s="440"/>
      <c r="P529" s="440"/>
      <c r="Q529" s="440"/>
      <c r="R529" s="440"/>
      <c r="S529" s="440"/>
      <c r="T529" s="440"/>
      <c r="U529" s="440"/>
      <c r="V529" s="440"/>
      <c r="W529" s="440"/>
      <c r="X529" s="440"/>
      <c r="Y529" s="440"/>
      <c r="Z529" s="440"/>
      <c r="AA529" s="440"/>
      <c r="AB529" s="440"/>
    </row>
    <row r="530" spans="2:28" x14ac:dyDescent="0.25">
      <c r="B530" s="440"/>
      <c r="C530" s="440"/>
      <c r="D530" s="440"/>
      <c r="E530" s="440"/>
      <c r="F530" s="440"/>
      <c r="G530" s="440"/>
      <c r="H530" s="440"/>
      <c r="I530" s="440"/>
      <c r="J530" s="440"/>
      <c r="K530" s="440"/>
      <c r="L530" s="440"/>
      <c r="M530" s="440"/>
      <c r="N530" s="440"/>
      <c r="O530" s="440"/>
      <c r="P530" s="440"/>
      <c r="Q530" s="440"/>
      <c r="R530" s="440"/>
      <c r="S530" s="440"/>
      <c r="T530" s="440"/>
      <c r="U530" s="440"/>
      <c r="V530" s="440"/>
      <c r="W530" s="440"/>
      <c r="X530" s="440"/>
      <c r="Y530" s="440"/>
      <c r="Z530" s="440"/>
      <c r="AA530" s="440"/>
      <c r="AB530" s="440"/>
    </row>
    <row r="531" spans="2:28" x14ac:dyDescent="0.25">
      <c r="B531" s="440"/>
      <c r="C531" s="440"/>
      <c r="D531" s="440"/>
      <c r="E531" s="440"/>
      <c r="F531" s="440"/>
      <c r="G531" s="440"/>
      <c r="H531" s="440"/>
      <c r="I531" s="440"/>
      <c r="J531" s="440"/>
      <c r="K531" s="440"/>
      <c r="L531" s="440"/>
      <c r="M531" s="440"/>
      <c r="N531" s="440"/>
      <c r="O531" s="440"/>
      <c r="P531" s="440"/>
      <c r="Q531" s="440"/>
      <c r="R531" s="440"/>
      <c r="S531" s="440"/>
      <c r="T531" s="440"/>
      <c r="U531" s="440"/>
      <c r="V531" s="440"/>
      <c r="W531" s="440"/>
      <c r="X531" s="440"/>
      <c r="Y531" s="440"/>
      <c r="Z531" s="440"/>
      <c r="AA531" s="440"/>
      <c r="AB531" s="440"/>
    </row>
    <row r="532" spans="2:28" x14ac:dyDescent="0.25">
      <c r="B532" s="440"/>
      <c r="C532" s="440"/>
      <c r="D532" s="440"/>
      <c r="E532" s="440"/>
      <c r="F532" s="440"/>
      <c r="G532" s="440"/>
      <c r="H532" s="440"/>
      <c r="I532" s="440"/>
      <c r="J532" s="440"/>
      <c r="K532" s="440"/>
      <c r="L532" s="440"/>
      <c r="M532" s="440"/>
      <c r="N532" s="440"/>
      <c r="O532" s="440"/>
      <c r="P532" s="440"/>
      <c r="Q532" s="440"/>
      <c r="R532" s="440"/>
      <c r="S532" s="440"/>
      <c r="T532" s="440"/>
      <c r="U532" s="440"/>
      <c r="V532" s="440"/>
      <c r="W532" s="440"/>
      <c r="X532" s="440"/>
      <c r="Y532" s="440"/>
      <c r="Z532" s="440"/>
      <c r="AA532" s="440"/>
      <c r="AB532" s="440"/>
    </row>
    <row r="533" spans="2:28" x14ac:dyDescent="0.25">
      <c r="B533" s="440"/>
      <c r="C533" s="440"/>
      <c r="D533" s="440"/>
      <c r="E533" s="440"/>
      <c r="F533" s="440"/>
      <c r="G533" s="440"/>
      <c r="H533" s="440"/>
      <c r="I533" s="440"/>
      <c r="J533" s="440"/>
      <c r="K533" s="440"/>
      <c r="L533" s="440"/>
      <c r="M533" s="440"/>
      <c r="N533" s="440"/>
      <c r="O533" s="440"/>
      <c r="P533" s="440"/>
      <c r="Q533" s="440"/>
      <c r="R533" s="440"/>
      <c r="S533" s="440"/>
      <c r="T533" s="440"/>
      <c r="U533" s="440"/>
      <c r="V533" s="440"/>
      <c r="W533" s="440"/>
      <c r="X533" s="440"/>
      <c r="Y533" s="440"/>
      <c r="Z533" s="440"/>
      <c r="AA533" s="440"/>
      <c r="AB533" s="440"/>
    </row>
    <row r="534" spans="2:28" x14ac:dyDescent="0.25">
      <c r="B534" s="440"/>
      <c r="C534" s="440"/>
      <c r="D534" s="440"/>
      <c r="E534" s="440"/>
      <c r="F534" s="440"/>
      <c r="G534" s="440"/>
      <c r="H534" s="440"/>
      <c r="I534" s="440"/>
      <c r="J534" s="440"/>
      <c r="K534" s="440"/>
      <c r="L534" s="440"/>
      <c r="M534" s="440"/>
      <c r="N534" s="440"/>
      <c r="O534" s="440"/>
      <c r="P534" s="440"/>
      <c r="Q534" s="440"/>
      <c r="R534" s="440"/>
      <c r="S534" s="440"/>
      <c r="T534" s="440"/>
      <c r="U534" s="440"/>
      <c r="V534" s="440"/>
      <c r="W534" s="440"/>
      <c r="X534" s="440"/>
      <c r="Y534" s="440"/>
      <c r="Z534" s="440"/>
      <c r="AA534" s="440"/>
      <c r="AB534" s="440"/>
    </row>
    <row r="535" spans="2:28" x14ac:dyDescent="0.25">
      <c r="B535" s="440"/>
      <c r="C535" s="440"/>
      <c r="D535" s="440"/>
      <c r="E535" s="440"/>
      <c r="F535" s="440"/>
      <c r="G535" s="440"/>
      <c r="H535" s="440"/>
      <c r="I535" s="440"/>
      <c r="J535" s="440"/>
      <c r="K535" s="440"/>
      <c r="L535" s="440"/>
      <c r="M535" s="440"/>
      <c r="N535" s="440"/>
      <c r="O535" s="440"/>
      <c r="P535" s="440"/>
      <c r="Q535" s="440"/>
      <c r="R535" s="440"/>
      <c r="S535" s="440"/>
      <c r="T535" s="440"/>
      <c r="U535" s="440"/>
      <c r="V535" s="440"/>
      <c r="W535" s="440"/>
      <c r="X535" s="440"/>
      <c r="Y535" s="440"/>
      <c r="Z535" s="440"/>
      <c r="AA535" s="440"/>
      <c r="AB535" s="440"/>
    </row>
    <row r="536" spans="2:28" x14ac:dyDescent="0.25">
      <c r="B536" s="440"/>
      <c r="C536" s="440"/>
      <c r="D536" s="440"/>
      <c r="E536" s="440"/>
      <c r="F536" s="440"/>
      <c r="G536" s="440"/>
      <c r="H536" s="440"/>
      <c r="I536" s="440"/>
      <c r="J536" s="440"/>
      <c r="K536" s="440"/>
      <c r="L536" s="440"/>
      <c r="M536" s="440"/>
      <c r="N536" s="440"/>
      <c r="O536" s="440"/>
      <c r="P536" s="440"/>
      <c r="Q536" s="440"/>
      <c r="R536" s="440"/>
      <c r="S536" s="440"/>
      <c r="T536" s="440"/>
      <c r="U536" s="440"/>
      <c r="V536" s="440"/>
      <c r="W536" s="440"/>
      <c r="X536" s="440"/>
      <c r="Y536" s="440"/>
      <c r="Z536" s="440"/>
      <c r="AA536" s="440"/>
      <c r="AB536" s="440"/>
    </row>
    <row r="537" spans="2:28" x14ac:dyDescent="0.25">
      <c r="B537" s="440"/>
      <c r="C537" s="440"/>
      <c r="D537" s="440"/>
      <c r="E537" s="440"/>
      <c r="F537" s="440"/>
      <c r="G537" s="440"/>
      <c r="H537" s="440"/>
      <c r="I537" s="440"/>
      <c r="J537" s="440"/>
      <c r="K537" s="440"/>
      <c r="L537" s="440"/>
      <c r="M537" s="440"/>
      <c r="N537" s="440"/>
      <c r="O537" s="440"/>
      <c r="P537" s="440"/>
      <c r="Q537" s="440"/>
      <c r="R537" s="440"/>
      <c r="S537" s="440"/>
      <c r="T537" s="440"/>
      <c r="U537" s="440"/>
      <c r="V537" s="440"/>
      <c r="W537" s="440"/>
      <c r="X537" s="440"/>
      <c r="Y537" s="440"/>
      <c r="Z537" s="440"/>
      <c r="AA537" s="440"/>
      <c r="AB537" s="440"/>
    </row>
    <row r="538" spans="2:28" x14ac:dyDescent="0.25">
      <c r="B538" s="440"/>
      <c r="C538" s="440"/>
      <c r="D538" s="440"/>
      <c r="E538" s="440"/>
      <c r="F538" s="440"/>
      <c r="G538" s="440"/>
      <c r="H538" s="440"/>
      <c r="I538" s="440"/>
      <c r="J538" s="440"/>
      <c r="K538" s="440"/>
      <c r="L538" s="440"/>
      <c r="M538" s="440"/>
      <c r="N538" s="440"/>
      <c r="O538" s="440"/>
      <c r="P538" s="440"/>
      <c r="Q538" s="440"/>
      <c r="R538" s="440"/>
      <c r="S538" s="440"/>
      <c r="T538" s="440"/>
      <c r="U538" s="440"/>
      <c r="V538" s="440"/>
      <c r="W538" s="440"/>
      <c r="X538" s="440"/>
      <c r="Y538" s="440"/>
      <c r="Z538" s="440"/>
      <c r="AA538" s="440"/>
      <c r="AB538" s="440"/>
    </row>
    <row r="539" spans="2:28" x14ac:dyDescent="0.25">
      <c r="B539" s="440"/>
      <c r="C539" s="440"/>
      <c r="D539" s="440"/>
      <c r="E539" s="440"/>
      <c r="F539" s="440"/>
      <c r="G539" s="440"/>
      <c r="H539" s="440"/>
      <c r="I539" s="440"/>
      <c r="J539" s="440"/>
      <c r="K539" s="440"/>
      <c r="L539" s="440"/>
      <c r="M539" s="440"/>
      <c r="N539" s="440"/>
      <c r="O539" s="440"/>
      <c r="P539" s="440"/>
      <c r="Q539" s="440"/>
      <c r="R539" s="440"/>
      <c r="S539" s="440"/>
      <c r="T539" s="440"/>
      <c r="U539" s="440"/>
      <c r="V539" s="440"/>
      <c r="W539" s="440"/>
      <c r="X539" s="440"/>
      <c r="Y539" s="440"/>
      <c r="Z539" s="440"/>
      <c r="AA539" s="440"/>
      <c r="AB539" s="440"/>
    </row>
    <row r="540" spans="2:28" x14ac:dyDescent="0.25">
      <c r="B540" s="440"/>
      <c r="C540" s="440"/>
      <c r="D540" s="440"/>
      <c r="E540" s="440"/>
      <c r="F540" s="440"/>
      <c r="G540" s="440"/>
      <c r="H540" s="440"/>
      <c r="I540" s="440"/>
      <c r="J540" s="440"/>
      <c r="K540" s="440"/>
      <c r="L540" s="440"/>
      <c r="M540" s="440"/>
      <c r="N540" s="440"/>
      <c r="O540" s="440"/>
      <c r="P540" s="440"/>
      <c r="Q540" s="440"/>
      <c r="R540" s="440"/>
      <c r="S540" s="440"/>
      <c r="T540" s="440"/>
      <c r="U540" s="440"/>
      <c r="V540" s="440"/>
      <c r="W540" s="440"/>
      <c r="X540" s="440"/>
      <c r="Y540" s="440"/>
      <c r="Z540" s="440"/>
      <c r="AA540" s="440"/>
      <c r="AB540" s="440"/>
    </row>
    <row r="541" spans="2:28" x14ac:dyDescent="0.25">
      <c r="B541" s="440"/>
      <c r="C541" s="440"/>
      <c r="D541" s="440"/>
      <c r="E541" s="440"/>
      <c r="F541" s="440"/>
      <c r="G541" s="440"/>
      <c r="H541" s="440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</row>
    <row r="542" spans="2:28" x14ac:dyDescent="0.25">
      <c r="B542" s="440"/>
      <c r="C542" s="440"/>
      <c r="D542" s="440"/>
      <c r="E542" s="440"/>
      <c r="F542" s="440"/>
      <c r="G542" s="440"/>
      <c r="H542" s="440"/>
      <c r="I542" s="440"/>
      <c r="J542" s="440"/>
      <c r="K542" s="440"/>
      <c r="L542" s="440"/>
      <c r="M542" s="440"/>
      <c r="N542" s="440"/>
      <c r="O542" s="440"/>
      <c r="P542" s="440"/>
      <c r="Q542" s="440"/>
      <c r="R542" s="440"/>
      <c r="S542" s="440"/>
      <c r="T542" s="440"/>
      <c r="U542" s="440"/>
      <c r="V542" s="440"/>
      <c r="W542" s="440"/>
      <c r="X542" s="440"/>
      <c r="Y542" s="440"/>
      <c r="Z542" s="440"/>
      <c r="AA542" s="440"/>
      <c r="AB542" s="440"/>
    </row>
    <row r="543" spans="2:28" x14ac:dyDescent="0.25">
      <c r="B543" s="440"/>
      <c r="C543" s="440"/>
      <c r="D543" s="440"/>
      <c r="E543" s="440"/>
      <c r="F543" s="440"/>
      <c r="G543" s="440"/>
      <c r="H543" s="440"/>
      <c r="I543" s="440"/>
      <c r="J543" s="440"/>
      <c r="K543" s="440"/>
      <c r="L543" s="440"/>
      <c r="M543" s="440"/>
      <c r="N543" s="440"/>
      <c r="O543" s="440"/>
      <c r="P543" s="440"/>
      <c r="Q543" s="440"/>
      <c r="R543" s="440"/>
      <c r="S543" s="440"/>
      <c r="T543" s="440"/>
      <c r="U543" s="440"/>
      <c r="V543" s="440"/>
      <c r="W543" s="440"/>
      <c r="X543" s="440"/>
      <c r="Y543" s="440"/>
      <c r="Z543" s="440"/>
      <c r="AA543" s="440"/>
      <c r="AB543" s="440"/>
    </row>
    <row r="544" spans="2:28" x14ac:dyDescent="0.25">
      <c r="B544" s="440"/>
      <c r="C544" s="440"/>
      <c r="D544" s="440"/>
      <c r="E544" s="440"/>
      <c r="F544" s="440"/>
      <c r="G544" s="440"/>
      <c r="H544" s="440"/>
      <c r="I544" s="440"/>
      <c r="J544" s="440"/>
      <c r="K544" s="440"/>
      <c r="L544" s="440"/>
      <c r="M544" s="440"/>
      <c r="N544" s="440"/>
      <c r="O544" s="440"/>
      <c r="P544" s="440"/>
      <c r="Q544" s="440"/>
      <c r="R544" s="440"/>
      <c r="S544" s="440"/>
      <c r="T544" s="440"/>
      <c r="U544" s="440"/>
      <c r="V544" s="440"/>
      <c r="W544" s="440"/>
      <c r="X544" s="440"/>
      <c r="Y544" s="440"/>
      <c r="Z544" s="440"/>
      <c r="AA544" s="440"/>
      <c r="AB544" s="440"/>
    </row>
    <row r="545" spans="2:28" x14ac:dyDescent="0.25">
      <c r="B545" s="440"/>
      <c r="C545" s="440"/>
      <c r="D545" s="440"/>
      <c r="E545" s="440"/>
      <c r="F545" s="440"/>
      <c r="G545" s="440"/>
      <c r="H545" s="440"/>
      <c r="I545" s="440"/>
      <c r="J545" s="440"/>
      <c r="K545" s="440"/>
      <c r="L545" s="440"/>
      <c r="M545" s="440"/>
      <c r="N545" s="440"/>
      <c r="O545" s="440"/>
      <c r="P545" s="440"/>
      <c r="Q545" s="440"/>
      <c r="R545" s="440"/>
      <c r="S545" s="440"/>
      <c r="T545" s="440"/>
      <c r="U545" s="440"/>
      <c r="V545" s="440"/>
      <c r="W545" s="440"/>
      <c r="X545" s="440"/>
      <c r="Y545" s="440"/>
      <c r="Z545" s="440"/>
      <c r="AA545" s="440"/>
      <c r="AB545" s="440"/>
    </row>
    <row r="546" spans="2:28" x14ac:dyDescent="0.25">
      <c r="B546" s="440"/>
      <c r="C546" s="440"/>
      <c r="D546" s="440"/>
      <c r="E546" s="440"/>
      <c r="F546" s="440"/>
      <c r="G546" s="440"/>
      <c r="H546" s="440"/>
      <c r="I546" s="440"/>
      <c r="J546" s="440"/>
      <c r="K546" s="440"/>
      <c r="L546" s="440"/>
      <c r="M546" s="440"/>
      <c r="N546" s="440"/>
      <c r="O546" s="440"/>
      <c r="P546" s="440"/>
      <c r="Q546" s="440"/>
      <c r="R546" s="440"/>
      <c r="S546" s="440"/>
      <c r="T546" s="440"/>
      <c r="U546" s="440"/>
      <c r="V546" s="440"/>
      <c r="W546" s="440"/>
      <c r="X546" s="440"/>
      <c r="Y546" s="440"/>
      <c r="Z546" s="440"/>
      <c r="AA546" s="440"/>
      <c r="AB546" s="440"/>
    </row>
    <row r="547" spans="2:28" x14ac:dyDescent="0.25">
      <c r="B547" s="440"/>
      <c r="C547" s="440"/>
      <c r="D547" s="440"/>
      <c r="E547" s="440"/>
      <c r="F547" s="440"/>
      <c r="G547" s="440"/>
      <c r="H547" s="440"/>
      <c r="I547" s="440"/>
      <c r="J547" s="440"/>
      <c r="K547" s="440"/>
      <c r="L547" s="440"/>
      <c r="M547" s="440"/>
      <c r="N547" s="440"/>
      <c r="O547" s="440"/>
      <c r="P547" s="440"/>
      <c r="Q547" s="440"/>
      <c r="R547" s="440"/>
      <c r="S547" s="440"/>
      <c r="T547" s="440"/>
      <c r="U547" s="440"/>
      <c r="V547" s="440"/>
      <c r="W547" s="440"/>
      <c r="X547" s="440"/>
      <c r="Y547" s="440"/>
      <c r="Z547" s="440"/>
      <c r="AA547" s="440"/>
      <c r="AB547" s="440"/>
    </row>
    <row r="548" spans="2:28" x14ac:dyDescent="0.25">
      <c r="B548" s="440"/>
      <c r="C548" s="440"/>
      <c r="D548" s="440"/>
      <c r="E548" s="440"/>
      <c r="F548" s="440"/>
      <c r="G548" s="440"/>
      <c r="H548" s="440"/>
      <c r="I548" s="440"/>
      <c r="J548" s="440"/>
      <c r="K548" s="440"/>
      <c r="L548" s="440"/>
      <c r="M548" s="440"/>
      <c r="N548" s="440"/>
      <c r="O548" s="440"/>
      <c r="P548" s="440"/>
      <c r="Q548" s="440"/>
      <c r="R548" s="440"/>
      <c r="S548" s="440"/>
      <c r="T548" s="440"/>
      <c r="U548" s="440"/>
      <c r="V548" s="440"/>
      <c r="W548" s="440"/>
      <c r="X548" s="440"/>
      <c r="Y548" s="440"/>
      <c r="Z548" s="440"/>
      <c r="AA548" s="440"/>
      <c r="AB548" s="440"/>
    </row>
    <row r="549" spans="2:28" x14ac:dyDescent="0.25">
      <c r="B549" s="440"/>
      <c r="C549" s="440"/>
      <c r="D549" s="440"/>
      <c r="E549" s="440"/>
      <c r="F549" s="440"/>
      <c r="G549" s="440"/>
      <c r="H549" s="440"/>
      <c r="I549" s="440"/>
      <c r="J549" s="440"/>
      <c r="K549" s="440"/>
      <c r="L549" s="440"/>
      <c r="M549" s="440"/>
      <c r="N549" s="440"/>
      <c r="O549" s="440"/>
      <c r="P549" s="440"/>
      <c r="Q549" s="440"/>
      <c r="R549" s="440"/>
      <c r="S549" s="440"/>
      <c r="T549" s="440"/>
      <c r="U549" s="440"/>
      <c r="V549" s="440"/>
      <c r="W549" s="440"/>
      <c r="X549" s="440"/>
      <c r="Y549" s="440"/>
      <c r="Z549" s="440"/>
      <c r="AA549" s="440"/>
      <c r="AB549" s="440"/>
    </row>
    <row r="550" spans="2:28" x14ac:dyDescent="0.25">
      <c r="B550" s="440"/>
      <c r="C550" s="440"/>
      <c r="D550" s="440"/>
      <c r="E550" s="440"/>
      <c r="F550" s="440"/>
      <c r="G550" s="440"/>
      <c r="H550" s="440"/>
      <c r="I550" s="440"/>
      <c r="J550" s="440"/>
      <c r="K550" s="440"/>
      <c r="L550" s="440"/>
      <c r="M550" s="440"/>
      <c r="N550" s="440"/>
      <c r="O550" s="440"/>
      <c r="P550" s="440"/>
      <c r="Q550" s="440"/>
      <c r="R550" s="440"/>
      <c r="S550" s="440"/>
      <c r="T550" s="440"/>
      <c r="U550" s="440"/>
      <c r="V550" s="440"/>
      <c r="W550" s="440"/>
      <c r="X550" s="440"/>
      <c r="Y550" s="440"/>
      <c r="Z550" s="440"/>
      <c r="AA550" s="440"/>
      <c r="AB550" s="440"/>
    </row>
    <row r="551" spans="2:28" x14ac:dyDescent="0.25">
      <c r="B551" s="440"/>
      <c r="C551" s="440"/>
      <c r="D551" s="440"/>
      <c r="E551" s="440"/>
      <c r="F551" s="440"/>
      <c r="G551" s="440"/>
      <c r="H551" s="440"/>
      <c r="I551" s="440"/>
      <c r="J551" s="440"/>
      <c r="K551" s="440"/>
      <c r="L551" s="440"/>
      <c r="M551" s="440"/>
      <c r="N551" s="440"/>
      <c r="O551" s="440"/>
      <c r="P551" s="440"/>
      <c r="Q551" s="440"/>
      <c r="R551" s="440"/>
      <c r="S551" s="440"/>
      <c r="T551" s="440"/>
      <c r="U551" s="440"/>
      <c r="V551" s="440"/>
      <c r="W551" s="440"/>
      <c r="X551" s="440"/>
      <c r="Y551" s="440"/>
      <c r="Z551" s="440"/>
      <c r="AA551" s="440"/>
      <c r="AB551" s="440"/>
    </row>
    <row r="552" spans="2:28" x14ac:dyDescent="0.25">
      <c r="B552" s="440"/>
      <c r="C552" s="440"/>
      <c r="D552" s="440"/>
      <c r="E552" s="440"/>
      <c r="F552" s="440"/>
      <c r="G552" s="440"/>
      <c r="H552" s="440"/>
      <c r="I552" s="440"/>
      <c r="J552" s="440"/>
      <c r="K552" s="440"/>
      <c r="L552" s="440"/>
      <c r="M552" s="440"/>
      <c r="N552" s="440"/>
      <c r="O552" s="440"/>
      <c r="P552" s="440"/>
      <c r="Q552" s="440"/>
      <c r="R552" s="440"/>
      <c r="S552" s="440"/>
      <c r="T552" s="440"/>
      <c r="U552" s="440"/>
      <c r="V552" s="440"/>
      <c r="W552" s="440"/>
      <c r="X552" s="440"/>
      <c r="Y552" s="440"/>
      <c r="Z552" s="440"/>
      <c r="AA552" s="440"/>
      <c r="AB552" s="440"/>
    </row>
    <row r="553" spans="2:28" x14ac:dyDescent="0.25">
      <c r="B553" s="440"/>
      <c r="C553" s="440"/>
      <c r="D553" s="440"/>
      <c r="E553" s="440"/>
      <c r="F553" s="440"/>
      <c r="G553" s="440"/>
      <c r="H553" s="440"/>
      <c r="I553" s="440"/>
      <c r="J553" s="440"/>
      <c r="K553" s="440"/>
      <c r="L553" s="440"/>
      <c r="M553" s="440"/>
      <c r="N553" s="440"/>
      <c r="O553" s="440"/>
      <c r="P553" s="440"/>
      <c r="Q553" s="440"/>
      <c r="R553" s="440"/>
      <c r="S553" s="440"/>
      <c r="T553" s="440"/>
      <c r="U553" s="440"/>
      <c r="V553" s="440"/>
      <c r="W553" s="440"/>
      <c r="X553" s="440"/>
      <c r="Y553" s="440"/>
      <c r="Z553" s="440"/>
      <c r="AA553" s="440"/>
      <c r="AB553" s="440"/>
    </row>
    <row r="554" spans="2:28" x14ac:dyDescent="0.25">
      <c r="B554" s="440"/>
      <c r="C554" s="440"/>
      <c r="D554" s="440"/>
      <c r="E554" s="440"/>
      <c r="F554" s="440"/>
      <c r="G554" s="440"/>
      <c r="H554" s="440"/>
      <c r="I554" s="440"/>
      <c r="J554" s="440"/>
      <c r="K554" s="440"/>
      <c r="L554" s="440"/>
      <c r="M554" s="440"/>
      <c r="N554" s="440"/>
      <c r="O554" s="440"/>
      <c r="P554" s="440"/>
      <c r="Q554" s="440"/>
      <c r="R554" s="440"/>
      <c r="S554" s="440"/>
      <c r="T554" s="440"/>
      <c r="U554" s="440"/>
      <c r="V554" s="440"/>
      <c r="W554" s="440"/>
      <c r="X554" s="440"/>
      <c r="Y554" s="440"/>
      <c r="Z554" s="440"/>
      <c r="AA554" s="440"/>
      <c r="AB554" s="440"/>
    </row>
    <row r="555" spans="2:28" x14ac:dyDescent="0.25">
      <c r="B555" s="440"/>
      <c r="C555" s="440"/>
      <c r="D555" s="440"/>
      <c r="E555" s="440"/>
      <c r="F555" s="440"/>
      <c r="G555" s="440"/>
      <c r="H555" s="440"/>
      <c r="I555" s="440"/>
      <c r="J555" s="440"/>
      <c r="K555" s="440"/>
      <c r="L555" s="440"/>
      <c r="M555" s="440"/>
      <c r="N555" s="440"/>
      <c r="O555" s="440"/>
      <c r="P555" s="440"/>
      <c r="Q555" s="440"/>
      <c r="R555" s="440"/>
      <c r="S555" s="440"/>
      <c r="T555" s="440"/>
      <c r="U555" s="440"/>
      <c r="V555" s="440"/>
      <c r="W555" s="440"/>
      <c r="X555" s="440"/>
      <c r="Y555" s="440"/>
      <c r="Z555" s="440"/>
      <c r="AA555" s="440"/>
      <c r="AB555" s="440"/>
    </row>
    <row r="556" spans="2:28" x14ac:dyDescent="0.25">
      <c r="B556" s="440"/>
      <c r="C556" s="440"/>
      <c r="D556" s="440"/>
      <c r="E556" s="440"/>
      <c r="F556" s="440"/>
      <c r="G556" s="440"/>
      <c r="H556" s="440"/>
      <c r="I556" s="440"/>
      <c r="J556" s="440"/>
      <c r="K556" s="440"/>
      <c r="L556" s="440"/>
      <c r="M556" s="440"/>
      <c r="N556" s="440"/>
      <c r="O556" s="440"/>
      <c r="P556" s="440"/>
      <c r="Q556" s="440"/>
      <c r="R556" s="440"/>
      <c r="S556" s="440"/>
      <c r="T556" s="440"/>
      <c r="U556" s="440"/>
      <c r="V556" s="440"/>
      <c r="W556" s="440"/>
      <c r="X556" s="440"/>
      <c r="Y556" s="440"/>
      <c r="Z556" s="440"/>
      <c r="AA556" s="440"/>
      <c r="AB556" s="440"/>
    </row>
    <row r="557" spans="2:28" x14ac:dyDescent="0.25">
      <c r="B557" s="440"/>
      <c r="C557" s="440"/>
      <c r="D557" s="440"/>
      <c r="E557" s="440"/>
      <c r="F557" s="440"/>
      <c r="G557" s="440"/>
      <c r="H557" s="440"/>
      <c r="I557" s="440"/>
      <c r="J557" s="440"/>
      <c r="K557" s="440"/>
      <c r="L557" s="440"/>
      <c r="M557" s="440"/>
      <c r="N557" s="440"/>
      <c r="O557" s="440"/>
      <c r="P557" s="440"/>
      <c r="Q557" s="440"/>
      <c r="R557" s="440"/>
      <c r="S557" s="440"/>
      <c r="T557" s="440"/>
      <c r="U557" s="440"/>
      <c r="V557" s="440"/>
      <c r="W557" s="440"/>
      <c r="X557" s="440"/>
      <c r="Y557" s="440"/>
      <c r="Z557" s="440"/>
      <c r="AA557" s="440"/>
      <c r="AB557" s="440"/>
    </row>
    <row r="558" spans="2:28" x14ac:dyDescent="0.25">
      <c r="B558" s="440"/>
      <c r="C558" s="440"/>
      <c r="D558" s="440"/>
      <c r="E558" s="440"/>
      <c r="F558" s="440"/>
      <c r="G558" s="440"/>
      <c r="H558" s="440"/>
      <c r="I558" s="440"/>
      <c r="J558" s="440"/>
      <c r="K558" s="440"/>
      <c r="L558" s="440"/>
      <c r="M558" s="440"/>
      <c r="N558" s="440"/>
      <c r="O558" s="440"/>
      <c r="P558" s="440"/>
      <c r="Q558" s="440"/>
      <c r="R558" s="440"/>
      <c r="S558" s="440"/>
      <c r="T558" s="440"/>
      <c r="U558" s="440"/>
      <c r="V558" s="440"/>
      <c r="W558" s="440"/>
      <c r="X558" s="440"/>
      <c r="Y558" s="440"/>
      <c r="Z558" s="440"/>
      <c r="AA558" s="440"/>
      <c r="AB558" s="440"/>
    </row>
    <row r="559" spans="2:28" x14ac:dyDescent="0.25">
      <c r="B559" s="440"/>
      <c r="C559" s="440"/>
      <c r="D559" s="440"/>
      <c r="E559" s="440"/>
      <c r="F559" s="440"/>
      <c r="G559" s="440"/>
      <c r="H559" s="440"/>
      <c r="I559" s="440"/>
      <c r="J559" s="440"/>
      <c r="K559" s="440"/>
      <c r="L559" s="440"/>
      <c r="M559" s="440"/>
      <c r="N559" s="440"/>
      <c r="O559" s="440"/>
      <c r="P559" s="440"/>
      <c r="Q559" s="440"/>
      <c r="R559" s="440"/>
      <c r="S559" s="440"/>
      <c r="T559" s="440"/>
      <c r="U559" s="440"/>
      <c r="V559" s="440"/>
      <c r="W559" s="440"/>
      <c r="X559" s="440"/>
      <c r="Y559" s="440"/>
      <c r="Z559" s="440"/>
      <c r="AA559" s="440"/>
      <c r="AB559" s="440"/>
    </row>
    <row r="560" spans="2:28" x14ac:dyDescent="0.25">
      <c r="B560" s="440"/>
      <c r="C560" s="440"/>
      <c r="D560" s="440"/>
      <c r="E560" s="440"/>
      <c r="F560" s="440"/>
      <c r="G560" s="440"/>
      <c r="H560" s="440"/>
      <c r="I560" s="440"/>
      <c r="J560" s="440"/>
      <c r="K560" s="440"/>
      <c r="L560" s="440"/>
      <c r="M560" s="440"/>
      <c r="N560" s="440"/>
      <c r="O560" s="440"/>
      <c r="P560" s="440"/>
      <c r="Q560" s="440"/>
      <c r="R560" s="440"/>
      <c r="S560" s="440"/>
      <c r="T560" s="440"/>
      <c r="U560" s="440"/>
      <c r="V560" s="440"/>
      <c r="W560" s="440"/>
      <c r="X560" s="440"/>
      <c r="Y560" s="440"/>
      <c r="Z560" s="440"/>
      <c r="AA560" s="440"/>
      <c r="AB560" s="440"/>
    </row>
    <row r="561" spans="2:28" x14ac:dyDescent="0.25">
      <c r="B561" s="440"/>
      <c r="C561" s="440"/>
      <c r="D561" s="440"/>
      <c r="E561" s="440"/>
      <c r="F561" s="440"/>
      <c r="G561" s="440"/>
      <c r="H561" s="440"/>
      <c r="I561" s="440"/>
      <c r="J561" s="440"/>
      <c r="K561" s="440"/>
      <c r="L561" s="440"/>
      <c r="M561" s="440"/>
      <c r="N561" s="440"/>
      <c r="O561" s="440"/>
      <c r="P561" s="440"/>
      <c r="Q561" s="440"/>
      <c r="R561" s="440"/>
      <c r="S561" s="440"/>
      <c r="T561" s="440"/>
      <c r="U561" s="440"/>
      <c r="V561" s="440"/>
      <c r="W561" s="440"/>
      <c r="X561" s="440"/>
      <c r="Y561" s="440"/>
      <c r="Z561" s="440"/>
      <c r="AA561" s="440"/>
      <c r="AB561" s="440"/>
    </row>
    <row r="562" spans="2:28" x14ac:dyDescent="0.25">
      <c r="B562" s="440"/>
      <c r="C562" s="440"/>
      <c r="D562" s="440"/>
      <c r="E562" s="440"/>
      <c r="F562" s="440"/>
      <c r="G562" s="440"/>
      <c r="H562" s="440"/>
      <c r="I562" s="440"/>
      <c r="J562" s="440"/>
      <c r="K562" s="440"/>
      <c r="L562" s="440"/>
      <c r="M562" s="440"/>
      <c r="N562" s="440"/>
      <c r="O562" s="440"/>
      <c r="P562" s="440"/>
      <c r="Q562" s="440"/>
      <c r="R562" s="440"/>
      <c r="S562" s="440"/>
      <c r="T562" s="440"/>
      <c r="U562" s="440"/>
      <c r="V562" s="440"/>
      <c r="W562" s="440"/>
      <c r="X562" s="440"/>
      <c r="Y562" s="440"/>
      <c r="Z562" s="440"/>
      <c r="AA562" s="440"/>
      <c r="AB562" s="440"/>
    </row>
    <row r="563" spans="2:28" x14ac:dyDescent="0.25">
      <c r="B563" s="440"/>
      <c r="C563" s="440"/>
      <c r="D563" s="440"/>
      <c r="E563" s="440"/>
      <c r="F563" s="440"/>
      <c r="G563" s="440"/>
      <c r="H563" s="440"/>
      <c r="I563" s="440"/>
      <c r="J563" s="440"/>
      <c r="K563" s="440"/>
      <c r="L563" s="440"/>
      <c r="M563" s="440"/>
      <c r="N563" s="440"/>
      <c r="O563" s="440"/>
      <c r="P563" s="440"/>
      <c r="Q563" s="440"/>
      <c r="R563" s="440"/>
      <c r="S563" s="440"/>
      <c r="T563" s="440"/>
      <c r="U563" s="440"/>
      <c r="V563" s="440"/>
      <c r="W563" s="440"/>
      <c r="X563" s="440"/>
      <c r="Y563" s="440"/>
      <c r="Z563" s="440"/>
      <c r="AA563" s="440"/>
      <c r="AB563" s="440"/>
    </row>
    <row r="564" spans="2:28" x14ac:dyDescent="0.25">
      <c r="B564" s="440"/>
      <c r="C564" s="440"/>
      <c r="D564" s="440"/>
      <c r="E564" s="440"/>
      <c r="F564" s="440"/>
      <c r="G564" s="440"/>
      <c r="H564" s="440"/>
      <c r="I564" s="440"/>
      <c r="J564" s="440"/>
      <c r="K564" s="440"/>
      <c r="L564" s="440"/>
      <c r="M564" s="440"/>
      <c r="N564" s="440"/>
      <c r="O564" s="440"/>
      <c r="P564" s="440"/>
      <c r="Q564" s="440"/>
      <c r="R564" s="440"/>
      <c r="S564" s="440"/>
      <c r="T564" s="440"/>
      <c r="U564" s="440"/>
      <c r="V564" s="440"/>
      <c r="W564" s="440"/>
      <c r="X564" s="440"/>
      <c r="Y564" s="440"/>
      <c r="Z564" s="440"/>
      <c r="AA564" s="440"/>
      <c r="AB564" s="440"/>
    </row>
    <row r="565" spans="2:28" x14ac:dyDescent="0.25">
      <c r="B565" s="440"/>
      <c r="C565" s="440"/>
      <c r="D565" s="440"/>
      <c r="E565" s="440"/>
      <c r="F565" s="440"/>
      <c r="G565" s="440"/>
      <c r="H565" s="440"/>
      <c r="I565" s="440"/>
      <c r="J565" s="440"/>
      <c r="K565" s="440"/>
      <c r="L565" s="440"/>
      <c r="M565" s="440"/>
      <c r="N565" s="440"/>
      <c r="O565" s="440"/>
      <c r="P565" s="440"/>
      <c r="Q565" s="440"/>
      <c r="R565" s="440"/>
      <c r="S565" s="440"/>
      <c r="T565" s="440"/>
      <c r="U565" s="440"/>
      <c r="V565" s="440"/>
      <c r="W565" s="440"/>
      <c r="X565" s="440"/>
      <c r="Y565" s="440"/>
      <c r="Z565" s="440"/>
      <c r="AA565" s="440"/>
      <c r="AB565" s="440"/>
    </row>
    <row r="566" spans="2:28" x14ac:dyDescent="0.25">
      <c r="B566" s="440"/>
      <c r="C566" s="440"/>
      <c r="D566" s="440"/>
      <c r="E566" s="440"/>
      <c r="F566" s="440"/>
      <c r="G566" s="440"/>
      <c r="H566" s="440"/>
      <c r="I566" s="440"/>
      <c r="J566" s="440"/>
      <c r="K566" s="440"/>
      <c r="L566" s="440"/>
      <c r="M566" s="440"/>
      <c r="N566" s="440"/>
      <c r="O566" s="440"/>
      <c r="P566" s="440"/>
      <c r="Q566" s="440"/>
      <c r="R566" s="440"/>
      <c r="S566" s="440"/>
      <c r="T566" s="440"/>
      <c r="U566" s="440"/>
      <c r="V566" s="440"/>
      <c r="W566" s="440"/>
      <c r="X566" s="440"/>
      <c r="Y566" s="440"/>
      <c r="Z566" s="440"/>
      <c r="AA566" s="440"/>
      <c r="AB566" s="440"/>
    </row>
    <row r="567" spans="2:28" x14ac:dyDescent="0.25">
      <c r="B567" s="440"/>
      <c r="C567" s="440"/>
      <c r="D567" s="440"/>
      <c r="E567" s="440"/>
      <c r="F567" s="440"/>
      <c r="G567" s="440"/>
      <c r="H567" s="440"/>
      <c r="I567" s="440"/>
      <c r="J567" s="440"/>
      <c r="K567" s="440"/>
      <c r="L567" s="440"/>
      <c r="M567" s="440"/>
      <c r="N567" s="440"/>
      <c r="O567" s="440"/>
      <c r="P567" s="440"/>
      <c r="Q567" s="440"/>
      <c r="R567" s="440"/>
      <c r="S567" s="440"/>
      <c r="T567" s="440"/>
      <c r="U567" s="440"/>
      <c r="V567" s="440"/>
      <c r="W567" s="440"/>
      <c r="X567" s="440"/>
      <c r="Y567" s="440"/>
      <c r="Z567" s="440"/>
      <c r="AA567" s="440"/>
      <c r="AB567" s="440"/>
    </row>
    <row r="568" spans="2:28" x14ac:dyDescent="0.25">
      <c r="B568" s="440"/>
      <c r="C568" s="440"/>
      <c r="D568" s="440"/>
      <c r="E568" s="440"/>
      <c r="F568" s="440"/>
      <c r="G568" s="440"/>
      <c r="H568" s="440"/>
      <c r="I568" s="440"/>
      <c r="J568" s="440"/>
      <c r="K568" s="440"/>
      <c r="L568" s="440"/>
      <c r="M568" s="440"/>
      <c r="N568" s="440"/>
      <c r="O568" s="440"/>
      <c r="P568" s="440"/>
      <c r="Q568" s="440"/>
      <c r="R568" s="440"/>
      <c r="S568" s="440"/>
      <c r="T568" s="440"/>
      <c r="U568" s="440"/>
      <c r="V568" s="440"/>
      <c r="W568" s="440"/>
      <c r="X568" s="440"/>
      <c r="Y568" s="440"/>
      <c r="Z568" s="440"/>
      <c r="AA568" s="440"/>
      <c r="AB568" s="440"/>
    </row>
    <row r="569" spans="2:28" x14ac:dyDescent="0.25">
      <c r="B569" s="440"/>
      <c r="C569" s="440"/>
      <c r="D569" s="440"/>
      <c r="E569" s="440"/>
      <c r="F569" s="440"/>
      <c r="G569" s="440"/>
      <c r="H569" s="440"/>
      <c r="I569" s="440"/>
      <c r="J569" s="440"/>
      <c r="K569" s="440"/>
      <c r="L569" s="440"/>
      <c r="M569" s="440"/>
      <c r="N569" s="440"/>
      <c r="O569" s="440"/>
      <c r="P569" s="440"/>
      <c r="Q569" s="440"/>
      <c r="R569" s="440"/>
      <c r="S569" s="440"/>
      <c r="T569" s="440"/>
      <c r="U569" s="440"/>
      <c r="V569" s="440"/>
      <c r="W569" s="440"/>
      <c r="X569" s="440"/>
      <c r="Y569" s="440"/>
      <c r="Z569" s="440"/>
      <c r="AA569" s="440"/>
      <c r="AB569" s="440"/>
    </row>
    <row r="570" spans="2:28" x14ac:dyDescent="0.25">
      <c r="B570" s="440"/>
      <c r="C570" s="440"/>
      <c r="D570" s="440"/>
      <c r="E570" s="440"/>
      <c r="F570" s="440"/>
      <c r="G570" s="440"/>
      <c r="H570" s="440"/>
      <c r="I570" s="440"/>
      <c r="J570" s="440"/>
      <c r="K570" s="440"/>
      <c r="L570" s="440"/>
      <c r="M570" s="440"/>
      <c r="N570" s="440"/>
      <c r="O570" s="440"/>
      <c r="P570" s="440"/>
      <c r="Q570" s="440"/>
      <c r="R570" s="440"/>
      <c r="S570" s="440"/>
      <c r="T570" s="440"/>
      <c r="U570" s="440"/>
      <c r="V570" s="440"/>
      <c r="W570" s="440"/>
      <c r="X570" s="440"/>
      <c r="Y570" s="440"/>
      <c r="Z570" s="440"/>
      <c r="AA570" s="440"/>
      <c r="AB570" s="440"/>
    </row>
    <row r="571" spans="2:28" x14ac:dyDescent="0.25">
      <c r="B571" s="440"/>
      <c r="C571" s="440"/>
      <c r="D571" s="440"/>
      <c r="E571" s="440"/>
      <c r="F571" s="440"/>
      <c r="G571" s="440"/>
      <c r="H571" s="440"/>
      <c r="I571" s="440"/>
      <c r="J571" s="440"/>
      <c r="K571" s="440"/>
      <c r="L571" s="440"/>
      <c r="M571" s="440"/>
      <c r="N571" s="440"/>
      <c r="O571" s="440"/>
      <c r="P571" s="440"/>
      <c r="Q571" s="440"/>
      <c r="R571" s="440"/>
      <c r="S571" s="440"/>
      <c r="T571" s="440"/>
      <c r="U571" s="440"/>
      <c r="V571" s="440"/>
      <c r="W571" s="440"/>
      <c r="X571" s="440"/>
      <c r="Y571" s="440"/>
      <c r="Z571" s="440"/>
      <c r="AA571" s="440"/>
      <c r="AB571" s="440"/>
    </row>
    <row r="572" spans="2:28" x14ac:dyDescent="0.25">
      <c r="B572" s="440"/>
      <c r="C572" s="440"/>
      <c r="D572" s="440"/>
      <c r="E572" s="440"/>
      <c r="F572" s="440"/>
      <c r="G572" s="440"/>
      <c r="H572" s="440"/>
      <c r="I572" s="440"/>
      <c r="J572" s="440"/>
      <c r="K572" s="440"/>
      <c r="L572" s="440"/>
      <c r="M572" s="440"/>
      <c r="N572" s="440"/>
      <c r="O572" s="440"/>
      <c r="P572" s="440"/>
      <c r="Q572" s="440"/>
      <c r="R572" s="440"/>
      <c r="S572" s="440"/>
      <c r="T572" s="440"/>
      <c r="U572" s="440"/>
      <c r="V572" s="440"/>
      <c r="W572" s="440"/>
      <c r="X572" s="440"/>
      <c r="Y572" s="440"/>
      <c r="Z572" s="440"/>
      <c r="AA572" s="440"/>
      <c r="AB572" s="440"/>
    </row>
    <row r="573" spans="2:28" x14ac:dyDescent="0.25">
      <c r="B573" s="440"/>
      <c r="C573" s="440"/>
      <c r="D573" s="440"/>
      <c r="E573" s="440"/>
      <c r="F573" s="440"/>
      <c r="G573" s="440"/>
      <c r="H573" s="440"/>
      <c r="I573" s="440"/>
      <c r="J573" s="440"/>
      <c r="K573" s="440"/>
      <c r="L573" s="440"/>
      <c r="M573" s="440"/>
      <c r="N573" s="440"/>
      <c r="O573" s="440"/>
      <c r="P573" s="440"/>
      <c r="Q573" s="440"/>
      <c r="R573" s="440"/>
      <c r="S573" s="440"/>
      <c r="T573" s="440"/>
      <c r="U573" s="440"/>
      <c r="V573" s="440"/>
      <c r="W573" s="440"/>
      <c r="X573" s="440"/>
      <c r="Y573" s="440"/>
      <c r="Z573" s="440"/>
      <c r="AA573" s="440"/>
      <c r="AB573" s="440"/>
    </row>
    <row r="574" spans="2:28" x14ac:dyDescent="0.25">
      <c r="B574" s="440"/>
      <c r="C574" s="440"/>
      <c r="D574" s="440"/>
      <c r="E574" s="440"/>
      <c r="F574" s="440"/>
      <c r="G574" s="440"/>
      <c r="H574" s="440"/>
      <c r="I574" s="440"/>
      <c r="J574" s="440"/>
      <c r="K574" s="440"/>
      <c r="L574" s="440"/>
      <c r="M574" s="440"/>
      <c r="N574" s="440"/>
      <c r="O574" s="440"/>
      <c r="P574" s="440"/>
      <c r="Q574" s="440"/>
      <c r="R574" s="440"/>
      <c r="S574" s="440"/>
      <c r="T574" s="440"/>
      <c r="U574" s="440"/>
      <c r="V574" s="440"/>
      <c r="W574" s="440"/>
      <c r="X574" s="440"/>
      <c r="Y574" s="440"/>
      <c r="Z574" s="440"/>
      <c r="AA574" s="440"/>
      <c r="AB574" s="440"/>
    </row>
    <row r="575" spans="2:28" x14ac:dyDescent="0.25">
      <c r="B575" s="440"/>
      <c r="C575" s="440"/>
      <c r="D575" s="440"/>
      <c r="E575" s="440"/>
      <c r="F575" s="440"/>
      <c r="G575" s="440"/>
      <c r="H575" s="440"/>
      <c r="I575" s="440"/>
      <c r="J575" s="440"/>
      <c r="K575" s="440"/>
      <c r="L575" s="440"/>
      <c r="M575" s="440"/>
      <c r="N575" s="440"/>
      <c r="O575" s="440"/>
      <c r="P575" s="440"/>
      <c r="Q575" s="440"/>
      <c r="R575" s="440"/>
      <c r="S575" s="440"/>
      <c r="T575" s="440"/>
      <c r="U575" s="440"/>
      <c r="V575" s="440"/>
      <c r="W575" s="440"/>
      <c r="X575" s="440"/>
      <c r="Y575" s="440"/>
      <c r="Z575" s="440"/>
      <c r="AA575" s="440"/>
      <c r="AB575" s="440"/>
    </row>
    <row r="576" spans="2:28" x14ac:dyDescent="0.25">
      <c r="B576" s="440"/>
      <c r="C576" s="440"/>
      <c r="D576" s="440"/>
      <c r="E576" s="440"/>
      <c r="F576" s="440"/>
      <c r="G576" s="440"/>
      <c r="H576" s="440"/>
      <c r="I576" s="440"/>
      <c r="J576" s="440"/>
      <c r="K576" s="440"/>
      <c r="L576" s="440"/>
      <c r="M576" s="440"/>
      <c r="N576" s="440"/>
      <c r="O576" s="440"/>
      <c r="P576" s="440"/>
      <c r="Q576" s="440"/>
      <c r="R576" s="440"/>
      <c r="S576" s="440"/>
      <c r="T576" s="440"/>
      <c r="U576" s="440"/>
      <c r="V576" s="440"/>
      <c r="W576" s="440"/>
      <c r="X576" s="440"/>
      <c r="Y576" s="440"/>
      <c r="Z576" s="440"/>
      <c r="AA576" s="440"/>
      <c r="AB576" s="440"/>
    </row>
    <row r="577" spans="2:28" x14ac:dyDescent="0.25">
      <c r="B577" s="440"/>
      <c r="C577" s="440"/>
      <c r="D577" s="440"/>
      <c r="E577" s="440"/>
      <c r="F577" s="440"/>
      <c r="G577" s="440"/>
      <c r="H577" s="440"/>
      <c r="I577" s="440"/>
      <c r="J577" s="440"/>
      <c r="K577" s="440"/>
      <c r="L577" s="440"/>
      <c r="M577" s="440"/>
      <c r="N577" s="440"/>
      <c r="O577" s="440"/>
      <c r="P577" s="440"/>
      <c r="Q577" s="440"/>
      <c r="R577" s="440"/>
      <c r="S577" s="440"/>
      <c r="T577" s="440"/>
      <c r="U577" s="440"/>
      <c r="V577" s="440"/>
      <c r="W577" s="440"/>
      <c r="X577" s="440"/>
      <c r="Y577" s="440"/>
      <c r="Z577" s="440"/>
      <c r="AA577" s="440"/>
      <c r="AB577" s="440"/>
    </row>
    <row r="578" spans="2:28" x14ac:dyDescent="0.25">
      <c r="B578" s="440"/>
      <c r="C578" s="440"/>
      <c r="D578" s="440"/>
      <c r="E578" s="440"/>
      <c r="F578" s="440"/>
      <c r="G578" s="440"/>
      <c r="H578" s="440"/>
      <c r="I578" s="440"/>
      <c r="J578" s="440"/>
      <c r="K578" s="440"/>
      <c r="L578" s="440"/>
      <c r="M578" s="440"/>
      <c r="N578" s="440"/>
      <c r="O578" s="440"/>
      <c r="P578" s="440"/>
      <c r="Q578" s="440"/>
      <c r="R578" s="440"/>
      <c r="S578" s="440"/>
      <c r="T578" s="440"/>
      <c r="U578" s="440"/>
      <c r="V578" s="440"/>
      <c r="W578" s="440"/>
      <c r="X578" s="440"/>
      <c r="Y578" s="440"/>
      <c r="Z578" s="440"/>
      <c r="AA578" s="440"/>
      <c r="AB578" s="440"/>
    </row>
    <row r="579" spans="2:28" x14ac:dyDescent="0.25">
      <c r="B579" s="440"/>
      <c r="C579" s="440"/>
      <c r="D579" s="440"/>
      <c r="E579" s="440"/>
      <c r="F579" s="440"/>
      <c r="G579" s="440"/>
      <c r="H579" s="440"/>
      <c r="I579" s="440"/>
      <c r="J579" s="440"/>
      <c r="K579" s="440"/>
      <c r="L579" s="440"/>
      <c r="M579" s="440"/>
      <c r="N579" s="440"/>
      <c r="O579" s="440"/>
      <c r="P579" s="440"/>
      <c r="Q579" s="440"/>
      <c r="R579" s="440"/>
      <c r="S579" s="440"/>
      <c r="T579" s="440"/>
      <c r="U579" s="440"/>
      <c r="V579" s="440"/>
      <c r="W579" s="440"/>
      <c r="X579" s="440"/>
      <c r="Y579" s="440"/>
      <c r="Z579" s="440"/>
      <c r="AA579" s="440"/>
      <c r="AB579" s="440"/>
    </row>
    <row r="580" spans="2:28" x14ac:dyDescent="0.25">
      <c r="B580" s="440"/>
      <c r="C580" s="440"/>
      <c r="D580" s="440"/>
      <c r="E580" s="440"/>
      <c r="F580" s="440"/>
      <c r="G580" s="440"/>
      <c r="H580" s="440"/>
      <c r="I580" s="440"/>
      <c r="J580" s="440"/>
      <c r="K580" s="440"/>
      <c r="L580" s="440"/>
      <c r="M580" s="440"/>
      <c r="N580" s="440"/>
      <c r="O580" s="440"/>
      <c r="P580" s="440"/>
      <c r="Q580" s="440"/>
      <c r="R580" s="440"/>
      <c r="S580" s="440"/>
      <c r="T580" s="440"/>
      <c r="U580" s="440"/>
      <c r="V580" s="440"/>
      <c r="W580" s="440"/>
      <c r="X580" s="440"/>
      <c r="Y580" s="440"/>
      <c r="Z580" s="440"/>
      <c r="AA580" s="440"/>
      <c r="AB580" s="440"/>
    </row>
    <row r="581" spans="2:28" x14ac:dyDescent="0.25">
      <c r="B581" s="440"/>
      <c r="C581" s="440"/>
      <c r="D581" s="440"/>
      <c r="E581" s="440"/>
      <c r="F581" s="440"/>
      <c r="G581" s="440"/>
      <c r="H581" s="440"/>
      <c r="I581" s="440"/>
      <c r="J581" s="440"/>
      <c r="K581" s="440"/>
      <c r="L581" s="440"/>
      <c r="M581" s="440"/>
      <c r="N581" s="440"/>
      <c r="O581" s="440"/>
      <c r="P581" s="440"/>
      <c r="Q581" s="440"/>
      <c r="R581" s="440"/>
      <c r="S581" s="440"/>
      <c r="T581" s="440"/>
      <c r="U581" s="440"/>
      <c r="V581" s="440"/>
      <c r="W581" s="440"/>
      <c r="X581" s="440"/>
      <c r="Y581" s="440"/>
      <c r="Z581" s="440"/>
      <c r="AA581" s="440"/>
      <c r="AB581" s="440"/>
    </row>
    <row r="582" spans="2:28" x14ac:dyDescent="0.25">
      <c r="B582" s="440"/>
      <c r="C582" s="440"/>
      <c r="D582" s="440"/>
      <c r="E582" s="440"/>
      <c r="F582" s="440"/>
      <c r="G582" s="440"/>
      <c r="H582" s="440"/>
      <c r="I582" s="440"/>
      <c r="J582" s="440"/>
      <c r="K582" s="440"/>
      <c r="L582" s="440"/>
      <c r="M582" s="440"/>
      <c r="N582" s="440"/>
      <c r="O582" s="440"/>
      <c r="P582" s="440"/>
      <c r="Q582" s="440"/>
      <c r="R582" s="440"/>
      <c r="S582" s="440"/>
      <c r="T582" s="440"/>
      <c r="U582" s="440"/>
      <c r="V582" s="440"/>
      <c r="W582" s="440"/>
      <c r="X582" s="440"/>
      <c r="Y582" s="440"/>
      <c r="Z582" s="440"/>
      <c r="AA582" s="440"/>
      <c r="AB582" s="440"/>
    </row>
    <row r="583" spans="2:28" x14ac:dyDescent="0.25">
      <c r="B583" s="440"/>
      <c r="C583" s="440"/>
      <c r="D583" s="440"/>
      <c r="E583" s="440"/>
      <c r="F583" s="440"/>
      <c r="G583" s="440"/>
      <c r="H583" s="440"/>
      <c r="I583" s="440"/>
      <c r="J583" s="440"/>
      <c r="K583" s="440"/>
      <c r="L583" s="440"/>
      <c r="M583" s="440"/>
      <c r="N583" s="440"/>
      <c r="O583" s="440"/>
      <c r="P583" s="440"/>
      <c r="Q583" s="440"/>
      <c r="R583" s="440"/>
      <c r="S583" s="440"/>
      <c r="T583" s="440"/>
      <c r="U583" s="440"/>
      <c r="V583" s="440"/>
      <c r="W583" s="440"/>
      <c r="X583" s="440"/>
      <c r="Y583" s="440"/>
      <c r="Z583" s="440"/>
      <c r="AA583" s="440"/>
      <c r="AB583" s="440"/>
    </row>
    <row r="584" spans="2:28" x14ac:dyDescent="0.25">
      <c r="B584" s="440"/>
      <c r="C584" s="440"/>
      <c r="D584" s="440"/>
      <c r="E584" s="440"/>
      <c r="F584" s="440"/>
      <c r="G584" s="440"/>
      <c r="H584" s="440"/>
      <c r="I584" s="440"/>
      <c r="J584" s="440"/>
      <c r="K584" s="440"/>
      <c r="L584" s="440"/>
      <c r="M584" s="440"/>
      <c r="N584" s="440"/>
      <c r="O584" s="440"/>
      <c r="P584" s="440"/>
      <c r="Q584" s="440"/>
      <c r="R584" s="440"/>
      <c r="S584" s="440"/>
      <c r="T584" s="440"/>
      <c r="U584" s="440"/>
      <c r="V584" s="440"/>
      <c r="W584" s="440"/>
      <c r="X584" s="440"/>
      <c r="Y584" s="440"/>
      <c r="Z584" s="440"/>
      <c r="AA584" s="440"/>
      <c r="AB584" s="440"/>
    </row>
    <row r="585" spans="2:28" x14ac:dyDescent="0.25">
      <c r="B585" s="440"/>
      <c r="C585" s="440"/>
      <c r="D585" s="440"/>
      <c r="E585" s="440"/>
      <c r="F585" s="440"/>
      <c r="G585" s="440"/>
      <c r="H585" s="440"/>
      <c r="I585" s="440"/>
      <c r="J585" s="440"/>
      <c r="K585" s="440"/>
      <c r="L585" s="440"/>
      <c r="M585" s="440"/>
      <c r="N585" s="440"/>
      <c r="O585" s="440"/>
      <c r="P585" s="440"/>
      <c r="Q585" s="440"/>
      <c r="R585" s="440"/>
      <c r="S585" s="440"/>
      <c r="T585" s="440"/>
      <c r="U585" s="440"/>
      <c r="V585" s="440"/>
      <c r="W585" s="440"/>
      <c r="X585" s="440"/>
      <c r="Y585" s="440"/>
      <c r="Z585" s="440"/>
      <c r="AA585" s="440"/>
      <c r="AB585" s="440"/>
    </row>
    <row r="586" spans="2:28" x14ac:dyDescent="0.25">
      <c r="B586" s="440"/>
      <c r="C586" s="440"/>
      <c r="D586" s="440"/>
      <c r="E586" s="440"/>
      <c r="F586" s="440"/>
      <c r="G586" s="440"/>
      <c r="H586" s="440"/>
      <c r="I586" s="440"/>
      <c r="J586" s="440"/>
      <c r="K586" s="440"/>
      <c r="L586" s="440"/>
      <c r="M586" s="440"/>
      <c r="N586" s="440"/>
      <c r="O586" s="440"/>
      <c r="P586" s="440"/>
      <c r="Q586" s="440"/>
      <c r="R586" s="440"/>
      <c r="S586" s="440"/>
      <c r="T586" s="440"/>
      <c r="U586" s="440"/>
      <c r="V586" s="440"/>
      <c r="W586" s="440"/>
      <c r="X586" s="440"/>
      <c r="Y586" s="440"/>
      <c r="Z586" s="440"/>
      <c r="AA586" s="440"/>
      <c r="AB586" s="440"/>
    </row>
    <row r="587" spans="2:28" x14ac:dyDescent="0.25">
      <c r="B587" s="440"/>
      <c r="C587" s="440"/>
      <c r="D587" s="440"/>
      <c r="E587" s="440"/>
      <c r="F587" s="440"/>
      <c r="G587" s="440"/>
      <c r="H587" s="440"/>
      <c r="I587" s="440"/>
      <c r="J587" s="440"/>
      <c r="K587" s="440"/>
      <c r="L587" s="440"/>
      <c r="M587" s="440"/>
      <c r="N587" s="440"/>
      <c r="O587" s="440"/>
      <c r="P587" s="440"/>
      <c r="Q587" s="440"/>
      <c r="R587" s="440"/>
      <c r="S587" s="440"/>
      <c r="T587" s="440"/>
      <c r="U587" s="440"/>
      <c r="V587" s="440"/>
      <c r="W587" s="440"/>
      <c r="X587" s="440"/>
      <c r="Y587" s="440"/>
      <c r="Z587" s="440"/>
      <c r="AA587" s="440"/>
      <c r="AB587" s="440"/>
    </row>
    <row r="588" spans="2:28" x14ac:dyDescent="0.25">
      <c r="B588" s="440"/>
      <c r="C588" s="440"/>
      <c r="D588" s="440"/>
      <c r="E588" s="440"/>
      <c r="F588" s="440"/>
      <c r="G588" s="440"/>
      <c r="H588" s="440"/>
      <c r="I588" s="440"/>
      <c r="J588" s="440"/>
      <c r="K588" s="440"/>
      <c r="L588" s="440"/>
      <c r="M588" s="440"/>
      <c r="N588" s="440"/>
      <c r="O588" s="440"/>
      <c r="P588" s="440"/>
      <c r="Q588" s="440"/>
      <c r="R588" s="440"/>
      <c r="S588" s="440"/>
      <c r="T588" s="440"/>
      <c r="U588" s="440"/>
      <c r="V588" s="440"/>
      <c r="W588" s="440"/>
      <c r="X588" s="440"/>
      <c r="Y588" s="440"/>
      <c r="Z588" s="440"/>
      <c r="AA588" s="440"/>
      <c r="AB588" s="440"/>
    </row>
    <row r="589" spans="2:28" x14ac:dyDescent="0.25">
      <c r="B589" s="440"/>
      <c r="C589" s="440"/>
      <c r="D589" s="440"/>
      <c r="E589" s="440"/>
      <c r="F589" s="440"/>
      <c r="G589" s="440"/>
      <c r="H589" s="440"/>
      <c r="I589" s="440"/>
      <c r="J589" s="440"/>
      <c r="K589" s="440"/>
      <c r="L589" s="440"/>
      <c r="M589" s="440"/>
      <c r="N589" s="440"/>
      <c r="O589" s="440"/>
      <c r="P589" s="440"/>
      <c r="Q589" s="440"/>
      <c r="R589" s="440"/>
      <c r="S589" s="440"/>
      <c r="T589" s="440"/>
      <c r="U589" s="440"/>
      <c r="V589" s="440"/>
      <c r="W589" s="440"/>
      <c r="X589" s="440"/>
      <c r="Y589" s="440"/>
      <c r="Z589" s="440"/>
      <c r="AA589" s="440"/>
      <c r="AB589" s="440"/>
    </row>
    <row r="590" spans="2:28" x14ac:dyDescent="0.25">
      <c r="B590" s="440"/>
      <c r="C590" s="440"/>
      <c r="D590" s="440"/>
      <c r="E590" s="440"/>
      <c r="F590" s="440"/>
      <c r="G590" s="440"/>
      <c r="H590" s="440"/>
      <c r="I590" s="440"/>
      <c r="J590" s="440"/>
      <c r="K590" s="440"/>
      <c r="L590" s="440"/>
      <c r="M590" s="440"/>
      <c r="N590" s="440"/>
      <c r="O590" s="440"/>
      <c r="P590" s="440"/>
      <c r="Q590" s="440"/>
      <c r="R590" s="440"/>
      <c r="S590" s="440"/>
      <c r="T590" s="440"/>
      <c r="U590" s="440"/>
      <c r="V590" s="440"/>
      <c r="W590" s="440"/>
      <c r="X590" s="440"/>
      <c r="Y590" s="440"/>
      <c r="Z590" s="440"/>
      <c r="AA590" s="440"/>
      <c r="AB590" s="440"/>
    </row>
    <row r="591" spans="2:28" x14ac:dyDescent="0.25">
      <c r="B591" s="440"/>
      <c r="C591" s="440"/>
      <c r="D591" s="440"/>
      <c r="E591" s="440"/>
      <c r="F591" s="440"/>
      <c r="G591" s="440"/>
      <c r="H591" s="440"/>
      <c r="I591" s="440"/>
      <c r="J591" s="440"/>
      <c r="K591" s="440"/>
      <c r="L591" s="440"/>
      <c r="M591" s="440"/>
      <c r="N591" s="440"/>
      <c r="O591" s="440"/>
      <c r="P591" s="440"/>
      <c r="Q591" s="440"/>
      <c r="R591" s="440"/>
      <c r="S591" s="440"/>
      <c r="T591" s="440"/>
      <c r="U591" s="440"/>
      <c r="V591" s="440"/>
      <c r="W591" s="440"/>
      <c r="X591" s="440"/>
      <c r="Y591" s="440"/>
      <c r="Z591" s="440"/>
      <c r="AA591" s="440"/>
      <c r="AB591" s="440"/>
    </row>
    <row r="592" spans="2:28" x14ac:dyDescent="0.25">
      <c r="B592" s="440"/>
      <c r="C592" s="440"/>
      <c r="D592" s="440"/>
      <c r="E592" s="440"/>
      <c r="F592" s="440"/>
      <c r="G592" s="440"/>
      <c r="H592" s="440"/>
      <c r="I592" s="440"/>
      <c r="J592" s="440"/>
      <c r="K592" s="440"/>
      <c r="L592" s="440"/>
      <c r="M592" s="440"/>
      <c r="N592" s="440"/>
      <c r="O592" s="440"/>
      <c r="P592" s="440"/>
      <c r="Q592" s="440"/>
      <c r="R592" s="440"/>
      <c r="S592" s="440"/>
      <c r="T592" s="440"/>
      <c r="U592" s="440"/>
      <c r="V592" s="440"/>
      <c r="W592" s="440"/>
      <c r="X592" s="440"/>
      <c r="Y592" s="440"/>
      <c r="Z592" s="440"/>
      <c r="AA592" s="440"/>
      <c r="AB592" s="440"/>
    </row>
    <row r="593" spans="2:28" x14ac:dyDescent="0.25">
      <c r="B593" s="440"/>
      <c r="C593" s="440"/>
      <c r="D593" s="440"/>
      <c r="E593" s="440"/>
      <c r="F593" s="440"/>
      <c r="G593" s="440"/>
      <c r="H593" s="440"/>
      <c r="I593" s="440"/>
      <c r="J593" s="440"/>
      <c r="K593" s="440"/>
      <c r="L593" s="440"/>
      <c r="M593" s="440"/>
      <c r="N593" s="440"/>
      <c r="O593" s="440"/>
      <c r="P593" s="440"/>
      <c r="Q593" s="440"/>
      <c r="R593" s="440"/>
      <c r="S593" s="440"/>
      <c r="T593" s="440"/>
      <c r="U593" s="440"/>
      <c r="V593" s="440"/>
      <c r="W593" s="440"/>
      <c r="X593" s="440"/>
      <c r="Y593" s="440"/>
      <c r="Z593" s="440"/>
      <c r="AA593" s="440"/>
      <c r="AB593" s="440"/>
    </row>
    <row r="594" spans="2:28" x14ac:dyDescent="0.25">
      <c r="B594" s="440"/>
      <c r="C594" s="440"/>
      <c r="D594" s="440"/>
      <c r="E594" s="440"/>
      <c r="F594" s="440"/>
      <c r="G594" s="440"/>
      <c r="H594" s="440"/>
      <c r="I594" s="440"/>
      <c r="J594" s="440"/>
      <c r="K594" s="440"/>
      <c r="L594" s="440"/>
      <c r="M594" s="440"/>
      <c r="N594" s="440"/>
      <c r="O594" s="440"/>
      <c r="P594" s="440"/>
      <c r="Q594" s="440"/>
      <c r="R594" s="440"/>
      <c r="S594" s="440"/>
      <c r="T594" s="440"/>
      <c r="U594" s="440"/>
      <c r="V594" s="440"/>
      <c r="W594" s="440"/>
      <c r="X594" s="440"/>
      <c r="Y594" s="440"/>
      <c r="Z594" s="440"/>
      <c r="AA594" s="440"/>
      <c r="AB594" s="440"/>
    </row>
    <row r="595" spans="2:28" x14ac:dyDescent="0.25">
      <c r="B595" s="440"/>
      <c r="C595" s="440"/>
      <c r="D595" s="440"/>
      <c r="E595" s="440"/>
      <c r="F595" s="440"/>
      <c r="G595" s="440"/>
      <c r="H595" s="440"/>
      <c r="I595" s="440"/>
      <c r="J595" s="440"/>
      <c r="K595" s="440"/>
      <c r="L595" s="440"/>
      <c r="M595" s="440"/>
      <c r="N595" s="440"/>
      <c r="O595" s="440"/>
      <c r="P595" s="440"/>
      <c r="Q595" s="440"/>
      <c r="R595" s="440"/>
      <c r="S595" s="440"/>
      <c r="T595" s="440"/>
      <c r="U595" s="440"/>
      <c r="V595" s="440"/>
      <c r="W595" s="440"/>
      <c r="X595" s="440"/>
      <c r="Y595" s="440"/>
      <c r="Z595" s="440"/>
      <c r="AA595" s="440"/>
      <c r="AB595" s="440"/>
    </row>
    <row r="596" spans="2:28" x14ac:dyDescent="0.25">
      <c r="B596" s="440"/>
      <c r="C596" s="440"/>
      <c r="D596" s="440"/>
      <c r="E596" s="440"/>
      <c r="F596" s="440"/>
      <c r="G596" s="440"/>
      <c r="H596" s="440"/>
      <c r="I596" s="440"/>
      <c r="J596" s="440"/>
      <c r="K596" s="440"/>
      <c r="L596" s="440"/>
      <c r="M596" s="440"/>
      <c r="N596" s="440"/>
      <c r="O596" s="440"/>
      <c r="P596" s="440"/>
      <c r="Q596" s="440"/>
      <c r="R596" s="440"/>
      <c r="S596" s="440"/>
      <c r="T596" s="440"/>
      <c r="U596" s="440"/>
      <c r="V596" s="440"/>
      <c r="W596" s="440"/>
      <c r="X596" s="440"/>
      <c r="Y596" s="440"/>
      <c r="Z596" s="440"/>
      <c r="AA596" s="440"/>
      <c r="AB596" s="440"/>
    </row>
    <row r="597" spans="2:28" x14ac:dyDescent="0.25">
      <c r="B597" s="440"/>
      <c r="C597" s="440"/>
      <c r="D597" s="440"/>
      <c r="E597" s="440"/>
      <c r="F597" s="440"/>
      <c r="G597" s="440"/>
      <c r="H597" s="440"/>
      <c r="I597" s="440"/>
      <c r="J597" s="440"/>
      <c r="K597" s="440"/>
      <c r="L597" s="440"/>
      <c r="M597" s="440"/>
      <c r="N597" s="440"/>
      <c r="O597" s="440"/>
      <c r="P597" s="440"/>
      <c r="Q597" s="440"/>
      <c r="R597" s="440"/>
      <c r="S597" s="440"/>
      <c r="T597" s="440"/>
      <c r="U597" s="440"/>
      <c r="V597" s="440"/>
      <c r="W597" s="440"/>
      <c r="X597" s="440"/>
      <c r="Y597" s="440"/>
      <c r="Z597" s="440"/>
      <c r="AA597" s="440"/>
      <c r="AB597" s="440"/>
    </row>
    <row r="598" spans="2:28" x14ac:dyDescent="0.25">
      <c r="B598" s="440"/>
      <c r="C598" s="440"/>
      <c r="D598" s="440"/>
      <c r="E598" s="440"/>
      <c r="F598" s="440"/>
      <c r="G598" s="440"/>
      <c r="H598" s="440"/>
      <c r="I598" s="440"/>
      <c r="J598" s="440"/>
      <c r="K598" s="440"/>
      <c r="L598" s="440"/>
      <c r="M598" s="440"/>
      <c r="N598" s="440"/>
      <c r="O598" s="440"/>
      <c r="P598" s="440"/>
      <c r="Q598" s="440"/>
      <c r="R598" s="440"/>
      <c r="S598" s="440"/>
      <c r="T598" s="440"/>
      <c r="U598" s="440"/>
      <c r="V598" s="440"/>
      <c r="W598" s="440"/>
      <c r="X598" s="440"/>
      <c r="Y598" s="440"/>
      <c r="Z598" s="440"/>
      <c r="AA598" s="440"/>
      <c r="AB598" s="440"/>
    </row>
    <row r="599" spans="2:28" x14ac:dyDescent="0.25">
      <c r="B599" s="440"/>
      <c r="C599" s="440"/>
      <c r="D599" s="440"/>
      <c r="E599" s="440"/>
      <c r="F599" s="440"/>
      <c r="G599" s="440"/>
      <c r="H599" s="440"/>
      <c r="I599" s="440"/>
      <c r="J599" s="440"/>
      <c r="K599" s="440"/>
      <c r="L599" s="440"/>
      <c r="M599" s="440"/>
      <c r="N599" s="440"/>
      <c r="O599" s="440"/>
      <c r="P599" s="440"/>
      <c r="Q599" s="440"/>
      <c r="R599" s="440"/>
      <c r="S599" s="440"/>
      <c r="T599" s="440"/>
      <c r="U599" s="440"/>
      <c r="V599" s="440"/>
      <c r="W599" s="440"/>
      <c r="X599" s="440"/>
      <c r="Y599" s="440"/>
      <c r="Z599" s="440"/>
      <c r="AA599" s="440"/>
      <c r="AB599" s="440"/>
    </row>
    <row r="600" spans="2:28" x14ac:dyDescent="0.25">
      <c r="B600" s="440"/>
      <c r="C600" s="440"/>
      <c r="D600" s="440"/>
      <c r="E600" s="440"/>
      <c r="F600" s="440"/>
      <c r="G600" s="440"/>
      <c r="H600" s="440"/>
      <c r="I600" s="440"/>
      <c r="J600" s="440"/>
      <c r="K600" s="440"/>
      <c r="L600" s="440"/>
      <c r="M600" s="440"/>
      <c r="N600" s="440"/>
      <c r="O600" s="440"/>
      <c r="P600" s="440"/>
      <c r="Q600" s="440"/>
      <c r="R600" s="440"/>
      <c r="S600" s="440"/>
      <c r="T600" s="440"/>
      <c r="U600" s="440"/>
      <c r="V600" s="440"/>
      <c r="W600" s="440"/>
      <c r="X600" s="440"/>
      <c r="Y600" s="440"/>
      <c r="Z600" s="440"/>
      <c r="AA600" s="440"/>
      <c r="AB600" s="440"/>
    </row>
    <row r="601" spans="2:28" x14ac:dyDescent="0.25">
      <c r="B601" s="440"/>
      <c r="C601" s="440"/>
      <c r="D601" s="440"/>
      <c r="E601" s="440"/>
      <c r="F601" s="440"/>
      <c r="G601" s="440"/>
      <c r="H601" s="440"/>
      <c r="I601" s="440"/>
      <c r="J601" s="440"/>
      <c r="K601" s="440"/>
      <c r="L601" s="440"/>
      <c r="M601" s="440"/>
      <c r="N601" s="440"/>
      <c r="O601" s="440"/>
      <c r="P601" s="440"/>
      <c r="Q601" s="440"/>
      <c r="R601" s="440"/>
      <c r="S601" s="440"/>
      <c r="T601" s="440"/>
      <c r="U601" s="440"/>
      <c r="V601" s="440"/>
      <c r="W601" s="440"/>
      <c r="X601" s="440"/>
      <c r="Y601" s="440"/>
      <c r="Z601" s="440"/>
      <c r="AA601" s="440"/>
      <c r="AB601" s="440"/>
    </row>
    <row r="602" spans="2:28" x14ac:dyDescent="0.25">
      <c r="B602" s="440"/>
      <c r="C602" s="440"/>
      <c r="D602" s="440"/>
      <c r="E602" s="440"/>
      <c r="F602" s="440"/>
      <c r="G602" s="440"/>
      <c r="H602" s="440"/>
      <c r="I602" s="440"/>
      <c r="J602" s="440"/>
      <c r="K602" s="440"/>
      <c r="L602" s="440"/>
      <c r="M602" s="440"/>
      <c r="N602" s="440"/>
      <c r="O602" s="440"/>
      <c r="P602" s="440"/>
      <c r="Q602" s="440"/>
      <c r="R602" s="440"/>
      <c r="S602" s="440"/>
      <c r="T602" s="440"/>
      <c r="U602" s="440"/>
      <c r="V602" s="440"/>
      <c r="W602" s="440"/>
      <c r="X602" s="440"/>
      <c r="Y602" s="440"/>
      <c r="Z602" s="440"/>
      <c r="AA602" s="440"/>
      <c r="AB602" s="440"/>
    </row>
    <row r="603" spans="2:28" x14ac:dyDescent="0.25">
      <c r="B603" s="440"/>
      <c r="C603" s="440"/>
      <c r="D603" s="440"/>
      <c r="E603" s="440"/>
      <c r="F603" s="440"/>
      <c r="G603" s="440"/>
      <c r="H603" s="440"/>
      <c r="I603" s="440"/>
      <c r="J603" s="440"/>
      <c r="K603" s="440"/>
      <c r="L603" s="440"/>
      <c r="M603" s="440"/>
      <c r="N603" s="440"/>
      <c r="O603" s="440"/>
      <c r="P603" s="440"/>
      <c r="Q603" s="440"/>
      <c r="R603" s="440"/>
      <c r="S603" s="440"/>
      <c r="T603" s="440"/>
      <c r="U603" s="440"/>
      <c r="V603" s="440"/>
      <c r="W603" s="440"/>
      <c r="X603" s="440"/>
      <c r="Y603" s="440"/>
      <c r="Z603" s="440"/>
      <c r="AA603" s="440"/>
      <c r="AB603" s="440"/>
    </row>
    <row r="604" spans="2:28" x14ac:dyDescent="0.25">
      <c r="B604" s="440"/>
      <c r="C604" s="440"/>
      <c r="D604" s="440"/>
      <c r="E604" s="440"/>
      <c r="F604" s="440"/>
      <c r="G604" s="440"/>
      <c r="H604" s="440"/>
      <c r="I604" s="440"/>
      <c r="J604" s="440"/>
      <c r="K604" s="440"/>
      <c r="L604" s="440"/>
      <c r="M604" s="440"/>
      <c r="N604" s="440"/>
      <c r="O604" s="440"/>
      <c r="P604" s="440"/>
      <c r="Q604" s="440"/>
      <c r="R604" s="440"/>
      <c r="S604" s="440"/>
      <c r="T604" s="440"/>
      <c r="U604" s="440"/>
      <c r="V604" s="440"/>
      <c r="W604" s="440"/>
      <c r="X604" s="440"/>
      <c r="Y604" s="440"/>
      <c r="Z604" s="440"/>
      <c r="AA604" s="440"/>
      <c r="AB604" s="440"/>
    </row>
    <row r="605" spans="2:28" x14ac:dyDescent="0.25">
      <c r="B605" s="440"/>
      <c r="C605" s="440"/>
      <c r="D605" s="440"/>
      <c r="E605" s="440"/>
      <c r="F605" s="440"/>
      <c r="G605" s="440"/>
      <c r="H605" s="440"/>
      <c r="I605" s="440"/>
      <c r="J605" s="440"/>
      <c r="K605" s="440"/>
      <c r="L605" s="440"/>
      <c r="M605" s="440"/>
      <c r="N605" s="440"/>
      <c r="O605" s="440"/>
      <c r="P605" s="440"/>
      <c r="Q605" s="440"/>
      <c r="R605" s="440"/>
      <c r="S605" s="440"/>
      <c r="T605" s="440"/>
      <c r="U605" s="440"/>
      <c r="V605" s="440"/>
      <c r="W605" s="440"/>
      <c r="X605" s="440"/>
      <c r="Y605" s="440"/>
      <c r="Z605" s="440"/>
      <c r="AA605" s="440"/>
      <c r="AB605" s="440"/>
    </row>
    <row r="606" spans="2:28" x14ac:dyDescent="0.25">
      <c r="B606" s="440"/>
      <c r="C606" s="440"/>
      <c r="D606" s="440"/>
      <c r="E606" s="440"/>
      <c r="F606" s="440"/>
      <c r="G606" s="440"/>
      <c r="H606" s="440"/>
      <c r="I606" s="440"/>
      <c r="J606" s="440"/>
      <c r="K606" s="440"/>
      <c r="L606" s="440"/>
      <c r="M606" s="440"/>
      <c r="N606" s="440"/>
      <c r="O606" s="440"/>
      <c r="P606" s="440"/>
      <c r="Q606" s="440"/>
      <c r="R606" s="440"/>
      <c r="S606" s="440"/>
      <c r="T606" s="440"/>
      <c r="U606" s="440"/>
      <c r="V606" s="440"/>
      <c r="W606" s="440"/>
      <c r="X606" s="440"/>
      <c r="Y606" s="440"/>
      <c r="Z606" s="440"/>
      <c r="AA606" s="440"/>
      <c r="AB606" s="440"/>
    </row>
    <row r="607" spans="2:28" x14ac:dyDescent="0.25">
      <c r="B607" s="440"/>
      <c r="C607" s="440"/>
      <c r="D607" s="440"/>
      <c r="E607" s="440"/>
      <c r="F607" s="440"/>
      <c r="G607" s="440"/>
      <c r="H607" s="440"/>
      <c r="I607" s="440"/>
      <c r="J607" s="440"/>
      <c r="K607" s="440"/>
      <c r="L607" s="440"/>
      <c r="M607" s="440"/>
      <c r="N607" s="440"/>
      <c r="O607" s="440"/>
      <c r="P607" s="440"/>
      <c r="Q607" s="440"/>
      <c r="R607" s="440"/>
      <c r="S607" s="440"/>
      <c r="T607" s="440"/>
      <c r="U607" s="440"/>
      <c r="V607" s="440"/>
      <c r="W607" s="440"/>
      <c r="X607" s="440"/>
      <c r="Y607" s="440"/>
      <c r="Z607" s="440"/>
      <c r="AA607" s="440"/>
      <c r="AB607" s="440"/>
    </row>
    <row r="608" spans="2:28" x14ac:dyDescent="0.25">
      <c r="B608" s="440"/>
      <c r="C608" s="440"/>
      <c r="D608" s="440"/>
      <c r="E608" s="440"/>
      <c r="F608" s="440"/>
      <c r="G608" s="440"/>
      <c r="H608" s="440"/>
      <c r="I608" s="440"/>
      <c r="J608" s="440"/>
      <c r="K608" s="440"/>
      <c r="L608" s="440"/>
      <c r="M608" s="440"/>
      <c r="N608" s="440"/>
      <c r="O608" s="440"/>
      <c r="P608" s="440"/>
      <c r="Q608" s="440"/>
      <c r="R608" s="440"/>
      <c r="S608" s="440"/>
      <c r="T608" s="440"/>
      <c r="U608" s="440"/>
      <c r="V608" s="440"/>
      <c r="W608" s="440"/>
      <c r="X608" s="440"/>
      <c r="Y608" s="440"/>
      <c r="Z608" s="440"/>
      <c r="AA608" s="440"/>
      <c r="AB608" s="440"/>
    </row>
    <row r="609" spans="2:28" x14ac:dyDescent="0.25">
      <c r="B609" s="440"/>
      <c r="C609" s="440"/>
      <c r="D609" s="440"/>
      <c r="E609" s="440"/>
      <c r="F609" s="440"/>
      <c r="G609" s="440"/>
      <c r="H609" s="440"/>
      <c r="I609" s="440"/>
      <c r="J609" s="440"/>
      <c r="K609" s="440"/>
      <c r="L609" s="440"/>
      <c r="M609" s="440"/>
      <c r="N609" s="440"/>
      <c r="O609" s="440"/>
      <c r="P609" s="440"/>
      <c r="Q609" s="440"/>
      <c r="R609" s="440"/>
      <c r="S609" s="440"/>
      <c r="T609" s="440"/>
      <c r="U609" s="440"/>
      <c r="V609" s="440"/>
      <c r="W609" s="440"/>
      <c r="X609" s="440"/>
      <c r="Y609" s="440"/>
      <c r="Z609" s="440"/>
      <c r="AA609" s="440"/>
      <c r="AB609" s="440"/>
    </row>
    <row r="610" spans="2:28" x14ac:dyDescent="0.25">
      <c r="B610" s="440"/>
      <c r="C610" s="440"/>
      <c r="D610" s="440"/>
      <c r="E610" s="440"/>
      <c r="F610" s="440"/>
      <c r="G610" s="440"/>
      <c r="H610" s="440"/>
      <c r="I610" s="440"/>
      <c r="J610" s="440"/>
      <c r="K610" s="440"/>
      <c r="L610" s="440"/>
      <c r="M610" s="440"/>
      <c r="N610" s="440"/>
      <c r="O610" s="440"/>
      <c r="P610" s="440"/>
      <c r="Q610" s="440"/>
      <c r="R610" s="440"/>
      <c r="S610" s="440"/>
      <c r="T610" s="440"/>
      <c r="U610" s="440"/>
      <c r="V610" s="440"/>
      <c r="W610" s="440"/>
      <c r="X610" s="440"/>
      <c r="Y610" s="440"/>
      <c r="Z610" s="440"/>
      <c r="AA610" s="440"/>
      <c r="AB610" s="440"/>
    </row>
    <row r="611" spans="2:28" x14ac:dyDescent="0.25">
      <c r="B611" s="440"/>
      <c r="C611" s="440"/>
      <c r="D611" s="440"/>
      <c r="E611" s="440"/>
      <c r="F611" s="440"/>
      <c r="G611" s="440"/>
      <c r="H611" s="440"/>
      <c r="I611" s="440"/>
      <c r="J611" s="440"/>
      <c r="K611" s="440"/>
      <c r="L611" s="440"/>
      <c r="M611" s="440"/>
      <c r="N611" s="440"/>
      <c r="O611" s="440"/>
      <c r="P611" s="440"/>
      <c r="Q611" s="440"/>
      <c r="R611" s="440"/>
      <c r="S611" s="440"/>
      <c r="T611" s="440"/>
      <c r="U611" s="440"/>
      <c r="V611" s="440"/>
      <c r="W611" s="440"/>
      <c r="X611" s="440"/>
      <c r="Y611" s="440"/>
      <c r="Z611" s="440"/>
      <c r="AA611" s="440"/>
      <c r="AB611" s="440"/>
    </row>
    <row r="612" spans="2:28" x14ac:dyDescent="0.25">
      <c r="B612" s="440"/>
      <c r="C612" s="440"/>
      <c r="D612" s="440"/>
      <c r="E612" s="440"/>
      <c r="F612" s="440"/>
      <c r="G612" s="440"/>
      <c r="H612" s="440"/>
      <c r="I612" s="440"/>
      <c r="J612" s="440"/>
      <c r="K612" s="440"/>
      <c r="L612" s="440"/>
      <c r="M612" s="440"/>
      <c r="N612" s="440"/>
      <c r="O612" s="440"/>
      <c r="P612" s="440"/>
      <c r="Q612" s="440"/>
      <c r="R612" s="440"/>
      <c r="S612" s="440"/>
      <c r="T612" s="440"/>
      <c r="U612" s="440"/>
      <c r="V612" s="440"/>
      <c r="W612" s="440"/>
      <c r="X612" s="440"/>
      <c r="Y612" s="440"/>
      <c r="Z612" s="440"/>
      <c r="AA612" s="440"/>
      <c r="AB612" s="440"/>
    </row>
    <row r="613" spans="2:28" x14ac:dyDescent="0.25">
      <c r="B613" s="440"/>
      <c r="C613" s="440"/>
      <c r="D613" s="440"/>
      <c r="E613" s="440"/>
      <c r="F613" s="440"/>
      <c r="G613" s="440"/>
      <c r="H613" s="440"/>
      <c r="I613" s="440"/>
      <c r="J613" s="440"/>
      <c r="K613" s="440"/>
      <c r="L613" s="440"/>
      <c r="M613" s="440"/>
      <c r="N613" s="440"/>
      <c r="O613" s="440"/>
      <c r="P613" s="440"/>
      <c r="Q613" s="440"/>
      <c r="R613" s="440"/>
      <c r="S613" s="440"/>
      <c r="T613" s="440"/>
      <c r="U613" s="440"/>
      <c r="V613" s="440"/>
      <c r="W613" s="440"/>
      <c r="X613" s="440"/>
      <c r="Y613" s="440"/>
      <c r="Z613" s="440"/>
      <c r="AA613" s="440"/>
      <c r="AB613" s="440"/>
    </row>
    <row r="614" spans="2:28" x14ac:dyDescent="0.25">
      <c r="B614" s="440"/>
      <c r="C614" s="440"/>
      <c r="D614" s="440"/>
      <c r="E614" s="440"/>
      <c r="F614" s="440"/>
      <c r="G614" s="440"/>
      <c r="H614" s="440"/>
      <c r="I614" s="440"/>
      <c r="J614" s="440"/>
      <c r="K614" s="440"/>
      <c r="L614" s="440"/>
      <c r="M614" s="440"/>
      <c r="N614" s="440"/>
      <c r="O614" s="440"/>
      <c r="P614" s="440"/>
      <c r="Q614" s="440"/>
      <c r="R614" s="440"/>
      <c r="S614" s="440"/>
      <c r="T614" s="440"/>
      <c r="U614" s="440"/>
      <c r="V614" s="440"/>
      <c r="W614" s="440"/>
      <c r="X614" s="440"/>
      <c r="Y614" s="440"/>
      <c r="Z614" s="440"/>
      <c r="AA614" s="440"/>
      <c r="AB614" s="440"/>
    </row>
    <row r="615" spans="2:28" x14ac:dyDescent="0.25">
      <c r="B615" s="440"/>
      <c r="C615" s="440"/>
      <c r="D615" s="440"/>
      <c r="E615" s="440"/>
      <c r="F615" s="440"/>
      <c r="G615" s="440"/>
      <c r="H615" s="440"/>
      <c r="I615" s="440"/>
      <c r="J615" s="440"/>
      <c r="K615" s="440"/>
      <c r="L615" s="440"/>
      <c r="M615" s="440"/>
      <c r="N615" s="440"/>
      <c r="O615" s="440"/>
      <c r="P615" s="440"/>
      <c r="Q615" s="440"/>
      <c r="R615" s="440"/>
      <c r="S615" s="440"/>
      <c r="T615" s="440"/>
      <c r="U615" s="440"/>
      <c r="V615" s="440"/>
      <c r="W615" s="440"/>
      <c r="X615" s="440"/>
      <c r="Y615" s="440"/>
      <c r="Z615" s="440"/>
      <c r="AA615" s="440"/>
      <c r="AB615" s="440"/>
    </row>
    <row r="616" spans="2:28" x14ac:dyDescent="0.25">
      <c r="B616" s="440"/>
      <c r="C616" s="440"/>
      <c r="D616" s="440"/>
      <c r="E616" s="440"/>
      <c r="F616" s="440"/>
      <c r="G616" s="440"/>
      <c r="H616" s="440"/>
      <c r="I616" s="440"/>
      <c r="J616" s="440"/>
      <c r="K616" s="440"/>
      <c r="L616" s="440"/>
      <c r="M616" s="440"/>
      <c r="N616" s="440"/>
      <c r="O616" s="440"/>
      <c r="P616" s="440"/>
      <c r="Q616" s="440"/>
      <c r="R616" s="440"/>
      <c r="S616" s="440"/>
      <c r="T616" s="440"/>
      <c r="U616" s="440"/>
      <c r="V616" s="440"/>
      <c r="W616" s="440"/>
      <c r="X616" s="440"/>
      <c r="Y616" s="440"/>
      <c r="Z616" s="440"/>
      <c r="AA616" s="440"/>
      <c r="AB616" s="440"/>
    </row>
    <row r="617" spans="2:28" x14ac:dyDescent="0.25">
      <c r="B617" s="440"/>
      <c r="C617" s="440"/>
      <c r="D617" s="440"/>
      <c r="E617" s="440"/>
      <c r="F617" s="440"/>
      <c r="G617" s="440"/>
      <c r="H617" s="440"/>
      <c r="I617" s="440"/>
      <c r="J617" s="440"/>
      <c r="K617" s="440"/>
      <c r="L617" s="440"/>
      <c r="M617" s="440"/>
      <c r="N617" s="440"/>
      <c r="O617" s="440"/>
      <c r="P617" s="440"/>
      <c r="Q617" s="440"/>
      <c r="R617" s="440"/>
      <c r="S617" s="440"/>
      <c r="T617" s="440"/>
      <c r="U617" s="440"/>
      <c r="V617" s="440"/>
      <c r="W617" s="440"/>
      <c r="X617" s="440"/>
      <c r="Y617" s="440"/>
      <c r="Z617" s="440"/>
      <c r="AA617" s="440"/>
      <c r="AB617" s="440"/>
    </row>
    <row r="618" spans="2:28" x14ac:dyDescent="0.25">
      <c r="B618" s="440"/>
      <c r="C618" s="440"/>
      <c r="D618" s="440"/>
      <c r="E618" s="440"/>
      <c r="F618" s="440"/>
      <c r="G618" s="440"/>
      <c r="H618" s="440"/>
      <c r="I618" s="440"/>
      <c r="J618" s="440"/>
      <c r="K618" s="440"/>
      <c r="L618" s="440"/>
      <c r="M618" s="440"/>
      <c r="N618" s="440"/>
      <c r="O618" s="440"/>
      <c r="P618" s="440"/>
      <c r="Q618" s="440"/>
      <c r="R618" s="440"/>
      <c r="S618" s="440"/>
      <c r="T618" s="440"/>
      <c r="U618" s="440"/>
      <c r="V618" s="440"/>
      <c r="W618" s="440"/>
      <c r="X618" s="440"/>
      <c r="Y618" s="440"/>
      <c r="Z618" s="440"/>
      <c r="AA618" s="440"/>
      <c r="AB618" s="440"/>
    </row>
    <row r="619" spans="2:28" x14ac:dyDescent="0.25">
      <c r="B619" s="440"/>
      <c r="C619" s="440"/>
      <c r="D619" s="440"/>
      <c r="E619" s="440"/>
      <c r="F619" s="440"/>
      <c r="G619" s="440"/>
      <c r="H619" s="440"/>
      <c r="I619" s="440"/>
      <c r="J619" s="440"/>
      <c r="K619" s="440"/>
      <c r="L619" s="440"/>
      <c r="M619" s="440"/>
      <c r="N619" s="440"/>
      <c r="O619" s="440"/>
      <c r="P619" s="440"/>
      <c r="Q619" s="440"/>
      <c r="R619" s="440"/>
      <c r="S619" s="440"/>
      <c r="T619" s="440"/>
      <c r="U619" s="440"/>
      <c r="V619" s="440"/>
      <c r="W619" s="440"/>
      <c r="X619" s="440"/>
      <c r="Y619" s="440"/>
      <c r="Z619" s="440"/>
      <c r="AA619" s="440"/>
      <c r="AB619" s="440"/>
    </row>
    <row r="620" spans="2:28" x14ac:dyDescent="0.25">
      <c r="B620" s="440"/>
      <c r="C620" s="440"/>
      <c r="D620" s="440"/>
      <c r="E620" s="440"/>
      <c r="F620" s="440"/>
      <c r="G620" s="440"/>
      <c r="H620" s="440"/>
      <c r="I620" s="440"/>
      <c r="J620" s="440"/>
      <c r="K620" s="440"/>
      <c r="L620" s="440"/>
      <c r="M620" s="440"/>
      <c r="N620" s="440"/>
      <c r="O620" s="440"/>
      <c r="P620" s="440"/>
      <c r="Q620" s="440"/>
      <c r="R620" s="440"/>
      <c r="S620" s="440"/>
      <c r="T620" s="440"/>
      <c r="U620" s="440"/>
      <c r="V620" s="440"/>
      <c r="W620" s="440"/>
      <c r="X620" s="440"/>
      <c r="Y620" s="440"/>
      <c r="Z620" s="440"/>
      <c r="AA620" s="440"/>
      <c r="AB620" s="440"/>
    </row>
    <row r="621" spans="2:28" x14ac:dyDescent="0.25">
      <c r="B621" s="440"/>
      <c r="C621" s="440"/>
      <c r="D621" s="440"/>
      <c r="E621" s="440"/>
      <c r="F621" s="440"/>
      <c r="G621" s="440"/>
      <c r="H621" s="440"/>
      <c r="I621" s="440"/>
      <c r="J621" s="440"/>
      <c r="K621" s="440"/>
      <c r="L621" s="440"/>
      <c r="M621" s="440"/>
      <c r="N621" s="440"/>
      <c r="O621" s="440"/>
      <c r="P621" s="440"/>
      <c r="Q621" s="440"/>
      <c r="R621" s="440"/>
      <c r="S621" s="440"/>
      <c r="T621" s="440"/>
      <c r="U621" s="440"/>
      <c r="V621" s="440"/>
      <c r="W621" s="440"/>
      <c r="X621" s="440"/>
      <c r="Y621" s="440"/>
      <c r="Z621" s="440"/>
      <c r="AA621" s="440"/>
      <c r="AB621" s="440"/>
    </row>
    <row r="622" spans="2:28" x14ac:dyDescent="0.25">
      <c r="B622" s="440"/>
      <c r="C622" s="440"/>
      <c r="D622" s="440"/>
      <c r="E622" s="440"/>
      <c r="F622" s="440"/>
      <c r="G622" s="440"/>
      <c r="H622" s="440"/>
      <c r="I622" s="440"/>
      <c r="J622" s="440"/>
      <c r="K622" s="440"/>
      <c r="L622" s="440"/>
      <c r="M622" s="440"/>
      <c r="N622" s="440"/>
      <c r="O622" s="440"/>
      <c r="P622" s="440"/>
      <c r="Q622" s="440"/>
      <c r="R622" s="440"/>
      <c r="S622" s="440"/>
      <c r="T622" s="440"/>
      <c r="U622" s="440"/>
      <c r="V622" s="440"/>
      <c r="W622" s="440"/>
      <c r="X622" s="440"/>
      <c r="Y622" s="440"/>
      <c r="Z622" s="440"/>
      <c r="AA622" s="440"/>
      <c r="AB622" s="440"/>
    </row>
    <row r="623" spans="2:28" x14ac:dyDescent="0.25">
      <c r="B623" s="440"/>
      <c r="C623" s="440"/>
      <c r="D623" s="440"/>
      <c r="E623" s="440"/>
      <c r="F623" s="440"/>
      <c r="G623" s="440"/>
      <c r="H623" s="440"/>
      <c r="I623" s="440"/>
      <c r="J623" s="440"/>
      <c r="K623" s="440"/>
      <c r="L623" s="440"/>
      <c r="M623" s="440"/>
      <c r="N623" s="440"/>
      <c r="O623" s="440"/>
      <c r="P623" s="440"/>
      <c r="Q623" s="440"/>
      <c r="R623" s="440"/>
      <c r="S623" s="440"/>
      <c r="T623" s="440"/>
      <c r="U623" s="440"/>
      <c r="V623" s="440"/>
      <c r="W623" s="440"/>
      <c r="X623" s="440"/>
      <c r="Y623" s="440"/>
      <c r="Z623" s="440"/>
      <c r="AA623" s="440"/>
      <c r="AB623" s="440"/>
    </row>
    <row r="624" spans="2:28" x14ac:dyDescent="0.25">
      <c r="B624" s="440"/>
      <c r="C624" s="440"/>
      <c r="D624" s="440"/>
      <c r="E624" s="440"/>
      <c r="F624" s="440"/>
      <c r="G624" s="440"/>
      <c r="H624" s="440"/>
      <c r="I624" s="440"/>
      <c r="J624" s="440"/>
      <c r="K624" s="440"/>
      <c r="L624" s="440"/>
      <c r="M624" s="440"/>
      <c r="N624" s="440"/>
      <c r="O624" s="440"/>
      <c r="P624" s="440"/>
      <c r="Q624" s="440"/>
      <c r="R624" s="440"/>
      <c r="S624" s="440"/>
      <c r="T624" s="440"/>
      <c r="U624" s="440"/>
      <c r="V624" s="440"/>
      <c r="W624" s="440"/>
      <c r="X624" s="440"/>
      <c r="Y624" s="440"/>
      <c r="Z624" s="440"/>
      <c r="AA624" s="440"/>
      <c r="AB624" s="440"/>
    </row>
    <row r="625" spans="2:28" x14ac:dyDescent="0.25">
      <c r="B625" s="440"/>
      <c r="C625" s="440"/>
      <c r="D625" s="440"/>
      <c r="E625" s="440"/>
      <c r="F625" s="440"/>
      <c r="G625" s="440"/>
      <c r="H625" s="440"/>
      <c r="I625" s="440"/>
      <c r="J625" s="440"/>
      <c r="K625" s="440"/>
      <c r="L625" s="440"/>
      <c r="M625" s="440"/>
      <c r="N625" s="440"/>
      <c r="O625" s="440"/>
      <c r="P625" s="440"/>
      <c r="Q625" s="440"/>
      <c r="R625" s="440"/>
      <c r="S625" s="440"/>
      <c r="T625" s="440"/>
      <c r="U625" s="440"/>
      <c r="V625" s="440"/>
      <c r="W625" s="440"/>
      <c r="X625" s="440"/>
      <c r="Y625" s="440"/>
      <c r="Z625" s="440"/>
      <c r="AA625" s="440"/>
      <c r="AB625" s="440"/>
    </row>
    <row r="626" spans="2:28" x14ac:dyDescent="0.25">
      <c r="B626" s="440"/>
      <c r="C626" s="440"/>
      <c r="D626" s="440"/>
      <c r="E626" s="440"/>
      <c r="F626" s="440"/>
      <c r="G626" s="440"/>
      <c r="H626" s="440"/>
      <c r="I626" s="440"/>
      <c r="J626" s="440"/>
      <c r="K626" s="440"/>
      <c r="L626" s="440"/>
      <c r="M626" s="440"/>
      <c r="N626" s="440"/>
      <c r="O626" s="440"/>
      <c r="P626" s="440"/>
      <c r="Q626" s="440"/>
      <c r="R626" s="440"/>
      <c r="S626" s="440"/>
      <c r="T626" s="440"/>
      <c r="U626" s="440"/>
      <c r="V626" s="440"/>
      <c r="W626" s="440"/>
      <c r="X626" s="440"/>
      <c r="Y626" s="440"/>
      <c r="Z626" s="440"/>
      <c r="AA626" s="440"/>
      <c r="AB626" s="440"/>
    </row>
    <row r="627" spans="2:28" x14ac:dyDescent="0.25">
      <c r="B627" s="440"/>
      <c r="C627" s="440"/>
      <c r="D627" s="440"/>
      <c r="E627" s="440"/>
      <c r="F627" s="440"/>
      <c r="G627" s="440"/>
      <c r="H627" s="440"/>
      <c r="I627" s="440"/>
      <c r="J627" s="440"/>
      <c r="K627" s="440"/>
      <c r="L627" s="440"/>
      <c r="M627" s="440"/>
      <c r="N627" s="440"/>
      <c r="O627" s="440"/>
      <c r="P627" s="440"/>
      <c r="Q627" s="440"/>
      <c r="R627" s="440"/>
      <c r="S627" s="440"/>
      <c r="T627" s="440"/>
      <c r="U627" s="440"/>
      <c r="V627" s="440"/>
      <c r="W627" s="440"/>
      <c r="X627" s="440"/>
      <c r="Y627" s="440"/>
      <c r="Z627" s="440"/>
      <c r="AA627" s="440"/>
      <c r="AB627" s="440"/>
    </row>
    <row r="628" spans="2:28" x14ac:dyDescent="0.25">
      <c r="B628" s="440"/>
      <c r="C628" s="440"/>
      <c r="D628" s="440"/>
      <c r="E628" s="440"/>
      <c r="F628" s="440"/>
      <c r="G628" s="440"/>
      <c r="H628" s="440"/>
      <c r="I628" s="440"/>
      <c r="J628" s="440"/>
      <c r="K628" s="440"/>
      <c r="L628" s="440"/>
      <c r="M628" s="440"/>
      <c r="N628" s="440"/>
      <c r="O628" s="440"/>
      <c r="P628" s="440"/>
      <c r="Q628" s="440"/>
      <c r="R628" s="440"/>
      <c r="S628" s="440"/>
      <c r="T628" s="440"/>
      <c r="U628" s="440"/>
      <c r="V628" s="440"/>
      <c r="W628" s="440"/>
      <c r="X628" s="440"/>
      <c r="Y628" s="440"/>
      <c r="Z628" s="440"/>
      <c r="AA628" s="440"/>
      <c r="AB628" s="440"/>
    </row>
    <row r="629" spans="2:28" x14ac:dyDescent="0.25">
      <c r="B629" s="440"/>
      <c r="C629" s="440"/>
      <c r="D629" s="440"/>
      <c r="E629" s="440"/>
      <c r="F629" s="440"/>
      <c r="G629" s="440"/>
      <c r="H629" s="440"/>
      <c r="I629" s="440"/>
      <c r="J629" s="440"/>
      <c r="K629" s="440"/>
      <c r="L629" s="440"/>
      <c r="M629" s="440"/>
      <c r="N629" s="440"/>
      <c r="O629" s="440"/>
      <c r="P629" s="440"/>
      <c r="Q629" s="440"/>
      <c r="R629" s="440"/>
      <c r="S629" s="440"/>
      <c r="T629" s="440"/>
      <c r="U629" s="440"/>
      <c r="V629" s="440"/>
      <c r="W629" s="440"/>
      <c r="X629" s="440"/>
      <c r="Y629" s="440"/>
      <c r="Z629" s="440"/>
      <c r="AA629" s="440"/>
      <c r="AB629" s="440"/>
    </row>
    <row r="630" spans="2:28" x14ac:dyDescent="0.25">
      <c r="B630" s="440"/>
      <c r="C630" s="440"/>
      <c r="D630" s="440"/>
      <c r="E630" s="440"/>
      <c r="F630" s="440"/>
      <c r="G630" s="440"/>
      <c r="H630" s="440"/>
      <c r="I630" s="440"/>
      <c r="J630" s="440"/>
      <c r="K630" s="440"/>
      <c r="L630" s="440"/>
      <c r="M630" s="440"/>
      <c r="N630" s="440"/>
      <c r="O630" s="440"/>
      <c r="P630" s="440"/>
      <c r="Q630" s="440"/>
      <c r="R630" s="440"/>
      <c r="S630" s="440"/>
      <c r="T630" s="440"/>
      <c r="U630" s="440"/>
      <c r="V630" s="440"/>
      <c r="W630" s="440"/>
      <c r="X630" s="440"/>
      <c r="Y630" s="440"/>
      <c r="Z630" s="440"/>
      <c r="AA630" s="440"/>
      <c r="AB630" s="440"/>
    </row>
    <row r="631" spans="2:28" x14ac:dyDescent="0.25">
      <c r="B631" s="440"/>
      <c r="C631" s="440"/>
      <c r="D631" s="440"/>
      <c r="E631" s="440"/>
      <c r="F631" s="440"/>
      <c r="G631" s="440"/>
      <c r="H631" s="440"/>
      <c r="I631" s="440"/>
      <c r="J631" s="440"/>
      <c r="K631" s="440"/>
      <c r="L631" s="440"/>
      <c r="M631" s="440"/>
      <c r="N631" s="440"/>
      <c r="O631" s="440"/>
      <c r="P631" s="440"/>
      <c r="Q631" s="440"/>
      <c r="R631" s="440"/>
      <c r="S631" s="440"/>
      <c r="T631" s="440"/>
      <c r="U631" s="440"/>
      <c r="V631" s="440"/>
      <c r="W631" s="440"/>
      <c r="X631" s="440"/>
      <c r="Y631" s="440"/>
      <c r="Z631" s="440"/>
      <c r="AA631" s="440"/>
      <c r="AB631" s="440"/>
    </row>
    <row r="632" spans="2:28" x14ac:dyDescent="0.25">
      <c r="B632" s="440"/>
      <c r="C632" s="440"/>
      <c r="D632" s="440"/>
      <c r="E632" s="440"/>
      <c r="F632" s="440"/>
      <c r="G632" s="440"/>
      <c r="H632" s="440"/>
      <c r="I632" s="440"/>
      <c r="J632" s="440"/>
      <c r="K632" s="440"/>
      <c r="L632" s="440"/>
      <c r="M632" s="440"/>
      <c r="N632" s="440"/>
      <c r="O632" s="440"/>
      <c r="P632" s="440"/>
      <c r="Q632" s="440"/>
      <c r="R632" s="440"/>
      <c r="S632" s="440"/>
      <c r="T632" s="440"/>
      <c r="U632" s="440"/>
      <c r="V632" s="440"/>
      <c r="W632" s="440"/>
      <c r="X632" s="440"/>
      <c r="Y632" s="440"/>
      <c r="Z632" s="440"/>
      <c r="AA632" s="440"/>
      <c r="AB632" s="440"/>
    </row>
    <row r="633" spans="2:28" x14ac:dyDescent="0.25">
      <c r="B633" s="440"/>
      <c r="C633" s="440"/>
      <c r="D633" s="440"/>
      <c r="E633" s="440"/>
      <c r="F633" s="440"/>
      <c r="G633" s="440"/>
      <c r="H633" s="440"/>
      <c r="I633" s="440"/>
      <c r="J633" s="440"/>
      <c r="K633" s="440"/>
      <c r="L633" s="440"/>
      <c r="M633" s="440"/>
      <c r="N633" s="440"/>
      <c r="O633" s="440"/>
      <c r="P633" s="440"/>
      <c r="Q633" s="440"/>
      <c r="R633" s="440"/>
      <c r="S633" s="440"/>
      <c r="T633" s="440"/>
      <c r="U633" s="440"/>
      <c r="V633" s="440"/>
      <c r="W633" s="440"/>
      <c r="X633" s="440"/>
      <c r="Y633" s="440"/>
      <c r="Z633" s="440"/>
      <c r="AA633" s="440"/>
      <c r="AB633" s="440"/>
    </row>
    <row r="634" spans="2:28" x14ac:dyDescent="0.25">
      <c r="B634" s="440"/>
      <c r="C634" s="440"/>
      <c r="D634" s="440"/>
      <c r="E634" s="440"/>
      <c r="F634" s="440"/>
      <c r="G634" s="440"/>
      <c r="H634" s="440"/>
      <c r="I634" s="440"/>
      <c r="J634" s="440"/>
      <c r="K634" s="440"/>
      <c r="L634" s="440"/>
      <c r="M634" s="440"/>
      <c r="N634" s="440"/>
      <c r="O634" s="440"/>
      <c r="P634" s="440"/>
      <c r="Q634" s="440"/>
      <c r="R634" s="440"/>
      <c r="S634" s="440"/>
      <c r="T634" s="440"/>
      <c r="U634" s="440"/>
      <c r="V634" s="440"/>
      <c r="W634" s="440"/>
      <c r="X634" s="440"/>
      <c r="Y634" s="440"/>
      <c r="Z634" s="440"/>
      <c r="AA634" s="440"/>
      <c r="AB634" s="440"/>
    </row>
    <row r="635" spans="2:28" x14ac:dyDescent="0.25">
      <c r="B635" s="440"/>
      <c r="C635" s="440"/>
      <c r="D635" s="440"/>
      <c r="E635" s="440"/>
      <c r="F635" s="440"/>
      <c r="G635" s="440"/>
      <c r="H635" s="440"/>
      <c r="I635" s="440"/>
      <c r="J635" s="440"/>
      <c r="K635" s="440"/>
      <c r="L635" s="440"/>
      <c r="M635" s="440"/>
      <c r="N635" s="440"/>
      <c r="O635" s="440"/>
      <c r="P635" s="440"/>
      <c r="Q635" s="440"/>
      <c r="R635" s="440"/>
      <c r="S635" s="440"/>
      <c r="T635" s="440"/>
      <c r="U635" s="440"/>
      <c r="V635" s="440"/>
      <c r="W635" s="440"/>
      <c r="X635" s="440"/>
      <c r="Y635" s="440"/>
      <c r="Z635" s="440"/>
      <c r="AA635" s="440"/>
      <c r="AB635" s="440"/>
    </row>
    <row r="636" spans="2:28" x14ac:dyDescent="0.25">
      <c r="B636" s="440"/>
      <c r="C636" s="440"/>
      <c r="D636" s="440"/>
      <c r="E636" s="440"/>
      <c r="F636" s="440"/>
      <c r="G636" s="440"/>
      <c r="H636" s="440"/>
      <c r="I636" s="440"/>
      <c r="J636" s="440"/>
      <c r="K636" s="440"/>
      <c r="L636" s="440"/>
      <c r="M636" s="440"/>
      <c r="N636" s="440"/>
      <c r="O636" s="440"/>
      <c r="P636" s="440"/>
      <c r="Q636" s="440"/>
      <c r="R636" s="440"/>
      <c r="S636" s="440"/>
      <c r="T636" s="440"/>
      <c r="U636" s="440"/>
      <c r="V636" s="440"/>
      <c r="W636" s="440"/>
      <c r="X636" s="440"/>
      <c r="Y636" s="440"/>
      <c r="Z636" s="440"/>
      <c r="AA636" s="440"/>
      <c r="AB636" s="440"/>
    </row>
    <row r="637" spans="2:28" x14ac:dyDescent="0.25">
      <c r="B637" s="440"/>
      <c r="C637" s="440"/>
      <c r="D637" s="440"/>
      <c r="E637" s="440"/>
      <c r="F637" s="440"/>
      <c r="G637" s="440"/>
      <c r="H637" s="440"/>
      <c r="I637" s="440"/>
      <c r="J637" s="440"/>
      <c r="K637" s="440"/>
      <c r="L637" s="440"/>
      <c r="M637" s="440"/>
      <c r="N637" s="440"/>
      <c r="O637" s="440"/>
      <c r="P637" s="440"/>
      <c r="Q637" s="440"/>
      <c r="R637" s="440"/>
      <c r="S637" s="440"/>
      <c r="T637" s="440"/>
      <c r="U637" s="440"/>
      <c r="V637" s="440"/>
      <c r="W637" s="440"/>
      <c r="X637" s="440"/>
      <c r="Y637" s="440"/>
      <c r="Z637" s="440"/>
      <c r="AA637" s="440"/>
      <c r="AB637" s="440"/>
    </row>
    <row r="638" spans="2:28" x14ac:dyDescent="0.25">
      <c r="B638" s="440"/>
      <c r="C638" s="440"/>
      <c r="D638" s="440"/>
      <c r="E638" s="440"/>
      <c r="F638" s="440"/>
      <c r="G638" s="440"/>
      <c r="H638" s="440"/>
      <c r="I638" s="440"/>
      <c r="J638" s="440"/>
      <c r="K638" s="440"/>
      <c r="L638" s="440"/>
      <c r="M638" s="440"/>
      <c r="N638" s="440"/>
      <c r="O638" s="440"/>
      <c r="P638" s="440"/>
      <c r="Q638" s="440"/>
      <c r="R638" s="440"/>
      <c r="S638" s="440"/>
      <c r="T638" s="440"/>
      <c r="U638" s="440"/>
      <c r="V638" s="440"/>
      <c r="W638" s="440"/>
      <c r="X638" s="440"/>
      <c r="Y638" s="440"/>
      <c r="Z638" s="440"/>
      <c r="AA638" s="440"/>
      <c r="AB638" s="440"/>
    </row>
    <row r="639" spans="2:28" x14ac:dyDescent="0.25">
      <c r="B639" s="440"/>
      <c r="C639" s="440"/>
      <c r="D639" s="440"/>
      <c r="E639" s="440"/>
      <c r="F639" s="440"/>
      <c r="G639" s="440"/>
      <c r="H639" s="440"/>
      <c r="I639" s="440"/>
      <c r="J639" s="440"/>
      <c r="K639" s="440"/>
      <c r="L639" s="440"/>
      <c r="M639" s="440"/>
      <c r="N639" s="440"/>
      <c r="O639" s="440"/>
      <c r="P639" s="440"/>
      <c r="Q639" s="440"/>
      <c r="R639" s="440"/>
      <c r="S639" s="440"/>
      <c r="T639" s="440"/>
      <c r="U639" s="440"/>
      <c r="V639" s="440"/>
      <c r="W639" s="440"/>
      <c r="X639" s="440"/>
      <c r="Y639" s="440"/>
      <c r="Z639" s="440"/>
      <c r="AA639" s="440"/>
      <c r="AB639" s="440"/>
    </row>
    <row r="640" spans="2:28" x14ac:dyDescent="0.25">
      <c r="B640" s="440"/>
      <c r="C640" s="440"/>
      <c r="D640" s="440"/>
      <c r="E640" s="440"/>
      <c r="F640" s="440"/>
      <c r="G640" s="440"/>
      <c r="H640" s="440"/>
      <c r="I640" s="440"/>
      <c r="J640" s="440"/>
      <c r="K640" s="440"/>
      <c r="L640" s="440"/>
      <c r="M640" s="440"/>
      <c r="N640" s="440"/>
      <c r="O640" s="440"/>
      <c r="P640" s="440"/>
      <c r="Q640" s="440"/>
      <c r="R640" s="440"/>
      <c r="S640" s="440"/>
      <c r="T640" s="440"/>
      <c r="U640" s="440"/>
      <c r="V640" s="440"/>
      <c r="W640" s="440"/>
      <c r="X640" s="440"/>
      <c r="Y640" s="440"/>
      <c r="Z640" s="440"/>
      <c r="AA640" s="440"/>
      <c r="AB640" s="440"/>
    </row>
    <row r="641" spans="2:28" x14ac:dyDescent="0.25">
      <c r="B641" s="440"/>
      <c r="C641" s="440"/>
      <c r="D641" s="440"/>
      <c r="E641" s="440"/>
      <c r="F641" s="440"/>
      <c r="G641" s="440"/>
      <c r="H641" s="440"/>
      <c r="I641" s="440"/>
      <c r="J641" s="440"/>
      <c r="K641" s="440"/>
      <c r="L641" s="440"/>
      <c r="M641" s="440"/>
      <c r="N641" s="440"/>
      <c r="O641" s="440"/>
      <c r="P641" s="440"/>
      <c r="Q641" s="440"/>
      <c r="R641" s="440"/>
      <c r="S641" s="440"/>
      <c r="T641" s="440"/>
      <c r="U641" s="440"/>
      <c r="V641" s="440"/>
      <c r="W641" s="440"/>
      <c r="X641" s="440"/>
      <c r="Y641" s="440"/>
      <c r="Z641" s="440"/>
      <c r="AA641" s="440"/>
      <c r="AB641" s="440"/>
    </row>
    <row r="642" spans="2:28" x14ac:dyDescent="0.25">
      <c r="B642" s="440"/>
      <c r="C642" s="440"/>
      <c r="D642" s="440"/>
      <c r="E642" s="440"/>
      <c r="F642" s="440"/>
      <c r="G642" s="440"/>
      <c r="H642" s="440"/>
      <c r="I642" s="440"/>
      <c r="J642" s="440"/>
      <c r="K642" s="440"/>
      <c r="L642" s="440"/>
      <c r="M642" s="440"/>
      <c r="N642" s="440"/>
      <c r="O642" s="440"/>
      <c r="P642" s="440"/>
      <c r="Q642" s="440"/>
      <c r="R642" s="440"/>
      <c r="S642" s="440"/>
      <c r="T642" s="440"/>
      <c r="U642" s="440"/>
      <c r="V642" s="440"/>
      <c r="W642" s="440"/>
      <c r="X642" s="440"/>
      <c r="Y642" s="440"/>
      <c r="Z642" s="440"/>
      <c r="AA642" s="440"/>
      <c r="AB642" s="440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31496062992125984" right="0.31496062992125984" top="0.39370078740157483" bottom="0.39370078740157483" header="0.31496062992125984" footer="0.31496062992125984"/>
  <pageSetup scale="55" orientation="landscape" verticalDpi="0" r:id="rId1"/>
  <headerFooter>
    <oddHeader xml:space="preserve">&amp;C
INSTITUTO FEDERAL
PARANÁ   
MINISTÉRIO DA
EDUCAÇÃO
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42"/>
  <sheetViews>
    <sheetView showGridLines="0" zoomScale="85" zoomScaleNormal="85" workbookViewId="0">
      <pane ySplit="9" topLeftCell="A10" activePane="bottomLeft" state="frozen"/>
      <selection pane="bottomLeft" activeCell="B8" sqref="B8"/>
    </sheetView>
  </sheetViews>
  <sheetFormatPr defaultRowHeight="15" x14ac:dyDescent="0.25"/>
  <cols>
    <col min="1" max="1" width="40.5703125" style="419" customWidth="1"/>
    <col min="2" max="15" width="13" style="419" customWidth="1"/>
    <col min="16" max="16" width="17.7109375" style="419" customWidth="1"/>
    <col min="17" max="27" width="10" style="419" customWidth="1"/>
    <col min="28" max="28" width="16.28515625" style="419" customWidth="1"/>
    <col min="29" max="256" width="9.140625" style="419"/>
    <col min="257" max="257" width="40.5703125" style="419" customWidth="1"/>
    <col min="258" max="271" width="13" style="419" customWidth="1"/>
    <col min="272" max="272" width="17.7109375" style="419" customWidth="1"/>
    <col min="273" max="283" width="10" style="419" customWidth="1"/>
    <col min="284" max="284" width="16.28515625" style="419" customWidth="1"/>
    <col min="285" max="512" width="9.140625" style="419"/>
    <col min="513" max="513" width="40.5703125" style="419" customWidth="1"/>
    <col min="514" max="527" width="13" style="419" customWidth="1"/>
    <col min="528" max="528" width="17.7109375" style="419" customWidth="1"/>
    <col min="529" max="539" width="10" style="419" customWidth="1"/>
    <col min="540" max="540" width="16.28515625" style="419" customWidth="1"/>
    <col min="541" max="768" width="9.140625" style="419"/>
    <col min="769" max="769" width="40.5703125" style="419" customWidth="1"/>
    <col min="770" max="783" width="13" style="419" customWidth="1"/>
    <col min="784" max="784" width="17.7109375" style="419" customWidth="1"/>
    <col min="785" max="795" width="10" style="419" customWidth="1"/>
    <col min="796" max="796" width="16.28515625" style="419" customWidth="1"/>
    <col min="797" max="1024" width="9.140625" style="419"/>
    <col min="1025" max="1025" width="40.5703125" style="419" customWidth="1"/>
    <col min="1026" max="1039" width="13" style="419" customWidth="1"/>
    <col min="1040" max="1040" width="17.7109375" style="419" customWidth="1"/>
    <col min="1041" max="1051" width="10" style="419" customWidth="1"/>
    <col min="1052" max="1052" width="16.28515625" style="419" customWidth="1"/>
    <col min="1053" max="1280" width="9.140625" style="419"/>
    <col min="1281" max="1281" width="40.5703125" style="419" customWidth="1"/>
    <col min="1282" max="1295" width="13" style="419" customWidth="1"/>
    <col min="1296" max="1296" width="17.7109375" style="419" customWidth="1"/>
    <col min="1297" max="1307" width="10" style="419" customWidth="1"/>
    <col min="1308" max="1308" width="16.28515625" style="419" customWidth="1"/>
    <col min="1309" max="1536" width="9.140625" style="419"/>
    <col min="1537" max="1537" width="40.5703125" style="419" customWidth="1"/>
    <col min="1538" max="1551" width="13" style="419" customWidth="1"/>
    <col min="1552" max="1552" width="17.7109375" style="419" customWidth="1"/>
    <col min="1553" max="1563" width="10" style="419" customWidth="1"/>
    <col min="1564" max="1564" width="16.28515625" style="419" customWidth="1"/>
    <col min="1565" max="1792" width="9.140625" style="419"/>
    <col min="1793" max="1793" width="40.5703125" style="419" customWidth="1"/>
    <col min="1794" max="1807" width="13" style="419" customWidth="1"/>
    <col min="1808" max="1808" width="17.7109375" style="419" customWidth="1"/>
    <col min="1809" max="1819" width="10" style="419" customWidth="1"/>
    <col min="1820" max="1820" width="16.28515625" style="419" customWidth="1"/>
    <col min="1821" max="2048" width="9.140625" style="419"/>
    <col min="2049" max="2049" width="40.5703125" style="419" customWidth="1"/>
    <col min="2050" max="2063" width="13" style="419" customWidth="1"/>
    <col min="2064" max="2064" width="17.7109375" style="419" customWidth="1"/>
    <col min="2065" max="2075" width="10" style="419" customWidth="1"/>
    <col min="2076" max="2076" width="16.28515625" style="419" customWidth="1"/>
    <col min="2077" max="2304" width="9.140625" style="419"/>
    <col min="2305" max="2305" width="40.5703125" style="419" customWidth="1"/>
    <col min="2306" max="2319" width="13" style="419" customWidth="1"/>
    <col min="2320" max="2320" width="17.7109375" style="419" customWidth="1"/>
    <col min="2321" max="2331" width="10" style="419" customWidth="1"/>
    <col min="2332" max="2332" width="16.28515625" style="419" customWidth="1"/>
    <col min="2333" max="2560" width="9.140625" style="419"/>
    <col min="2561" max="2561" width="40.5703125" style="419" customWidth="1"/>
    <col min="2562" max="2575" width="13" style="419" customWidth="1"/>
    <col min="2576" max="2576" width="17.7109375" style="419" customWidth="1"/>
    <col min="2577" max="2587" width="10" style="419" customWidth="1"/>
    <col min="2588" max="2588" width="16.28515625" style="419" customWidth="1"/>
    <col min="2589" max="2816" width="9.140625" style="419"/>
    <col min="2817" max="2817" width="40.5703125" style="419" customWidth="1"/>
    <col min="2818" max="2831" width="13" style="419" customWidth="1"/>
    <col min="2832" max="2832" width="17.7109375" style="419" customWidth="1"/>
    <col min="2833" max="2843" width="10" style="419" customWidth="1"/>
    <col min="2844" max="2844" width="16.28515625" style="419" customWidth="1"/>
    <col min="2845" max="3072" width="9.140625" style="419"/>
    <col min="3073" max="3073" width="40.5703125" style="419" customWidth="1"/>
    <col min="3074" max="3087" width="13" style="419" customWidth="1"/>
    <col min="3088" max="3088" width="17.7109375" style="419" customWidth="1"/>
    <col min="3089" max="3099" width="10" style="419" customWidth="1"/>
    <col min="3100" max="3100" width="16.28515625" style="419" customWidth="1"/>
    <col min="3101" max="3328" width="9.140625" style="419"/>
    <col min="3329" max="3329" width="40.5703125" style="419" customWidth="1"/>
    <col min="3330" max="3343" width="13" style="419" customWidth="1"/>
    <col min="3344" max="3344" width="17.7109375" style="419" customWidth="1"/>
    <col min="3345" max="3355" width="10" style="419" customWidth="1"/>
    <col min="3356" max="3356" width="16.28515625" style="419" customWidth="1"/>
    <col min="3357" max="3584" width="9.140625" style="419"/>
    <col min="3585" max="3585" width="40.5703125" style="419" customWidth="1"/>
    <col min="3586" max="3599" width="13" style="419" customWidth="1"/>
    <col min="3600" max="3600" width="17.7109375" style="419" customWidth="1"/>
    <col min="3601" max="3611" width="10" style="419" customWidth="1"/>
    <col min="3612" max="3612" width="16.28515625" style="419" customWidth="1"/>
    <col min="3613" max="3840" width="9.140625" style="419"/>
    <col min="3841" max="3841" width="40.5703125" style="419" customWidth="1"/>
    <col min="3842" max="3855" width="13" style="419" customWidth="1"/>
    <col min="3856" max="3856" width="17.7109375" style="419" customWidth="1"/>
    <col min="3857" max="3867" width="10" style="419" customWidth="1"/>
    <col min="3868" max="3868" width="16.28515625" style="419" customWidth="1"/>
    <col min="3869" max="4096" width="9.140625" style="419"/>
    <col min="4097" max="4097" width="40.5703125" style="419" customWidth="1"/>
    <col min="4098" max="4111" width="13" style="419" customWidth="1"/>
    <col min="4112" max="4112" width="17.7109375" style="419" customWidth="1"/>
    <col min="4113" max="4123" width="10" style="419" customWidth="1"/>
    <col min="4124" max="4124" width="16.28515625" style="419" customWidth="1"/>
    <col min="4125" max="4352" width="9.140625" style="419"/>
    <col min="4353" max="4353" width="40.5703125" style="419" customWidth="1"/>
    <col min="4354" max="4367" width="13" style="419" customWidth="1"/>
    <col min="4368" max="4368" width="17.7109375" style="419" customWidth="1"/>
    <col min="4369" max="4379" width="10" style="419" customWidth="1"/>
    <col min="4380" max="4380" width="16.28515625" style="419" customWidth="1"/>
    <col min="4381" max="4608" width="9.140625" style="419"/>
    <col min="4609" max="4609" width="40.5703125" style="419" customWidth="1"/>
    <col min="4610" max="4623" width="13" style="419" customWidth="1"/>
    <col min="4624" max="4624" width="17.7109375" style="419" customWidth="1"/>
    <col min="4625" max="4635" width="10" style="419" customWidth="1"/>
    <col min="4636" max="4636" width="16.28515625" style="419" customWidth="1"/>
    <col min="4637" max="4864" width="9.140625" style="419"/>
    <col min="4865" max="4865" width="40.5703125" style="419" customWidth="1"/>
    <col min="4866" max="4879" width="13" style="419" customWidth="1"/>
    <col min="4880" max="4880" width="17.7109375" style="419" customWidth="1"/>
    <col min="4881" max="4891" width="10" style="419" customWidth="1"/>
    <col min="4892" max="4892" width="16.28515625" style="419" customWidth="1"/>
    <col min="4893" max="5120" width="9.140625" style="419"/>
    <col min="5121" max="5121" width="40.5703125" style="419" customWidth="1"/>
    <col min="5122" max="5135" width="13" style="419" customWidth="1"/>
    <col min="5136" max="5136" width="17.7109375" style="419" customWidth="1"/>
    <col min="5137" max="5147" width="10" style="419" customWidth="1"/>
    <col min="5148" max="5148" width="16.28515625" style="419" customWidth="1"/>
    <col min="5149" max="5376" width="9.140625" style="419"/>
    <col min="5377" max="5377" width="40.5703125" style="419" customWidth="1"/>
    <col min="5378" max="5391" width="13" style="419" customWidth="1"/>
    <col min="5392" max="5392" width="17.7109375" style="419" customWidth="1"/>
    <col min="5393" max="5403" width="10" style="419" customWidth="1"/>
    <col min="5404" max="5404" width="16.28515625" style="419" customWidth="1"/>
    <col min="5405" max="5632" width="9.140625" style="419"/>
    <col min="5633" max="5633" width="40.5703125" style="419" customWidth="1"/>
    <col min="5634" max="5647" width="13" style="419" customWidth="1"/>
    <col min="5648" max="5648" width="17.7109375" style="419" customWidth="1"/>
    <col min="5649" max="5659" width="10" style="419" customWidth="1"/>
    <col min="5660" max="5660" width="16.28515625" style="419" customWidth="1"/>
    <col min="5661" max="5888" width="9.140625" style="419"/>
    <col min="5889" max="5889" width="40.5703125" style="419" customWidth="1"/>
    <col min="5890" max="5903" width="13" style="419" customWidth="1"/>
    <col min="5904" max="5904" width="17.7109375" style="419" customWidth="1"/>
    <col min="5905" max="5915" width="10" style="419" customWidth="1"/>
    <col min="5916" max="5916" width="16.28515625" style="419" customWidth="1"/>
    <col min="5917" max="6144" width="9.140625" style="419"/>
    <col min="6145" max="6145" width="40.5703125" style="419" customWidth="1"/>
    <col min="6146" max="6159" width="13" style="419" customWidth="1"/>
    <col min="6160" max="6160" width="17.7109375" style="419" customWidth="1"/>
    <col min="6161" max="6171" width="10" style="419" customWidth="1"/>
    <col min="6172" max="6172" width="16.28515625" style="419" customWidth="1"/>
    <col min="6173" max="6400" width="9.140625" style="419"/>
    <col min="6401" max="6401" width="40.5703125" style="419" customWidth="1"/>
    <col min="6402" max="6415" width="13" style="419" customWidth="1"/>
    <col min="6416" max="6416" width="17.7109375" style="419" customWidth="1"/>
    <col min="6417" max="6427" width="10" style="419" customWidth="1"/>
    <col min="6428" max="6428" width="16.28515625" style="419" customWidth="1"/>
    <col min="6429" max="6656" width="9.140625" style="419"/>
    <col min="6657" max="6657" width="40.5703125" style="419" customWidth="1"/>
    <col min="6658" max="6671" width="13" style="419" customWidth="1"/>
    <col min="6672" max="6672" width="17.7109375" style="419" customWidth="1"/>
    <col min="6673" max="6683" width="10" style="419" customWidth="1"/>
    <col min="6684" max="6684" width="16.28515625" style="419" customWidth="1"/>
    <col min="6685" max="6912" width="9.140625" style="419"/>
    <col min="6913" max="6913" width="40.5703125" style="419" customWidth="1"/>
    <col min="6914" max="6927" width="13" style="419" customWidth="1"/>
    <col min="6928" max="6928" width="17.7109375" style="419" customWidth="1"/>
    <col min="6929" max="6939" width="10" style="419" customWidth="1"/>
    <col min="6940" max="6940" width="16.28515625" style="419" customWidth="1"/>
    <col min="6941" max="7168" width="9.140625" style="419"/>
    <col min="7169" max="7169" width="40.5703125" style="419" customWidth="1"/>
    <col min="7170" max="7183" width="13" style="419" customWidth="1"/>
    <col min="7184" max="7184" width="17.7109375" style="419" customWidth="1"/>
    <col min="7185" max="7195" width="10" style="419" customWidth="1"/>
    <col min="7196" max="7196" width="16.28515625" style="419" customWidth="1"/>
    <col min="7197" max="7424" width="9.140625" style="419"/>
    <col min="7425" max="7425" width="40.5703125" style="419" customWidth="1"/>
    <col min="7426" max="7439" width="13" style="419" customWidth="1"/>
    <col min="7440" max="7440" width="17.7109375" style="419" customWidth="1"/>
    <col min="7441" max="7451" width="10" style="419" customWidth="1"/>
    <col min="7452" max="7452" width="16.28515625" style="419" customWidth="1"/>
    <col min="7453" max="7680" width="9.140625" style="419"/>
    <col min="7681" max="7681" width="40.5703125" style="419" customWidth="1"/>
    <col min="7682" max="7695" width="13" style="419" customWidth="1"/>
    <col min="7696" max="7696" width="17.7109375" style="419" customWidth="1"/>
    <col min="7697" max="7707" width="10" style="419" customWidth="1"/>
    <col min="7708" max="7708" width="16.28515625" style="419" customWidth="1"/>
    <col min="7709" max="7936" width="9.140625" style="419"/>
    <col min="7937" max="7937" width="40.5703125" style="419" customWidth="1"/>
    <col min="7938" max="7951" width="13" style="419" customWidth="1"/>
    <col min="7952" max="7952" width="17.7109375" style="419" customWidth="1"/>
    <col min="7953" max="7963" width="10" style="419" customWidth="1"/>
    <col min="7964" max="7964" width="16.28515625" style="419" customWidth="1"/>
    <col min="7965" max="8192" width="9.140625" style="419"/>
    <col min="8193" max="8193" width="40.5703125" style="419" customWidth="1"/>
    <col min="8194" max="8207" width="13" style="419" customWidth="1"/>
    <col min="8208" max="8208" width="17.7109375" style="419" customWidth="1"/>
    <col min="8209" max="8219" width="10" style="419" customWidth="1"/>
    <col min="8220" max="8220" width="16.28515625" style="419" customWidth="1"/>
    <col min="8221" max="8448" width="9.140625" style="419"/>
    <col min="8449" max="8449" width="40.5703125" style="419" customWidth="1"/>
    <col min="8450" max="8463" width="13" style="419" customWidth="1"/>
    <col min="8464" max="8464" width="17.7109375" style="419" customWidth="1"/>
    <col min="8465" max="8475" width="10" style="419" customWidth="1"/>
    <col min="8476" max="8476" width="16.28515625" style="419" customWidth="1"/>
    <col min="8477" max="8704" width="9.140625" style="419"/>
    <col min="8705" max="8705" width="40.5703125" style="419" customWidth="1"/>
    <col min="8706" max="8719" width="13" style="419" customWidth="1"/>
    <col min="8720" max="8720" width="17.7109375" style="419" customWidth="1"/>
    <col min="8721" max="8731" width="10" style="419" customWidth="1"/>
    <col min="8732" max="8732" width="16.28515625" style="419" customWidth="1"/>
    <col min="8733" max="8960" width="9.140625" style="419"/>
    <col min="8961" max="8961" width="40.5703125" style="419" customWidth="1"/>
    <col min="8962" max="8975" width="13" style="419" customWidth="1"/>
    <col min="8976" max="8976" width="17.7109375" style="419" customWidth="1"/>
    <col min="8977" max="8987" width="10" style="419" customWidth="1"/>
    <col min="8988" max="8988" width="16.28515625" style="419" customWidth="1"/>
    <col min="8989" max="9216" width="9.140625" style="419"/>
    <col min="9217" max="9217" width="40.5703125" style="419" customWidth="1"/>
    <col min="9218" max="9231" width="13" style="419" customWidth="1"/>
    <col min="9232" max="9232" width="17.7109375" style="419" customWidth="1"/>
    <col min="9233" max="9243" width="10" style="419" customWidth="1"/>
    <col min="9244" max="9244" width="16.28515625" style="419" customWidth="1"/>
    <col min="9245" max="9472" width="9.140625" style="419"/>
    <col min="9473" max="9473" width="40.5703125" style="419" customWidth="1"/>
    <col min="9474" max="9487" width="13" style="419" customWidth="1"/>
    <col min="9488" max="9488" width="17.7109375" style="419" customWidth="1"/>
    <col min="9489" max="9499" width="10" style="419" customWidth="1"/>
    <col min="9500" max="9500" width="16.28515625" style="419" customWidth="1"/>
    <col min="9501" max="9728" width="9.140625" style="419"/>
    <col min="9729" max="9729" width="40.5703125" style="419" customWidth="1"/>
    <col min="9730" max="9743" width="13" style="419" customWidth="1"/>
    <col min="9744" max="9744" width="17.7109375" style="419" customWidth="1"/>
    <col min="9745" max="9755" width="10" style="419" customWidth="1"/>
    <col min="9756" max="9756" width="16.28515625" style="419" customWidth="1"/>
    <col min="9757" max="9984" width="9.140625" style="419"/>
    <col min="9985" max="9985" width="40.5703125" style="419" customWidth="1"/>
    <col min="9986" max="9999" width="13" style="419" customWidth="1"/>
    <col min="10000" max="10000" width="17.7109375" style="419" customWidth="1"/>
    <col min="10001" max="10011" width="10" style="419" customWidth="1"/>
    <col min="10012" max="10012" width="16.28515625" style="419" customWidth="1"/>
    <col min="10013" max="10240" width="9.140625" style="419"/>
    <col min="10241" max="10241" width="40.5703125" style="419" customWidth="1"/>
    <col min="10242" max="10255" width="13" style="419" customWidth="1"/>
    <col min="10256" max="10256" width="17.7109375" style="419" customWidth="1"/>
    <col min="10257" max="10267" width="10" style="419" customWidth="1"/>
    <col min="10268" max="10268" width="16.28515625" style="419" customWidth="1"/>
    <col min="10269" max="10496" width="9.140625" style="419"/>
    <col min="10497" max="10497" width="40.5703125" style="419" customWidth="1"/>
    <col min="10498" max="10511" width="13" style="419" customWidth="1"/>
    <col min="10512" max="10512" width="17.7109375" style="419" customWidth="1"/>
    <col min="10513" max="10523" width="10" style="419" customWidth="1"/>
    <col min="10524" max="10524" width="16.28515625" style="419" customWidth="1"/>
    <col min="10525" max="10752" width="9.140625" style="419"/>
    <col min="10753" max="10753" width="40.5703125" style="419" customWidth="1"/>
    <col min="10754" max="10767" width="13" style="419" customWidth="1"/>
    <col min="10768" max="10768" width="17.7109375" style="419" customWidth="1"/>
    <col min="10769" max="10779" width="10" style="419" customWidth="1"/>
    <col min="10780" max="10780" width="16.28515625" style="419" customWidth="1"/>
    <col min="10781" max="11008" width="9.140625" style="419"/>
    <col min="11009" max="11009" width="40.5703125" style="419" customWidth="1"/>
    <col min="11010" max="11023" width="13" style="419" customWidth="1"/>
    <col min="11024" max="11024" width="17.7109375" style="419" customWidth="1"/>
    <col min="11025" max="11035" width="10" style="419" customWidth="1"/>
    <col min="11036" max="11036" width="16.28515625" style="419" customWidth="1"/>
    <col min="11037" max="11264" width="9.140625" style="419"/>
    <col min="11265" max="11265" width="40.5703125" style="419" customWidth="1"/>
    <col min="11266" max="11279" width="13" style="419" customWidth="1"/>
    <col min="11280" max="11280" width="17.7109375" style="419" customWidth="1"/>
    <col min="11281" max="11291" width="10" style="419" customWidth="1"/>
    <col min="11292" max="11292" width="16.28515625" style="419" customWidth="1"/>
    <col min="11293" max="11520" width="9.140625" style="419"/>
    <col min="11521" max="11521" width="40.5703125" style="419" customWidth="1"/>
    <col min="11522" max="11535" width="13" style="419" customWidth="1"/>
    <col min="11536" max="11536" width="17.7109375" style="419" customWidth="1"/>
    <col min="11537" max="11547" width="10" style="419" customWidth="1"/>
    <col min="11548" max="11548" width="16.28515625" style="419" customWidth="1"/>
    <col min="11549" max="11776" width="9.140625" style="419"/>
    <col min="11777" max="11777" width="40.5703125" style="419" customWidth="1"/>
    <col min="11778" max="11791" width="13" style="419" customWidth="1"/>
    <col min="11792" max="11792" width="17.7109375" style="419" customWidth="1"/>
    <col min="11793" max="11803" width="10" style="419" customWidth="1"/>
    <col min="11804" max="11804" width="16.28515625" style="419" customWidth="1"/>
    <col min="11805" max="12032" width="9.140625" style="419"/>
    <col min="12033" max="12033" width="40.5703125" style="419" customWidth="1"/>
    <col min="12034" max="12047" width="13" style="419" customWidth="1"/>
    <col min="12048" max="12048" width="17.7109375" style="419" customWidth="1"/>
    <col min="12049" max="12059" width="10" style="419" customWidth="1"/>
    <col min="12060" max="12060" width="16.28515625" style="419" customWidth="1"/>
    <col min="12061" max="12288" width="9.140625" style="419"/>
    <col min="12289" max="12289" width="40.5703125" style="419" customWidth="1"/>
    <col min="12290" max="12303" width="13" style="419" customWidth="1"/>
    <col min="12304" max="12304" width="17.7109375" style="419" customWidth="1"/>
    <col min="12305" max="12315" width="10" style="419" customWidth="1"/>
    <col min="12316" max="12316" width="16.28515625" style="419" customWidth="1"/>
    <col min="12317" max="12544" width="9.140625" style="419"/>
    <col min="12545" max="12545" width="40.5703125" style="419" customWidth="1"/>
    <col min="12546" max="12559" width="13" style="419" customWidth="1"/>
    <col min="12560" max="12560" width="17.7109375" style="419" customWidth="1"/>
    <col min="12561" max="12571" width="10" style="419" customWidth="1"/>
    <col min="12572" max="12572" width="16.28515625" style="419" customWidth="1"/>
    <col min="12573" max="12800" width="9.140625" style="419"/>
    <col min="12801" max="12801" width="40.5703125" style="419" customWidth="1"/>
    <col min="12802" max="12815" width="13" style="419" customWidth="1"/>
    <col min="12816" max="12816" width="17.7109375" style="419" customWidth="1"/>
    <col min="12817" max="12827" width="10" style="419" customWidth="1"/>
    <col min="12828" max="12828" width="16.28515625" style="419" customWidth="1"/>
    <col min="12829" max="13056" width="9.140625" style="419"/>
    <col min="13057" max="13057" width="40.5703125" style="419" customWidth="1"/>
    <col min="13058" max="13071" width="13" style="419" customWidth="1"/>
    <col min="13072" max="13072" width="17.7109375" style="419" customWidth="1"/>
    <col min="13073" max="13083" width="10" style="419" customWidth="1"/>
    <col min="13084" max="13084" width="16.28515625" style="419" customWidth="1"/>
    <col min="13085" max="13312" width="9.140625" style="419"/>
    <col min="13313" max="13313" width="40.5703125" style="419" customWidth="1"/>
    <col min="13314" max="13327" width="13" style="419" customWidth="1"/>
    <col min="13328" max="13328" width="17.7109375" style="419" customWidth="1"/>
    <col min="13329" max="13339" width="10" style="419" customWidth="1"/>
    <col min="13340" max="13340" width="16.28515625" style="419" customWidth="1"/>
    <col min="13341" max="13568" width="9.140625" style="419"/>
    <col min="13569" max="13569" width="40.5703125" style="419" customWidth="1"/>
    <col min="13570" max="13583" width="13" style="419" customWidth="1"/>
    <col min="13584" max="13584" width="17.7109375" style="419" customWidth="1"/>
    <col min="13585" max="13595" width="10" style="419" customWidth="1"/>
    <col min="13596" max="13596" width="16.28515625" style="419" customWidth="1"/>
    <col min="13597" max="13824" width="9.140625" style="419"/>
    <col min="13825" max="13825" width="40.5703125" style="419" customWidth="1"/>
    <col min="13826" max="13839" width="13" style="419" customWidth="1"/>
    <col min="13840" max="13840" width="17.7109375" style="419" customWidth="1"/>
    <col min="13841" max="13851" width="10" style="419" customWidth="1"/>
    <col min="13852" max="13852" width="16.28515625" style="419" customWidth="1"/>
    <col min="13853" max="14080" width="9.140625" style="419"/>
    <col min="14081" max="14081" width="40.5703125" style="419" customWidth="1"/>
    <col min="14082" max="14095" width="13" style="419" customWidth="1"/>
    <col min="14096" max="14096" width="17.7109375" style="419" customWidth="1"/>
    <col min="14097" max="14107" width="10" style="419" customWidth="1"/>
    <col min="14108" max="14108" width="16.28515625" style="419" customWidth="1"/>
    <col min="14109" max="14336" width="9.140625" style="419"/>
    <col min="14337" max="14337" width="40.5703125" style="419" customWidth="1"/>
    <col min="14338" max="14351" width="13" style="419" customWidth="1"/>
    <col min="14352" max="14352" width="17.7109375" style="419" customWidth="1"/>
    <col min="14353" max="14363" width="10" style="419" customWidth="1"/>
    <col min="14364" max="14364" width="16.28515625" style="419" customWidth="1"/>
    <col min="14365" max="14592" width="9.140625" style="419"/>
    <col min="14593" max="14593" width="40.5703125" style="419" customWidth="1"/>
    <col min="14594" max="14607" width="13" style="419" customWidth="1"/>
    <col min="14608" max="14608" width="17.7109375" style="419" customWidth="1"/>
    <col min="14609" max="14619" width="10" style="419" customWidth="1"/>
    <col min="14620" max="14620" width="16.28515625" style="419" customWidth="1"/>
    <col min="14621" max="14848" width="9.140625" style="419"/>
    <col min="14849" max="14849" width="40.5703125" style="419" customWidth="1"/>
    <col min="14850" max="14863" width="13" style="419" customWidth="1"/>
    <col min="14864" max="14864" width="17.7109375" style="419" customWidth="1"/>
    <col min="14865" max="14875" width="10" style="419" customWidth="1"/>
    <col min="14876" max="14876" width="16.28515625" style="419" customWidth="1"/>
    <col min="14877" max="15104" width="9.140625" style="419"/>
    <col min="15105" max="15105" width="40.5703125" style="419" customWidth="1"/>
    <col min="15106" max="15119" width="13" style="419" customWidth="1"/>
    <col min="15120" max="15120" width="17.7109375" style="419" customWidth="1"/>
    <col min="15121" max="15131" width="10" style="419" customWidth="1"/>
    <col min="15132" max="15132" width="16.28515625" style="419" customWidth="1"/>
    <col min="15133" max="15360" width="9.140625" style="419"/>
    <col min="15361" max="15361" width="40.5703125" style="419" customWidth="1"/>
    <col min="15362" max="15375" width="13" style="419" customWidth="1"/>
    <col min="15376" max="15376" width="17.7109375" style="419" customWidth="1"/>
    <col min="15377" max="15387" width="10" style="419" customWidth="1"/>
    <col min="15388" max="15388" width="16.28515625" style="419" customWidth="1"/>
    <col min="15389" max="15616" width="9.140625" style="419"/>
    <col min="15617" max="15617" width="40.5703125" style="419" customWidth="1"/>
    <col min="15618" max="15631" width="13" style="419" customWidth="1"/>
    <col min="15632" max="15632" width="17.7109375" style="419" customWidth="1"/>
    <col min="15633" max="15643" width="10" style="419" customWidth="1"/>
    <col min="15644" max="15644" width="16.28515625" style="419" customWidth="1"/>
    <col min="15645" max="15872" width="9.140625" style="419"/>
    <col min="15873" max="15873" width="40.5703125" style="419" customWidth="1"/>
    <col min="15874" max="15887" width="13" style="419" customWidth="1"/>
    <col min="15888" max="15888" width="17.7109375" style="419" customWidth="1"/>
    <col min="15889" max="15899" width="10" style="419" customWidth="1"/>
    <col min="15900" max="15900" width="16.28515625" style="419" customWidth="1"/>
    <col min="15901" max="16128" width="9.140625" style="419"/>
    <col min="16129" max="16129" width="40.5703125" style="419" customWidth="1"/>
    <col min="16130" max="16143" width="13" style="419" customWidth="1"/>
    <col min="16144" max="16144" width="17.7109375" style="419" customWidth="1"/>
    <col min="16145" max="16155" width="10" style="419" customWidth="1"/>
    <col min="16156" max="16156" width="16.28515625" style="419" customWidth="1"/>
    <col min="16157" max="16384" width="9.140625" style="419"/>
  </cols>
  <sheetData>
    <row r="1" spans="1:28" ht="20.25" customHeight="1" x14ac:dyDescent="0.25">
      <c r="A1" s="418"/>
      <c r="B1" s="418"/>
      <c r="C1" s="734" t="s">
        <v>0</v>
      </c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</row>
    <row r="2" spans="1:28" ht="21" customHeight="1" x14ac:dyDescent="0.25">
      <c r="A2" s="418"/>
      <c r="B2" s="734" t="s">
        <v>1</v>
      </c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8"/>
    </row>
    <row r="3" spans="1:28" ht="9.75" customHeight="1" x14ac:dyDescent="0.25">
      <c r="A3" s="420"/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Z3" s="420"/>
      <c r="AA3" s="420"/>
    </row>
    <row r="4" spans="1:28" ht="19.5" customHeight="1" x14ac:dyDescent="0.25">
      <c r="A4" s="421" t="s">
        <v>2</v>
      </c>
      <c r="B4" s="735" t="s">
        <v>181</v>
      </c>
      <c r="C4" s="735"/>
      <c r="D4" s="735"/>
      <c r="E4" s="735"/>
      <c r="F4" s="735"/>
      <c r="G4" s="735"/>
      <c r="H4" s="773" t="s">
        <v>4</v>
      </c>
      <c r="I4" s="737"/>
      <c r="J4" s="737"/>
      <c r="K4" s="737"/>
      <c r="L4" s="737"/>
      <c r="M4" s="737"/>
      <c r="N4" s="737"/>
      <c r="O4" s="737"/>
      <c r="P4" s="737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</row>
    <row r="5" spans="1:28" ht="9.75" customHeight="1" x14ac:dyDescent="0.25">
      <c r="A5" s="420"/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Z5" s="420"/>
      <c r="AA5" s="420"/>
    </row>
    <row r="6" spans="1:28" x14ac:dyDescent="0.25">
      <c r="A6" s="420"/>
      <c r="B6" s="422" t="s">
        <v>5</v>
      </c>
      <c r="C6" s="422" t="s">
        <v>6</v>
      </c>
      <c r="D6" s="422" t="s">
        <v>7</v>
      </c>
      <c r="E6" s="422" t="s">
        <v>8</v>
      </c>
      <c r="F6" s="422" t="s">
        <v>9</v>
      </c>
      <c r="G6" s="422" t="s">
        <v>10</v>
      </c>
      <c r="H6" s="420"/>
      <c r="I6" s="420"/>
      <c r="J6" s="420"/>
      <c r="K6" s="420"/>
      <c r="L6" s="420"/>
      <c r="M6" s="420"/>
      <c r="N6" s="420"/>
      <c r="O6" s="420"/>
      <c r="P6" s="420"/>
      <c r="Q6" s="420"/>
      <c r="R6" s="420"/>
      <c r="S6" s="420"/>
      <c r="T6" s="420"/>
      <c r="U6" s="420"/>
      <c r="V6" s="420"/>
      <c r="W6" s="420"/>
      <c r="X6" s="420"/>
      <c r="Y6" s="420"/>
      <c r="Z6" s="420"/>
      <c r="AA6" s="420"/>
    </row>
    <row r="7" spans="1:28" ht="31.5" customHeight="1" x14ac:dyDescent="0.25">
      <c r="A7" s="421" t="s">
        <v>11</v>
      </c>
      <c r="B7" s="423">
        <v>274</v>
      </c>
      <c r="C7" s="423">
        <v>28</v>
      </c>
      <c r="D7" s="423">
        <v>12</v>
      </c>
      <c r="E7" s="423">
        <v>10</v>
      </c>
      <c r="F7" s="423">
        <v>1</v>
      </c>
      <c r="G7" s="425">
        <f>SUM(B7:F7)</f>
        <v>325</v>
      </c>
      <c r="H7" s="420"/>
      <c r="I7" s="738" t="s">
        <v>165</v>
      </c>
      <c r="J7" s="739"/>
      <c r="K7" s="426">
        <v>2727.1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</row>
    <row r="9" spans="1:28" s="427" customFormat="1" ht="62.25" customHeight="1" x14ac:dyDescent="0.25">
      <c r="B9" s="428">
        <v>42583</v>
      </c>
      <c r="C9" s="428">
        <v>42614</v>
      </c>
      <c r="D9" s="428">
        <v>42644</v>
      </c>
      <c r="E9" s="428">
        <v>42675</v>
      </c>
      <c r="F9" s="428">
        <v>42705</v>
      </c>
      <c r="G9" s="428">
        <v>42736</v>
      </c>
      <c r="H9" s="428">
        <v>42767</v>
      </c>
      <c r="I9" s="428">
        <v>42795</v>
      </c>
      <c r="J9" s="428">
        <v>42826</v>
      </c>
      <c r="K9" s="428">
        <v>42856</v>
      </c>
      <c r="L9" s="428">
        <v>42887</v>
      </c>
      <c r="M9" s="428">
        <v>42917</v>
      </c>
      <c r="N9" s="429" t="s">
        <v>10</v>
      </c>
      <c r="O9" s="429" t="s">
        <v>13</v>
      </c>
      <c r="P9" s="430" t="s">
        <v>193</v>
      </c>
    </row>
    <row r="10" spans="1:28" ht="15" customHeight="1" x14ac:dyDescent="0.25">
      <c r="A10" s="431" t="s">
        <v>14</v>
      </c>
      <c r="B10" s="431"/>
      <c r="C10" s="431"/>
      <c r="D10" s="431"/>
      <c r="E10" s="431"/>
    </row>
    <row r="11" spans="1:28" ht="28.5" customHeight="1" x14ac:dyDescent="0.25">
      <c r="A11" s="432" t="s">
        <v>15</v>
      </c>
      <c r="B11" s="433">
        <v>3995</v>
      </c>
      <c r="C11" s="433">
        <v>4956</v>
      </c>
      <c r="D11" s="433">
        <v>4258</v>
      </c>
      <c r="E11" s="433">
        <v>4487</v>
      </c>
      <c r="F11" s="433">
        <v>4158</v>
      </c>
      <c r="G11" s="433">
        <v>2463</v>
      </c>
      <c r="H11" s="433">
        <v>3283</v>
      </c>
      <c r="I11" s="433">
        <v>4200</v>
      </c>
      <c r="J11" s="433">
        <v>4418</v>
      </c>
      <c r="K11" s="433">
        <v>4393</v>
      </c>
      <c r="L11" s="433">
        <v>5225</v>
      </c>
      <c r="M11" s="433">
        <v>4626</v>
      </c>
      <c r="N11" s="434">
        <f>SUM(B11:M11)</f>
        <v>50462</v>
      </c>
      <c r="O11" s="434">
        <f>N11/12</f>
        <v>4205.166666666667</v>
      </c>
      <c r="P11" s="434">
        <f>(SUM(B11:M11)/12)/$G$7</f>
        <v>12.93897435897436</v>
      </c>
    </row>
    <row r="12" spans="1:28" ht="28.5" customHeight="1" x14ac:dyDescent="0.25">
      <c r="A12" s="435" t="s">
        <v>166</v>
      </c>
      <c r="B12" s="436">
        <f t="shared" ref="B12:M12" si="0">B11/$K$7</f>
        <v>1.4649261119870927</v>
      </c>
      <c r="C12" s="436">
        <f t="shared" si="0"/>
        <v>1.8173150966227862</v>
      </c>
      <c r="D12" s="436">
        <f t="shared" si="0"/>
        <v>1.5613655531516997</v>
      </c>
      <c r="E12" s="436">
        <f t="shared" si="0"/>
        <v>1.6453375380440762</v>
      </c>
      <c r="F12" s="436">
        <f t="shared" si="0"/>
        <v>1.5246965641157273</v>
      </c>
      <c r="G12" s="436">
        <f t="shared" si="0"/>
        <v>0.90315719995599719</v>
      </c>
      <c r="H12" s="436">
        <f t="shared" si="0"/>
        <v>1.20384291005097</v>
      </c>
      <c r="I12" s="436">
        <f t="shared" si="0"/>
        <v>1.5400975395108358</v>
      </c>
      <c r="J12" s="436">
        <f t="shared" si="0"/>
        <v>1.6200359356092553</v>
      </c>
      <c r="K12" s="436">
        <f t="shared" si="0"/>
        <v>1.6108686883502623</v>
      </c>
      <c r="L12" s="436">
        <f t="shared" si="0"/>
        <v>1.9159546771295517</v>
      </c>
      <c r="M12" s="436">
        <f t="shared" si="0"/>
        <v>1.6963074328040777</v>
      </c>
      <c r="N12" s="434">
        <f>SUM(B12:M12)</f>
        <v>18.50390524733233</v>
      </c>
      <c r="O12" s="434">
        <f>N12/12</f>
        <v>1.5419921039443609</v>
      </c>
      <c r="P12" s="434">
        <f t="shared" ref="P12:P26" si="1">(SUM(B12:M12)/12)/$G$7</f>
        <v>4.7445910890595725E-3</v>
      </c>
    </row>
    <row r="13" spans="1:28" ht="45" x14ac:dyDescent="0.25">
      <c r="A13" s="435" t="s">
        <v>17</v>
      </c>
      <c r="B13" s="433">
        <v>3326.7</v>
      </c>
      <c r="C13" s="433">
        <v>3330.4</v>
      </c>
      <c r="D13" s="433">
        <v>3159.95</v>
      </c>
      <c r="E13" s="433">
        <v>3147.63</v>
      </c>
      <c r="F13" s="433">
        <v>2993.94</v>
      </c>
      <c r="G13" s="433">
        <v>1910.09</v>
      </c>
      <c r="H13" s="433">
        <v>2197.66</v>
      </c>
      <c r="I13" s="433">
        <v>2977.79</v>
      </c>
      <c r="J13" s="433">
        <v>3134.77</v>
      </c>
      <c r="K13" s="433">
        <v>3096.67</v>
      </c>
      <c r="L13" s="433">
        <v>3928.63</v>
      </c>
      <c r="M13" s="433">
        <v>3589.33</v>
      </c>
      <c r="N13" s="434">
        <f>SUM(B13:M13)</f>
        <v>36793.56</v>
      </c>
      <c r="O13" s="434">
        <f>N13/12</f>
        <v>3066.1299999999997</v>
      </c>
      <c r="P13" s="434">
        <f t="shared" si="1"/>
        <v>9.4342461538461535</v>
      </c>
    </row>
    <row r="14" spans="1:28" ht="27.75" customHeight="1" x14ac:dyDescent="0.25">
      <c r="A14" s="432" t="s">
        <v>167</v>
      </c>
      <c r="B14" s="436">
        <f t="shared" ref="B14:M14" si="2">B13/$K$7</f>
        <v>1.2198672582596897</v>
      </c>
      <c r="C14" s="436">
        <f t="shared" si="2"/>
        <v>1.2212240108540209</v>
      </c>
      <c r="D14" s="436">
        <f t="shared" si="2"/>
        <v>1.1587217190422059</v>
      </c>
      <c r="E14" s="436">
        <f t="shared" si="2"/>
        <v>1.1542040995929743</v>
      </c>
      <c r="F14" s="436">
        <f t="shared" si="2"/>
        <v>1.0978475303435884</v>
      </c>
      <c r="G14" s="436">
        <f t="shared" si="2"/>
        <v>0.70041069267720291</v>
      </c>
      <c r="H14" s="436">
        <f t="shared" si="2"/>
        <v>0.8058597044479483</v>
      </c>
      <c r="I14" s="436">
        <f t="shared" si="2"/>
        <v>1.0919254886142788</v>
      </c>
      <c r="J14" s="436">
        <f t="shared" si="2"/>
        <v>1.1494884676029482</v>
      </c>
      <c r="K14" s="436">
        <f t="shared" si="2"/>
        <v>1.1355175827802428</v>
      </c>
      <c r="L14" s="436">
        <f t="shared" si="2"/>
        <v>1.4405889039639177</v>
      </c>
      <c r="M14" s="436">
        <f t="shared" si="2"/>
        <v>1.3161710241648639</v>
      </c>
      <c r="N14" s="434">
        <f>SUM(B14:M14)</f>
        <v>13.491826482343884</v>
      </c>
      <c r="O14" s="434">
        <f>N14/12</f>
        <v>1.1243188735286569</v>
      </c>
      <c r="P14" s="434">
        <f t="shared" si="1"/>
        <v>3.4594426877804828E-3</v>
      </c>
    </row>
    <row r="15" spans="1:28" ht="10.5" customHeight="1" x14ac:dyDescent="0.25">
      <c r="A15" s="437"/>
      <c r="B15" s="438"/>
      <c r="C15" s="438"/>
      <c r="D15" s="438"/>
      <c r="E15" s="438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434"/>
    </row>
    <row r="16" spans="1:28" ht="15" customHeight="1" x14ac:dyDescent="0.25">
      <c r="A16" s="439" t="s">
        <v>19</v>
      </c>
      <c r="B16" s="440"/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440"/>
      <c r="P16" s="434"/>
    </row>
    <row r="17" spans="1:18" ht="32.25" customHeight="1" x14ac:dyDescent="0.25">
      <c r="A17" s="432" t="s">
        <v>168</v>
      </c>
      <c r="B17" s="433">
        <v>22</v>
      </c>
      <c r="C17" s="433">
        <v>27</v>
      </c>
      <c r="D17" s="433">
        <v>39</v>
      </c>
      <c r="E17" s="433">
        <v>31</v>
      </c>
      <c r="F17" s="433">
        <v>24</v>
      </c>
      <c r="G17" s="433">
        <v>16</v>
      </c>
      <c r="H17" s="433">
        <v>19</v>
      </c>
      <c r="I17" s="433">
        <v>30</v>
      </c>
      <c r="J17" s="433">
        <v>33</v>
      </c>
      <c r="K17" s="433">
        <v>31</v>
      </c>
      <c r="L17" s="433">
        <v>22</v>
      </c>
      <c r="M17" s="433">
        <v>37</v>
      </c>
      <c r="N17" s="434">
        <f>SUM(B17:M17)</f>
        <v>331</v>
      </c>
      <c r="O17" s="434">
        <f>N17/12</f>
        <v>27.583333333333332</v>
      </c>
      <c r="P17" s="434">
        <f t="shared" si="1"/>
        <v>8.4871794871794873E-2</v>
      </c>
    </row>
    <row r="18" spans="1:18" ht="32.25" customHeight="1" x14ac:dyDescent="0.25">
      <c r="A18" s="435" t="s">
        <v>169</v>
      </c>
      <c r="B18" s="436">
        <f t="shared" ref="B18:M18" si="3">B17/$K$7</f>
        <v>8.0671775879139016E-3</v>
      </c>
      <c r="C18" s="436">
        <f t="shared" si="3"/>
        <v>9.9006270397125149E-3</v>
      </c>
      <c r="D18" s="436">
        <f t="shared" si="3"/>
        <v>1.4300905724029188E-2</v>
      </c>
      <c r="E18" s="436">
        <f t="shared" si="3"/>
        <v>1.1367386601151407E-2</v>
      </c>
      <c r="F18" s="436">
        <f t="shared" si="3"/>
        <v>8.8005573686333466E-3</v>
      </c>
      <c r="G18" s="436">
        <f t="shared" si="3"/>
        <v>5.867038245755565E-3</v>
      </c>
      <c r="H18" s="436">
        <f t="shared" si="3"/>
        <v>6.9671079168347333E-3</v>
      </c>
      <c r="I18" s="436">
        <f t="shared" si="3"/>
        <v>1.1000696710791683E-2</v>
      </c>
      <c r="J18" s="436">
        <f t="shared" si="3"/>
        <v>1.2100766381870852E-2</v>
      </c>
      <c r="K18" s="436">
        <f t="shared" si="3"/>
        <v>1.1367386601151407E-2</v>
      </c>
      <c r="L18" s="436">
        <f t="shared" si="3"/>
        <v>8.0671775879139016E-3</v>
      </c>
      <c r="M18" s="436">
        <f t="shared" si="3"/>
        <v>1.3567525943309743E-2</v>
      </c>
      <c r="N18" s="434">
        <f>SUM(B18:M18)</f>
        <v>0.12137435370906827</v>
      </c>
      <c r="O18" s="434">
        <f>N18/12</f>
        <v>1.0114529475755689E-2</v>
      </c>
      <c r="P18" s="434">
        <f t="shared" si="1"/>
        <v>3.112162915617135E-5</v>
      </c>
    </row>
    <row r="19" spans="1:18" ht="48.75" customHeight="1" x14ac:dyDescent="0.25">
      <c r="A19" s="432" t="s">
        <v>17</v>
      </c>
      <c r="B19" s="433">
        <v>142.74</v>
      </c>
      <c r="C19" s="433">
        <v>176.94</v>
      </c>
      <c r="D19" s="433">
        <v>259.02</v>
      </c>
      <c r="E19" s="433">
        <v>122.22</v>
      </c>
      <c r="F19" s="492">
        <v>156.47</v>
      </c>
      <c r="G19" s="492">
        <v>101.7</v>
      </c>
      <c r="H19" s="492">
        <v>122.22</v>
      </c>
      <c r="I19" s="492">
        <v>197.46</v>
      </c>
      <c r="J19" s="492">
        <v>211.14</v>
      </c>
      <c r="K19" s="492">
        <v>286.38</v>
      </c>
      <c r="L19" s="492">
        <v>156.97</v>
      </c>
      <c r="M19" s="492">
        <v>272.99</v>
      </c>
      <c r="N19" s="434">
        <f>SUM(B19:M19)</f>
        <v>2206.2500000000005</v>
      </c>
      <c r="O19" s="434">
        <f>N19/12</f>
        <v>183.85416666666671</v>
      </c>
      <c r="P19" s="434">
        <f t="shared" si="1"/>
        <v>0.5657051282051283</v>
      </c>
    </row>
    <row r="20" spans="1:18" ht="28.5" customHeight="1" x14ac:dyDescent="0.25">
      <c r="A20" s="432" t="s">
        <v>170</v>
      </c>
      <c r="B20" s="436">
        <f t="shared" ref="B20:M20" si="4">B19/$K$7</f>
        <v>5.2341314949946836E-2</v>
      </c>
      <c r="C20" s="436">
        <f t="shared" si="4"/>
        <v>6.4882109200249352E-2</v>
      </c>
      <c r="D20" s="436">
        <f t="shared" si="4"/>
        <v>9.4980015400975393E-2</v>
      </c>
      <c r="E20" s="436">
        <f t="shared" si="4"/>
        <v>4.4816838399765323E-2</v>
      </c>
      <c r="F20" s="436">
        <f t="shared" si="4"/>
        <v>5.7375967144585822E-2</v>
      </c>
      <c r="G20" s="436">
        <f t="shared" si="4"/>
        <v>3.7292361849583809E-2</v>
      </c>
      <c r="H20" s="436">
        <f t="shared" si="4"/>
        <v>4.4816838399765323E-2</v>
      </c>
      <c r="I20" s="436">
        <f t="shared" si="4"/>
        <v>7.2406585750430866E-2</v>
      </c>
      <c r="J20" s="436">
        <f t="shared" si="4"/>
        <v>7.7422903450551861E-2</v>
      </c>
      <c r="K20" s="436">
        <f t="shared" si="4"/>
        <v>0.10501265080121741</v>
      </c>
      <c r="L20" s="436">
        <f t="shared" si="4"/>
        <v>5.7559312089765689E-2</v>
      </c>
      <c r="M20" s="436">
        <f t="shared" si="4"/>
        <v>0.10010267316930073</v>
      </c>
      <c r="N20" s="434">
        <f>SUM(B20:M20)</f>
        <v>0.80900957060613854</v>
      </c>
      <c r="O20" s="434">
        <f>N20/12</f>
        <v>6.7417464217178216E-2</v>
      </c>
      <c r="P20" s="434">
        <f t="shared" si="1"/>
        <v>2.0743835143747144E-4</v>
      </c>
    </row>
    <row r="21" spans="1:18" x14ac:dyDescent="0.25">
      <c r="B21" s="440"/>
      <c r="C21" s="440"/>
      <c r="D21" s="440"/>
      <c r="E21" s="440"/>
      <c r="F21" s="440"/>
      <c r="G21" s="440"/>
      <c r="H21" s="440"/>
      <c r="I21" s="440"/>
      <c r="J21" s="440"/>
      <c r="K21" s="440"/>
      <c r="L21" s="440"/>
      <c r="M21" s="440"/>
      <c r="N21" s="440"/>
      <c r="O21" s="440"/>
      <c r="P21" s="434"/>
    </row>
    <row r="22" spans="1:18" ht="15" customHeight="1" x14ac:dyDescent="0.25">
      <c r="A22" s="439" t="s">
        <v>23</v>
      </c>
      <c r="B22" s="440"/>
      <c r="C22" s="440"/>
      <c r="D22" s="440"/>
      <c r="E22" s="440"/>
      <c r="F22" s="440"/>
      <c r="G22" s="440"/>
      <c r="H22" s="440"/>
      <c r="I22" s="440"/>
      <c r="J22" s="440"/>
      <c r="K22" s="440"/>
      <c r="L22" s="440"/>
      <c r="M22" s="440"/>
      <c r="N22" s="440"/>
      <c r="O22" s="440"/>
      <c r="P22" s="434"/>
    </row>
    <row r="23" spans="1:18" ht="27.75" customHeight="1" x14ac:dyDescent="0.25">
      <c r="A23" s="432" t="s">
        <v>24</v>
      </c>
      <c r="B23" s="433">
        <v>935.97</v>
      </c>
      <c r="C23" s="433">
        <v>47.53</v>
      </c>
      <c r="D23" s="433">
        <v>47.53</v>
      </c>
      <c r="E23" s="433">
        <v>870.96</v>
      </c>
      <c r="F23" s="433">
        <v>723.21</v>
      </c>
      <c r="G23" s="433">
        <v>969.22</v>
      </c>
      <c r="H23" s="433">
        <v>844.57</v>
      </c>
      <c r="I23" s="433">
        <v>987.01</v>
      </c>
      <c r="J23" s="433">
        <v>977.57</v>
      </c>
      <c r="K23" s="433">
        <v>1200.98</v>
      </c>
      <c r="L23" s="433">
        <v>997.76</v>
      </c>
      <c r="M23" s="433">
        <v>624.72</v>
      </c>
      <c r="N23" s="434">
        <f>SUM(B23:M23)</f>
        <v>9227.0299999999988</v>
      </c>
      <c r="O23" s="434">
        <f>N23/12</f>
        <v>768.91916666666657</v>
      </c>
      <c r="P23" s="434">
        <f t="shared" si="1"/>
        <v>2.365905128205128</v>
      </c>
    </row>
    <row r="24" spans="1:18" ht="27.75" customHeight="1" x14ac:dyDescent="0.25">
      <c r="A24" s="432" t="s">
        <v>25</v>
      </c>
      <c r="B24" s="433">
        <v>264.69</v>
      </c>
      <c r="C24" s="433">
        <v>47.53</v>
      </c>
      <c r="D24" s="433">
        <v>47.53</v>
      </c>
      <c r="E24" s="433">
        <v>312.22000000000003</v>
      </c>
      <c r="F24" s="433">
        <v>312.22000000000003</v>
      </c>
      <c r="G24" s="433">
        <v>312.22000000000003</v>
      </c>
      <c r="H24" s="433">
        <v>312.22000000000003</v>
      </c>
      <c r="I24" s="433">
        <v>338.69</v>
      </c>
      <c r="J24" s="433">
        <v>338.69</v>
      </c>
      <c r="K24" s="433">
        <v>338.69</v>
      </c>
      <c r="L24" s="433">
        <v>338.69</v>
      </c>
      <c r="M24" s="433">
        <v>338.69</v>
      </c>
      <c r="N24" s="434">
        <f>SUM(B24:M24)</f>
        <v>3302.0800000000004</v>
      </c>
      <c r="O24" s="434">
        <f>N24/12</f>
        <v>275.17333333333335</v>
      </c>
      <c r="P24" s="434">
        <f t="shared" si="1"/>
        <v>0.84668717948717953</v>
      </c>
    </row>
    <row r="25" spans="1:18" ht="31.5" customHeight="1" x14ac:dyDescent="0.25">
      <c r="A25" s="432" t="s">
        <v>26</v>
      </c>
      <c r="B25" s="433">
        <v>529.67999999999995</v>
      </c>
      <c r="C25" s="433">
        <v>0</v>
      </c>
      <c r="D25" s="433">
        <v>0</v>
      </c>
      <c r="E25" s="433">
        <v>408.54</v>
      </c>
      <c r="F25" s="433">
        <v>339.99</v>
      </c>
      <c r="G25" s="433">
        <v>341.2</v>
      </c>
      <c r="H25" s="433">
        <v>462.35</v>
      </c>
      <c r="I25" s="433">
        <v>492.34</v>
      </c>
      <c r="J25" s="433">
        <v>515.02</v>
      </c>
      <c r="K25" s="433">
        <v>681.67</v>
      </c>
      <c r="L25" s="433">
        <v>494.51</v>
      </c>
      <c r="M25" s="433">
        <v>180.21</v>
      </c>
      <c r="N25" s="434">
        <f>SUM(B25:M25)</f>
        <v>4445.51</v>
      </c>
      <c r="O25" s="434">
        <f>N25/12</f>
        <v>370.4591666666667</v>
      </c>
      <c r="P25" s="434">
        <f t="shared" si="1"/>
        <v>1.1398743589743592</v>
      </c>
    </row>
    <row r="26" spans="1:18" ht="27.75" customHeight="1" x14ac:dyDescent="0.25">
      <c r="A26" s="432" t="s">
        <v>27</v>
      </c>
      <c r="B26" s="433">
        <v>141.6</v>
      </c>
      <c r="C26" s="433">
        <v>0</v>
      </c>
      <c r="D26" s="433">
        <v>0</v>
      </c>
      <c r="E26" s="433">
        <v>150.19999999999999</v>
      </c>
      <c r="F26" s="433">
        <v>71</v>
      </c>
      <c r="G26" s="433">
        <v>315.8</v>
      </c>
      <c r="H26" s="433">
        <v>70</v>
      </c>
      <c r="I26" s="433">
        <v>155.97999999999999</v>
      </c>
      <c r="J26" s="433">
        <v>123.86</v>
      </c>
      <c r="K26" s="433">
        <v>180.62</v>
      </c>
      <c r="L26" s="433">
        <v>164.56</v>
      </c>
      <c r="M26" s="433">
        <v>105.82</v>
      </c>
      <c r="N26" s="434">
        <f>SUM(B26:M26)</f>
        <v>1479.4399999999998</v>
      </c>
      <c r="O26" s="434">
        <f>N26/12</f>
        <v>123.28666666666665</v>
      </c>
      <c r="P26" s="434">
        <f t="shared" si="1"/>
        <v>0.37934358974358967</v>
      </c>
    </row>
    <row r="27" spans="1:18" s="443" customFormat="1" ht="15.75" customHeight="1" x14ac:dyDescent="0.25">
      <c r="A27" s="441"/>
      <c r="B27" s="442"/>
      <c r="C27" s="442"/>
      <c r="D27" s="442"/>
      <c r="E27" s="442"/>
      <c r="F27" s="442"/>
      <c r="G27" s="442"/>
      <c r="H27" s="442"/>
      <c r="I27" s="442"/>
      <c r="J27" s="442"/>
      <c r="K27" s="442"/>
      <c r="L27" s="442"/>
      <c r="M27" s="442"/>
      <c r="N27" s="442"/>
      <c r="O27" s="442"/>
      <c r="P27" s="442"/>
    </row>
    <row r="28" spans="1:18" s="443" customFormat="1" ht="15.75" customHeight="1" x14ac:dyDescent="0.25">
      <c r="A28" s="444" t="s">
        <v>28</v>
      </c>
      <c r="B28" s="442"/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</row>
    <row r="29" spans="1:18" ht="27.75" customHeight="1" x14ac:dyDescent="0.25">
      <c r="A29" s="432" t="s">
        <v>29</v>
      </c>
      <c r="B29" s="433" t="s">
        <v>182</v>
      </c>
      <c r="C29" s="433">
        <v>621.44000000000005</v>
      </c>
      <c r="D29" s="433">
        <v>507.25</v>
      </c>
      <c r="E29" s="433">
        <v>246.34</v>
      </c>
      <c r="F29" s="433" t="s">
        <v>182</v>
      </c>
      <c r="G29" s="433">
        <v>47.92</v>
      </c>
      <c r="H29" s="433">
        <v>273.89999999999998</v>
      </c>
      <c r="I29" s="433">
        <v>180.94</v>
      </c>
      <c r="J29" s="433"/>
      <c r="K29" s="433"/>
      <c r="L29" s="433"/>
      <c r="M29" s="433">
        <v>261.92</v>
      </c>
      <c r="N29" s="434">
        <f>SUM(B29:M29)</f>
        <v>2139.71</v>
      </c>
      <c r="O29" s="434">
        <f>N29/12</f>
        <v>178.30916666666667</v>
      </c>
      <c r="P29" s="434">
        <f>(SUM(H29:M29)/6)/$G$7</f>
        <v>0.36756923076923076</v>
      </c>
    </row>
    <row r="30" spans="1:18" x14ac:dyDescent="0.25">
      <c r="B30" s="440"/>
      <c r="C30" s="440"/>
      <c r="D30" s="440"/>
      <c r="E30" s="440"/>
      <c r="F30" s="440"/>
      <c r="G30" s="440"/>
      <c r="H30" s="440"/>
      <c r="I30" s="440"/>
      <c r="J30" s="440"/>
      <c r="K30" s="440"/>
      <c r="L30" s="440"/>
      <c r="M30" s="440"/>
      <c r="N30" s="440"/>
      <c r="O30" s="440"/>
      <c r="P30" s="438"/>
    </row>
    <row r="31" spans="1:18" ht="45" customHeight="1" x14ac:dyDescent="0.25">
      <c r="A31" s="445" t="s">
        <v>30</v>
      </c>
      <c r="B31" s="446" t="s">
        <v>31</v>
      </c>
      <c r="C31" s="446" t="s">
        <v>32</v>
      </c>
      <c r="D31" s="429" t="s">
        <v>33</v>
      </c>
      <c r="E31" s="731" t="s">
        <v>34</v>
      </c>
      <c r="F31" s="731"/>
      <c r="G31" s="440"/>
      <c r="H31" s="732" t="s">
        <v>35</v>
      </c>
      <c r="I31" s="733"/>
      <c r="J31" s="446" t="s">
        <v>31</v>
      </c>
      <c r="K31" s="446" t="s">
        <v>36</v>
      </c>
      <c r="L31" s="429" t="s">
        <v>33</v>
      </c>
      <c r="M31" s="731" t="s">
        <v>34</v>
      </c>
      <c r="N31" s="731"/>
      <c r="O31" s="440"/>
      <c r="P31" s="440"/>
      <c r="Q31" s="440"/>
      <c r="R31" s="438"/>
    </row>
    <row r="32" spans="1:18" ht="36" customHeight="1" x14ac:dyDescent="0.25">
      <c r="A32" s="432" t="s">
        <v>37</v>
      </c>
      <c r="B32" s="433">
        <v>30</v>
      </c>
      <c r="C32" s="436">
        <f>B32*100</f>
        <v>3000</v>
      </c>
      <c r="D32" s="434">
        <f>C32/12</f>
        <v>250</v>
      </c>
      <c r="E32" s="740">
        <f>D32/G7</f>
        <v>0.76923076923076927</v>
      </c>
      <c r="F32" s="740"/>
      <c r="H32" s="743" t="s">
        <v>38</v>
      </c>
      <c r="I32" s="743"/>
      <c r="J32" s="433">
        <v>7</v>
      </c>
      <c r="K32" s="436">
        <f>J32*100</f>
        <v>700</v>
      </c>
      <c r="L32" s="434">
        <f>K32/12</f>
        <v>58.333333333333336</v>
      </c>
      <c r="M32" s="740">
        <f>L32/G7</f>
        <v>0.17948717948717949</v>
      </c>
      <c r="N32" s="740"/>
    </row>
    <row r="33" spans="1:17" x14ac:dyDescent="0.25">
      <c r="B33" s="440"/>
      <c r="C33" s="440"/>
      <c r="D33" s="440"/>
      <c r="E33" s="440"/>
      <c r="F33" s="440"/>
      <c r="G33" s="440"/>
      <c r="H33" s="440"/>
      <c r="I33" s="440"/>
      <c r="J33" s="440"/>
      <c r="K33" s="440"/>
      <c r="L33" s="440"/>
      <c r="M33" s="440"/>
      <c r="N33" s="440"/>
      <c r="O33" s="440"/>
      <c r="P33" s="438"/>
    </row>
    <row r="34" spans="1:17" ht="45" customHeight="1" x14ac:dyDescent="0.25">
      <c r="A34" s="445" t="s">
        <v>39</v>
      </c>
      <c r="B34" s="446" t="s">
        <v>31</v>
      </c>
      <c r="C34" s="446" t="s">
        <v>40</v>
      </c>
      <c r="D34" s="429" t="s">
        <v>41</v>
      </c>
      <c r="E34" s="731" t="s">
        <v>34</v>
      </c>
      <c r="F34" s="731"/>
      <c r="G34" s="440"/>
      <c r="H34" s="744"/>
      <c r="I34" s="744"/>
      <c r="J34" s="447"/>
      <c r="K34" s="448"/>
      <c r="L34" s="745"/>
      <c r="M34" s="745"/>
      <c r="N34" s="440"/>
      <c r="O34" s="440"/>
      <c r="P34" s="440"/>
      <c r="Q34" s="438"/>
    </row>
    <row r="35" spans="1:17" ht="36" customHeight="1" x14ac:dyDescent="0.25">
      <c r="A35" s="432" t="s">
        <v>42</v>
      </c>
      <c r="B35" s="433">
        <v>342</v>
      </c>
      <c r="C35" s="436">
        <f>B35*500</f>
        <v>171000</v>
      </c>
      <c r="D35" s="434">
        <f>C35/12</f>
        <v>14250</v>
      </c>
      <c r="E35" s="740">
        <f>D35/G7</f>
        <v>43.846153846153847</v>
      </c>
      <c r="F35" s="740"/>
      <c r="H35" s="741"/>
      <c r="I35" s="741"/>
      <c r="J35" s="442"/>
      <c r="K35" s="442"/>
      <c r="L35" s="742"/>
      <c r="M35" s="742"/>
    </row>
    <row r="36" spans="1:17" x14ac:dyDescent="0.25">
      <c r="B36" s="440"/>
      <c r="C36" s="440"/>
      <c r="D36" s="440"/>
      <c r="E36" s="440"/>
      <c r="F36" s="440"/>
      <c r="G36" s="440"/>
      <c r="H36" s="440"/>
      <c r="I36" s="440"/>
      <c r="J36" s="440"/>
      <c r="K36" s="440"/>
      <c r="L36" s="440"/>
      <c r="M36" s="440"/>
      <c r="N36" s="440"/>
      <c r="O36" s="440"/>
      <c r="P36" s="438"/>
    </row>
    <row r="37" spans="1:17" x14ac:dyDescent="0.25">
      <c r="B37" s="440"/>
      <c r="C37" s="440"/>
      <c r="D37" s="440"/>
      <c r="E37" s="440"/>
      <c r="F37" s="440"/>
      <c r="G37" s="440"/>
      <c r="H37" s="440"/>
      <c r="I37" s="440"/>
      <c r="J37" s="440"/>
      <c r="K37" s="440"/>
      <c r="L37" s="440"/>
      <c r="M37" s="440"/>
      <c r="N37" s="440"/>
      <c r="O37" s="440"/>
      <c r="P37" s="438"/>
    </row>
    <row r="38" spans="1:17" x14ac:dyDescent="0.25">
      <c r="B38" s="440"/>
      <c r="C38" s="440"/>
      <c r="D38" s="440"/>
      <c r="E38" s="440"/>
      <c r="F38" s="440"/>
      <c r="G38" s="440"/>
      <c r="H38" s="440"/>
      <c r="I38" s="440"/>
      <c r="J38" s="440"/>
      <c r="K38" s="440"/>
      <c r="L38" s="440"/>
      <c r="M38" s="440"/>
      <c r="N38" s="440"/>
      <c r="O38" s="440"/>
      <c r="P38" s="440"/>
    </row>
    <row r="39" spans="1:17" x14ac:dyDescent="0.25"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</row>
    <row r="40" spans="1:17" x14ac:dyDescent="0.25">
      <c r="B40" s="440"/>
      <c r="C40" s="440"/>
      <c r="D40" s="440"/>
      <c r="E40" s="440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</row>
    <row r="41" spans="1:17" x14ac:dyDescent="0.25">
      <c r="B41" s="440"/>
      <c r="C41" s="440"/>
      <c r="D41" s="440"/>
      <c r="E41" s="440"/>
      <c r="F41" s="440"/>
      <c r="G41" s="440"/>
      <c r="H41" s="440"/>
      <c r="I41" s="440"/>
      <c r="J41" s="440"/>
      <c r="K41" s="440"/>
      <c r="L41" s="440"/>
      <c r="M41" s="440"/>
      <c r="N41" s="440"/>
      <c r="O41" s="440"/>
      <c r="P41" s="440"/>
    </row>
    <row r="42" spans="1:17" x14ac:dyDescent="0.25">
      <c r="B42" s="440"/>
      <c r="C42" s="440"/>
      <c r="D42" s="440"/>
      <c r="E42" s="440"/>
      <c r="F42" s="440"/>
      <c r="G42" s="440"/>
      <c r="H42" s="440"/>
      <c r="I42" s="440"/>
      <c r="J42" s="440"/>
      <c r="K42" s="440"/>
      <c r="L42" s="440"/>
      <c r="M42" s="440"/>
      <c r="N42" s="440"/>
      <c r="O42" s="440"/>
      <c r="P42" s="440"/>
    </row>
    <row r="43" spans="1:17" x14ac:dyDescent="0.25">
      <c r="B43" s="440"/>
      <c r="C43" s="440"/>
      <c r="D43" s="440"/>
      <c r="E43" s="440"/>
      <c r="F43" s="440"/>
      <c r="G43" s="440"/>
      <c r="H43" s="440"/>
      <c r="I43" s="440"/>
      <c r="J43" s="440"/>
      <c r="K43" s="440"/>
      <c r="L43" s="440"/>
      <c r="M43" s="440"/>
      <c r="N43" s="440"/>
      <c r="O43" s="440"/>
      <c r="P43" s="440"/>
    </row>
    <row r="44" spans="1:17" x14ac:dyDescent="0.25"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M44" s="440"/>
      <c r="N44" s="440"/>
      <c r="O44" s="440"/>
      <c r="P44" s="440"/>
    </row>
    <row r="45" spans="1:17" x14ac:dyDescent="0.25"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M45" s="440"/>
      <c r="N45" s="440"/>
      <c r="O45" s="440"/>
      <c r="P45" s="440"/>
    </row>
    <row r="46" spans="1:17" x14ac:dyDescent="0.25"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M46" s="440"/>
      <c r="N46" s="440"/>
      <c r="O46" s="440"/>
      <c r="P46" s="440"/>
    </row>
    <row r="47" spans="1:17" x14ac:dyDescent="0.25"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</row>
    <row r="48" spans="1:17" x14ac:dyDescent="0.25">
      <c r="B48" s="440"/>
      <c r="C48" s="440"/>
      <c r="D48" s="440"/>
      <c r="E48" s="440"/>
      <c r="F48" s="440"/>
      <c r="G48" s="440"/>
      <c r="H48" s="440"/>
      <c r="I48" s="440"/>
      <c r="J48" s="440"/>
      <c r="K48" s="440"/>
      <c r="L48" s="440"/>
      <c r="M48" s="440"/>
      <c r="N48" s="440"/>
      <c r="O48" s="440"/>
      <c r="P48" s="440"/>
    </row>
    <row r="49" spans="2:16" x14ac:dyDescent="0.25">
      <c r="B49" s="440"/>
      <c r="C49" s="440"/>
      <c r="D49" s="440"/>
      <c r="E49" s="440"/>
      <c r="F49" s="440"/>
      <c r="G49" s="440"/>
      <c r="H49" s="440"/>
      <c r="I49" s="440"/>
      <c r="J49" s="440"/>
      <c r="K49" s="440"/>
      <c r="L49" s="440"/>
      <c r="M49" s="440"/>
      <c r="N49" s="440"/>
      <c r="O49" s="440"/>
      <c r="P49" s="440"/>
    </row>
    <row r="50" spans="2:16" x14ac:dyDescent="0.25">
      <c r="B50" s="440"/>
      <c r="C50" s="440"/>
      <c r="D50" s="440"/>
      <c r="E50" s="440"/>
      <c r="F50" s="440"/>
      <c r="G50" s="440"/>
      <c r="H50" s="440"/>
      <c r="I50" s="440"/>
      <c r="J50" s="440"/>
      <c r="K50" s="440"/>
      <c r="L50" s="440"/>
      <c r="M50" s="440"/>
      <c r="N50" s="440"/>
      <c r="O50" s="440"/>
      <c r="P50" s="440"/>
    </row>
    <row r="51" spans="2:16" x14ac:dyDescent="0.25">
      <c r="B51" s="440"/>
      <c r="C51" s="440"/>
      <c r="D51" s="440"/>
      <c r="E51" s="440"/>
      <c r="F51" s="440"/>
      <c r="G51" s="440"/>
      <c r="H51" s="440"/>
      <c r="I51" s="440"/>
      <c r="J51" s="440"/>
      <c r="K51" s="440"/>
      <c r="L51" s="440"/>
      <c r="M51" s="440"/>
      <c r="N51" s="440"/>
      <c r="O51" s="440"/>
      <c r="P51" s="440"/>
    </row>
    <row r="52" spans="2:16" x14ac:dyDescent="0.25">
      <c r="B52" s="440"/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</row>
    <row r="53" spans="2:16" x14ac:dyDescent="0.25">
      <c r="B53" s="440"/>
      <c r="C53" s="440"/>
      <c r="D53" s="440"/>
      <c r="E53" s="440"/>
      <c r="F53" s="440"/>
      <c r="G53" s="440"/>
      <c r="H53" s="440"/>
      <c r="I53" s="440"/>
      <c r="J53" s="440"/>
      <c r="K53" s="440"/>
      <c r="L53" s="440"/>
      <c r="M53" s="440"/>
      <c r="N53" s="440"/>
      <c r="O53" s="440"/>
      <c r="P53" s="440"/>
    </row>
    <row r="54" spans="2:16" x14ac:dyDescent="0.25"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</row>
    <row r="55" spans="2:16" x14ac:dyDescent="0.25">
      <c r="B55" s="440"/>
      <c r="C55" s="440"/>
      <c r="D55" s="440"/>
      <c r="E55" s="440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</row>
    <row r="56" spans="2:16" x14ac:dyDescent="0.25">
      <c r="B56" s="440"/>
      <c r="C56" s="440"/>
      <c r="D56" s="440"/>
      <c r="E56" s="440"/>
      <c r="F56" s="440"/>
      <c r="G56" s="440"/>
      <c r="H56" s="440"/>
      <c r="I56" s="440"/>
      <c r="J56" s="440"/>
      <c r="K56" s="440"/>
      <c r="L56" s="440"/>
      <c r="M56" s="440"/>
      <c r="N56" s="440"/>
      <c r="O56" s="440"/>
      <c r="P56" s="440"/>
    </row>
    <row r="57" spans="2:16" x14ac:dyDescent="0.25">
      <c r="B57" s="440"/>
      <c r="C57" s="440"/>
      <c r="D57" s="440"/>
      <c r="E57" s="440"/>
      <c r="F57" s="440"/>
      <c r="G57" s="440"/>
      <c r="H57" s="440"/>
      <c r="I57" s="440"/>
      <c r="J57" s="440"/>
      <c r="K57" s="440"/>
      <c r="L57" s="440"/>
      <c r="M57" s="440"/>
      <c r="N57" s="440"/>
      <c r="O57" s="440"/>
      <c r="P57" s="440"/>
    </row>
    <row r="58" spans="2:16" x14ac:dyDescent="0.25">
      <c r="B58" s="440"/>
      <c r="C58" s="440"/>
      <c r="D58" s="440"/>
      <c r="E58" s="440"/>
      <c r="F58" s="440"/>
      <c r="G58" s="440"/>
      <c r="H58" s="440"/>
      <c r="I58" s="440"/>
      <c r="J58" s="440"/>
      <c r="K58" s="440"/>
      <c r="L58" s="440"/>
      <c r="M58" s="440"/>
      <c r="N58" s="440"/>
      <c r="O58" s="440"/>
      <c r="P58" s="440"/>
    </row>
    <row r="59" spans="2:16" x14ac:dyDescent="0.25">
      <c r="B59" s="440"/>
      <c r="C59" s="440"/>
      <c r="D59" s="440"/>
      <c r="E59" s="440"/>
      <c r="F59" s="440"/>
      <c r="G59" s="440"/>
      <c r="H59" s="440"/>
      <c r="I59" s="440"/>
      <c r="J59" s="440"/>
      <c r="K59" s="440"/>
      <c r="L59" s="440"/>
      <c r="M59" s="440"/>
      <c r="N59" s="440"/>
      <c r="O59" s="440"/>
      <c r="P59" s="440"/>
    </row>
    <row r="60" spans="2:16" x14ac:dyDescent="0.25">
      <c r="B60" s="440"/>
      <c r="C60" s="440"/>
      <c r="D60" s="440"/>
      <c r="E60" s="440"/>
      <c r="F60" s="440"/>
      <c r="G60" s="440"/>
      <c r="H60" s="440"/>
      <c r="I60" s="440"/>
      <c r="J60" s="440"/>
      <c r="K60" s="440"/>
      <c r="L60" s="440"/>
      <c r="M60" s="440"/>
      <c r="N60" s="440"/>
      <c r="O60" s="440"/>
      <c r="P60" s="440"/>
    </row>
    <row r="61" spans="2:16" x14ac:dyDescent="0.25">
      <c r="B61" s="440"/>
      <c r="C61" s="440"/>
      <c r="D61" s="440"/>
      <c r="E61" s="440"/>
      <c r="F61" s="440"/>
      <c r="G61" s="440"/>
      <c r="H61" s="440"/>
      <c r="I61" s="440"/>
      <c r="J61" s="440"/>
      <c r="K61" s="440"/>
      <c r="L61" s="440"/>
      <c r="M61" s="440"/>
      <c r="N61" s="440"/>
      <c r="O61" s="440"/>
      <c r="P61" s="440"/>
    </row>
    <row r="62" spans="2:16" x14ac:dyDescent="0.25">
      <c r="B62" s="440"/>
      <c r="C62" s="440"/>
      <c r="D62" s="440"/>
      <c r="E62" s="440"/>
      <c r="F62" s="440"/>
      <c r="G62" s="440"/>
      <c r="H62" s="440"/>
      <c r="I62" s="440"/>
      <c r="J62" s="440"/>
      <c r="K62" s="440"/>
      <c r="L62" s="440"/>
      <c r="M62" s="440"/>
      <c r="N62" s="440"/>
      <c r="O62" s="440"/>
      <c r="P62" s="440"/>
    </row>
    <row r="63" spans="2:16" x14ac:dyDescent="0.25">
      <c r="B63" s="440"/>
      <c r="C63" s="440"/>
      <c r="D63" s="440"/>
      <c r="E63" s="440"/>
      <c r="F63" s="440"/>
      <c r="G63" s="440"/>
      <c r="H63" s="440"/>
      <c r="I63" s="440"/>
      <c r="J63" s="440"/>
      <c r="K63" s="440"/>
      <c r="L63" s="440"/>
      <c r="M63" s="440"/>
      <c r="N63" s="440"/>
      <c r="O63" s="440"/>
      <c r="P63" s="440"/>
    </row>
    <row r="64" spans="2:16" x14ac:dyDescent="0.25">
      <c r="B64" s="440"/>
      <c r="C64" s="440"/>
      <c r="D64" s="440"/>
      <c r="E64" s="440"/>
      <c r="F64" s="440"/>
      <c r="G64" s="440"/>
      <c r="H64" s="440"/>
      <c r="I64" s="440"/>
      <c r="J64" s="440"/>
      <c r="K64" s="440"/>
      <c r="L64" s="440"/>
      <c r="M64" s="440"/>
      <c r="N64" s="440"/>
      <c r="O64" s="440"/>
      <c r="P64" s="440"/>
    </row>
    <row r="65" spans="2:16" x14ac:dyDescent="0.25">
      <c r="B65" s="440"/>
      <c r="C65" s="440"/>
      <c r="D65" s="440"/>
      <c r="E65" s="440"/>
      <c r="F65" s="440"/>
      <c r="G65" s="440"/>
      <c r="H65" s="440"/>
      <c r="I65" s="440"/>
      <c r="J65" s="440"/>
      <c r="K65" s="440"/>
      <c r="L65" s="440"/>
      <c r="M65" s="440"/>
      <c r="N65" s="440"/>
      <c r="O65" s="440"/>
      <c r="P65" s="440"/>
    </row>
    <row r="66" spans="2:16" x14ac:dyDescent="0.25">
      <c r="B66" s="440"/>
      <c r="C66" s="440"/>
      <c r="D66" s="440"/>
      <c r="E66" s="440"/>
      <c r="F66" s="440"/>
      <c r="G66" s="440"/>
      <c r="H66" s="440"/>
      <c r="I66" s="440"/>
      <c r="J66" s="440"/>
      <c r="K66" s="440"/>
      <c r="L66" s="440"/>
      <c r="M66" s="440"/>
      <c r="N66" s="440"/>
      <c r="O66" s="440"/>
      <c r="P66" s="440"/>
    </row>
    <row r="67" spans="2:16" x14ac:dyDescent="0.25">
      <c r="B67" s="440"/>
      <c r="C67" s="440"/>
      <c r="D67" s="440"/>
      <c r="E67" s="440"/>
      <c r="F67" s="440"/>
      <c r="G67" s="440"/>
      <c r="H67" s="440"/>
      <c r="I67" s="440"/>
      <c r="J67" s="440"/>
      <c r="K67" s="440"/>
      <c r="L67" s="440"/>
      <c r="M67" s="440"/>
      <c r="N67" s="440"/>
      <c r="O67" s="440"/>
      <c r="P67" s="440"/>
    </row>
    <row r="68" spans="2:16" x14ac:dyDescent="0.25">
      <c r="B68" s="440"/>
      <c r="C68" s="440"/>
      <c r="D68" s="440"/>
      <c r="E68" s="440"/>
      <c r="F68" s="440"/>
      <c r="G68" s="440"/>
      <c r="H68" s="440"/>
      <c r="I68" s="440"/>
      <c r="J68" s="440"/>
      <c r="K68" s="440"/>
      <c r="L68" s="440"/>
      <c r="M68" s="440"/>
      <c r="N68" s="440"/>
      <c r="O68" s="440"/>
      <c r="P68" s="440"/>
    </row>
    <row r="69" spans="2:16" x14ac:dyDescent="0.25">
      <c r="B69" s="440"/>
      <c r="C69" s="440"/>
      <c r="D69" s="440"/>
      <c r="E69" s="440"/>
      <c r="F69" s="440"/>
      <c r="G69" s="440"/>
      <c r="H69" s="440"/>
      <c r="I69" s="440"/>
      <c r="J69" s="440"/>
      <c r="K69" s="440"/>
      <c r="L69" s="440"/>
      <c r="M69" s="440"/>
      <c r="N69" s="440"/>
      <c r="O69" s="440"/>
      <c r="P69" s="440"/>
    </row>
    <row r="70" spans="2:16" x14ac:dyDescent="0.25">
      <c r="B70" s="440"/>
      <c r="C70" s="440"/>
      <c r="D70" s="440"/>
      <c r="E70" s="440"/>
      <c r="F70" s="440"/>
      <c r="G70" s="440"/>
      <c r="H70" s="440"/>
      <c r="I70" s="440"/>
      <c r="J70" s="440"/>
      <c r="K70" s="440"/>
      <c r="L70" s="440"/>
      <c r="M70" s="440"/>
      <c r="N70" s="440"/>
      <c r="O70" s="440"/>
      <c r="P70" s="440"/>
    </row>
    <row r="71" spans="2:16" x14ac:dyDescent="0.25">
      <c r="B71" s="440"/>
      <c r="C71" s="440"/>
      <c r="D71" s="440"/>
      <c r="E71" s="440"/>
      <c r="F71" s="440"/>
      <c r="G71" s="440"/>
      <c r="H71" s="440"/>
      <c r="I71" s="440"/>
      <c r="J71" s="440"/>
      <c r="K71" s="440"/>
      <c r="L71" s="440"/>
      <c r="M71" s="440"/>
      <c r="N71" s="440"/>
      <c r="O71" s="440"/>
      <c r="P71" s="440"/>
    </row>
    <row r="72" spans="2:16" x14ac:dyDescent="0.25">
      <c r="B72" s="440"/>
      <c r="C72" s="440"/>
      <c r="D72" s="440"/>
      <c r="E72" s="440"/>
      <c r="F72" s="440"/>
      <c r="G72" s="440"/>
      <c r="H72" s="440"/>
      <c r="I72" s="440"/>
      <c r="J72" s="440"/>
      <c r="K72" s="440"/>
      <c r="L72" s="440"/>
      <c r="M72" s="440"/>
      <c r="N72" s="440"/>
      <c r="O72" s="440"/>
      <c r="P72" s="440"/>
    </row>
    <row r="73" spans="2:16" x14ac:dyDescent="0.25">
      <c r="B73" s="440"/>
      <c r="C73" s="440"/>
      <c r="D73" s="440"/>
      <c r="E73" s="440"/>
      <c r="F73" s="440"/>
      <c r="G73" s="440"/>
      <c r="H73" s="440"/>
      <c r="I73" s="440"/>
      <c r="J73" s="440"/>
      <c r="K73" s="440"/>
      <c r="L73" s="440"/>
      <c r="M73" s="440"/>
      <c r="N73" s="440"/>
      <c r="O73" s="440"/>
      <c r="P73" s="440"/>
    </row>
    <row r="74" spans="2:16" x14ac:dyDescent="0.25">
      <c r="B74" s="440"/>
      <c r="C74" s="440"/>
      <c r="D74" s="440"/>
      <c r="E74" s="440"/>
      <c r="F74" s="440"/>
      <c r="G74" s="440"/>
      <c r="H74" s="440"/>
      <c r="I74" s="440"/>
      <c r="J74" s="440"/>
      <c r="K74" s="440"/>
      <c r="L74" s="440"/>
      <c r="M74" s="440"/>
      <c r="N74" s="440"/>
      <c r="O74" s="440"/>
      <c r="P74" s="440"/>
    </row>
    <row r="75" spans="2:16" x14ac:dyDescent="0.25">
      <c r="B75" s="440"/>
      <c r="C75" s="440"/>
      <c r="D75" s="440"/>
      <c r="E75" s="440"/>
      <c r="F75" s="440"/>
      <c r="G75" s="440"/>
      <c r="H75" s="440"/>
      <c r="I75" s="440"/>
      <c r="J75" s="440"/>
      <c r="K75" s="440"/>
      <c r="L75" s="440"/>
      <c r="M75" s="440"/>
      <c r="N75" s="440"/>
      <c r="O75" s="440"/>
      <c r="P75" s="440"/>
    </row>
    <row r="76" spans="2:16" x14ac:dyDescent="0.25">
      <c r="B76" s="440"/>
      <c r="C76" s="440"/>
      <c r="D76" s="440"/>
      <c r="E76" s="440"/>
      <c r="F76" s="440"/>
      <c r="G76" s="440"/>
      <c r="H76" s="440"/>
      <c r="I76" s="440"/>
      <c r="J76" s="440"/>
      <c r="K76" s="440"/>
      <c r="L76" s="440"/>
      <c r="M76" s="440"/>
      <c r="N76" s="440"/>
      <c r="O76" s="440"/>
      <c r="P76" s="440"/>
    </row>
    <row r="77" spans="2:16" x14ac:dyDescent="0.25">
      <c r="B77" s="440"/>
      <c r="C77" s="440"/>
      <c r="D77" s="440"/>
      <c r="E77" s="440"/>
      <c r="F77" s="440"/>
      <c r="G77" s="440"/>
      <c r="H77" s="440"/>
      <c r="I77" s="440"/>
      <c r="J77" s="440"/>
      <c r="K77" s="440"/>
      <c r="L77" s="440"/>
      <c r="M77" s="440"/>
      <c r="N77" s="440"/>
      <c r="O77" s="440"/>
      <c r="P77" s="440"/>
    </row>
    <row r="78" spans="2:16" x14ac:dyDescent="0.25">
      <c r="B78" s="440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</row>
    <row r="79" spans="2:16" x14ac:dyDescent="0.25">
      <c r="B79" s="440"/>
      <c r="C79" s="440"/>
      <c r="D79" s="440"/>
      <c r="E79" s="440"/>
      <c r="F79" s="440"/>
      <c r="G79" s="440"/>
      <c r="H79" s="440"/>
      <c r="I79" s="440"/>
      <c r="J79" s="440"/>
      <c r="K79" s="440"/>
      <c r="L79" s="440"/>
      <c r="M79" s="440"/>
      <c r="N79" s="440"/>
      <c r="O79" s="440"/>
      <c r="P79" s="440"/>
    </row>
    <row r="80" spans="2:16" x14ac:dyDescent="0.25">
      <c r="B80" s="440"/>
      <c r="C80" s="440"/>
      <c r="D80" s="440"/>
      <c r="E80" s="440"/>
      <c r="F80" s="440"/>
      <c r="G80" s="440"/>
      <c r="H80" s="440"/>
      <c r="I80" s="440"/>
      <c r="J80" s="440"/>
      <c r="K80" s="440"/>
      <c r="L80" s="440"/>
      <c r="M80" s="440"/>
      <c r="N80" s="440"/>
      <c r="O80" s="440"/>
      <c r="P80" s="440"/>
    </row>
    <row r="81" spans="2:16" x14ac:dyDescent="0.25">
      <c r="B81" s="440"/>
      <c r="C81" s="440"/>
      <c r="D81" s="440"/>
      <c r="E81" s="440"/>
      <c r="F81" s="440"/>
      <c r="G81" s="440"/>
      <c r="H81" s="440"/>
      <c r="I81" s="440"/>
      <c r="J81" s="440"/>
      <c r="K81" s="440"/>
      <c r="L81" s="440"/>
      <c r="M81" s="440"/>
      <c r="N81" s="440"/>
      <c r="O81" s="440"/>
      <c r="P81" s="440"/>
    </row>
    <row r="82" spans="2:16" x14ac:dyDescent="0.25">
      <c r="B82" s="440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</row>
    <row r="83" spans="2:16" x14ac:dyDescent="0.25"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</row>
    <row r="84" spans="2:16" x14ac:dyDescent="0.25">
      <c r="B84" s="440"/>
      <c r="C84" s="440"/>
      <c r="D84" s="440"/>
      <c r="E84" s="440"/>
      <c r="F84" s="440"/>
      <c r="G84" s="440"/>
      <c r="H84" s="440"/>
      <c r="I84" s="440"/>
      <c r="J84" s="440"/>
      <c r="K84" s="440"/>
      <c r="L84" s="440"/>
      <c r="M84" s="440"/>
      <c r="N84" s="440"/>
      <c r="O84" s="440"/>
      <c r="P84" s="440"/>
    </row>
    <row r="85" spans="2:16" x14ac:dyDescent="0.25">
      <c r="B85" s="440"/>
      <c r="C85" s="440"/>
      <c r="D85" s="440"/>
      <c r="E85" s="440"/>
      <c r="F85" s="440"/>
      <c r="G85" s="440"/>
      <c r="H85" s="440"/>
      <c r="I85" s="440"/>
      <c r="J85" s="440"/>
      <c r="K85" s="440"/>
      <c r="L85" s="440"/>
      <c r="M85" s="440"/>
      <c r="N85" s="440"/>
      <c r="O85" s="440"/>
      <c r="P85" s="440"/>
    </row>
    <row r="86" spans="2:16" x14ac:dyDescent="0.25">
      <c r="B86" s="440"/>
      <c r="C86" s="440"/>
      <c r="D86" s="440"/>
      <c r="E86" s="440"/>
      <c r="F86" s="440"/>
      <c r="G86" s="440"/>
      <c r="H86" s="440"/>
      <c r="I86" s="440"/>
      <c r="J86" s="440"/>
      <c r="K86" s="440"/>
      <c r="L86" s="440"/>
      <c r="M86" s="440"/>
      <c r="N86" s="440"/>
      <c r="O86" s="440"/>
      <c r="P86" s="440"/>
    </row>
    <row r="87" spans="2:16" x14ac:dyDescent="0.25">
      <c r="B87" s="440"/>
      <c r="C87" s="440"/>
      <c r="D87" s="440"/>
      <c r="E87" s="440"/>
      <c r="F87" s="440"/>
      <c r="G87" s="440"/>
      <c r="H87" s="440"/>
      <c r="I87" s="440"/>
      <c r="J87" s="440"/>
      <c r="K87" s="440"/>
      <c r="L87" s="440"/>
      <c r="M87" s="440"/>
      <c r="N87" s="440"/>
      <c r="O87" s="440"/>
      <c r="P87" s="440"/>
    </row>
    <row r="88" spans="2:16" x14ac:dyDescent="0.25">
      <c r="B88" s="440"/>
      <c r="C88" s="440"/>
      <c r="D88" s="440"/>
      <c r="E88" s="440"/>
      <c r="F88" s="440"/>
      <c r="G88" s="440"/>
      <c r="H88" s="440"/>
      <c r="I88" s="440"/>
      <c r="J88" s="440"/>
      <c r="K88" s="440"/>
      <c r="L88" s="440"/>
      <c r="M88" s="440"/>
      <c r="N88" s="440"/>
      <c r="O88" s="440"/>
      <c r="P88" s="440"/>
    </row>
    <row r="89" spans="2:16" x14ac:dyDescent="0.25">
      <c r="B89" s="440"/>
      <c r="C89" s="440"/>
      <c r="D89" s="440"/>
      <c r="E89" s="440"/>
      <c r="F89" s="440"/>
      <c r="G89" s="440"/>
      <c r="H89" s="440"/>
      <c r="I89" s="440"/>
      <c r="J89" s="440"/>
      <c r="K89" s="440"/>
      <c r="L89" s="440"/>
      <c r="M89" s="440"/>
      <c r="N89" s="440"/>
      <c r="O89" s="440"/>
      <c r="P89" s="440"/>
    </row>
    <row r="90" spans="2:16" x14ac:dyDescent="0.25">
      <c r="B90" s="440"/>
      <c r="C90" s="440"/>
      <c r="D90" s="440"/>
      <c r="E90" s="440"/>
      <c r="F90" s="440"/>
      <c r="G90" s="440"/>
      <c r="H90" s="440"/>
      <c r="I90" s="440"/>
      <c r="J90" s="440"/>
      <c r="K90" s="440"/>
      <c r="L90" s="440"/>
      <c r="M90" s="440"/>
      <c r="N90" s="440"/>
      <c r="O90" s="440"/>
      <c r="P90" s="440"/>
    </row>
    <row r="91" spans="2:16" x14ac:dyDescent="0.25"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</row>
    <row r="92" spans="2:16" x14ac:dyDescent="0.25">
      <c r="B92" s="440"/>
      <c r="C92" s="440"/>
      <c r="D92" s="440"/>
      <c r="E92" s="440"/>
      <c r="F92" s="440"/>
      <c r="G92" s="440"/>
      <c r="H92" s="440"/>
      <c r="I92" s="440"/>
      <c r="J92" s="440"/>
      <c r="K92" s="440"/>
      <c r="L92" s="440"/>
      <c r="M92" s="440"/>
      <c r="N92" s="440"/>
      <c r="O92" s="440"/>
      <c r="P92" s="440"/>
    </row>
    <row r="93" spans="2:16" x14ac:dyDescent="0.25">
      <c r="B93" s="440"/>
      <c r="C93" s="440"/>
      <c r="D93" s="440"/>
      <c r="E93" s="440"/>
      <c r="F93" s="440"/>
      <c r="G93" s="440"/>
      <c r="H93" s="440"/>
      <c r="I93" s="440"/>
      <c r="J93" s="440"/>
      <c r="K93" s="440"/>
      <c r="L93" s="440"/>
      <c r="M93" s="440"/>
      <c r="N93" s="440"/>
      <c r="O93" s="440"/>
      <c r="P93" s="440"/>
    </row>
    <row r="94" spans="2:16" x14ac:dyDescent="0.25">
      <c r="B94" s="440"/>
      <c r="C94" s="440"/>
      <c r="D94" s="440"/>
      <c r="E94" s="440"/>
      <c r="F94" s="440"/>
      <c r="G94" s="440"/>
      <c r="H94" s="440"/>
      <c r="I94" s="440"/>
      <c r="J94" s="440"/>
      <c r="K94" s="440"/>
      <c r="L94" s="440"/>
      <c r="M94" s="440"/>
      <c r="N94" s="440"/>
      <c r="O94" s="440"/>
      <c r="P94" s="440"/>
    </row>
    <row r="95" spans="2:16" x14ac:dyDescent="0.25">
      <c r="B95" s="440"/>
      <c r="C95" s="440"/>
      <c r="D95" s="440"/>
      <c r="E95" s="440"/>
      <c r="F95" s="440"/>
      <c r="G95" s="440"/>
      <c r="H95" s="440"/>
      <c r="I95" s="440"/>
      <c r="J95" s="440"/>
      <c r="K95" s="440"/>
      <c r="L95" s="440"/>
      <c r="M95" s="440"/>
      <c r="N95" s="440"/>
      <c r="O95" s="440"/>
      <c r="P95" s="440"/>
    </row>
    <row r="96" spans="2:16" x14ac:dyDescent="0.25">
      <c r="B96" s="440"/>
      <c r="C96" s="440"/>
      <c r="D96" s="440"/>
      <c r="E96" s="440"/>
      <c r="F96" s="440"/>
      <c r="G96" s="440"/>
      <c r="H96" s="440"/>
      <c r="I96" s="440"/>
      <c r="J96" s="440"/>
      <c r="K96" s="440"/>
      <c r="L96" s="440"/>
      <c r="M96" s="440"/>
      <c r="N96" s="440"/>
      <c r="O96" s="440"/>
      <c r="P96" s="440"/>
    </row>
    <row r="97" spans="2:16" x14ac:dyDescent="0.25">
      <c r="B97" s="440"/>
      <c r="C97" s="440"/>
      <c r="D97" s="440"/>
      <c r="E97" s="440"/>
      <c r="F97" s="440"/>
      <c r="G97" s="440"/>
      <c r="H97" s="440"/>
      <c r="I97" s="440"/>
      <c r="J97" s="440"/>
      <c r="K97" s="440"/>
      <c r="L97" s="440"/>
      <c r="M97" s="440"/>
      <c r="N97" s="440"/>
      <c r="O97" s="440"/>
      <c r="P97" s="440"/>
    </row>
    <row r="98" spans="2:16" x14ac:dyDescent="0.25">
      <c r="B98" s="440"/>
      <c r="C98" s="440"/>
      <c r="D98" s="440"/>
      <c r="E98" s="440"/>
      <c r="F98" s="440"/>
      <c r="G98" s="440"/>
      <c r="H98" s="440"/>
      <c r="I98" s="440"/>
      <c r="J98" s="440"/>
      <c r="K98" s="440"/>
      <c r="L98" s="440"/>
      <c r="M98" s="440"/>
      <c r="N98" s="440"/>
      <c r="O98" s="440"/>
      <c r="P98" s="440"/>
    </row>
    <row r="99" spans="2:16" x14ac:dyDescent="0.25">
      <c r="B99" s="440"/>
      <c r="C99" s="440"/>
      <c r="D99" s="440"/>
      <c r="E99" s="440"/>
      <c r="F99" s="440"/>
      <c r="G99" s="440"/>
      <c r="H99" s="440"/>
      <c r="I99" s="440"/>
      <c r="J99" s="440"/>
      <c r="K99" s="440"/>
      <c r="L99" s="440"/>
      <c r="M99" s="440"/>
      <c r="N99" s="440"/>
      <c r="O99" s="440"/>
      <c r="P99" s="440"/>
    </row>
    <row r="100" spans="2:16" x14ac:dyDescent="0.25">
      <c r="B100" s="440"/>
      <c r="C100" s="440"/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0"/>
      <c r="P100" s="440"/>
    </row>
    <row r="101" spans="2:16" x14ac:dyDescent="0.25">
      <c r="B101" s="440"/>
      <c r="C101" s="440"/>
      <c r="D101" s="440"/>
      <c r="E101" s="440"/>
      <c r="F101" s="440"/>
      <c r="G101" s="440"/>
      <c r="H101" s="440"/>
      <c r="I101" s="440"/>
      <c r="J101" s="440"/>
      <c r="K101" s="440"/>
      <c r="L101" s="440"/>
      <c r="M101" s="440"/>
      <c r="N101" s="440"/>
      <c r="O101" s="440"/>
      <c r="P101" s="440"/>
    </row>
    <row r="102" spans="2:16" x14ac:dyDescent="0.25">
      <c r="B102" s="440"/>
      <c r="C102" s="440"/>
      <c r="D102" s="440"/>
      <c r="E102" s="440"/>
      <c r="F102" s="440"/>
      <c r="G102" s="440"/>
      <c r="H102" s="440"/>
      <c r="I102" s="440"/>
      <c r="J102" s="440"/>
      <c r="K102" s="440"/>
      <c r="L102" s="440"/>
      <c r="M102" s="440"/>
      <c r="N102" s="440"/>
      <c r="O102" s="440"/>
      <c r="P102" s="440"/>
    </row>
    <row r="103" spans="2:16" x14ac:dyDescent="0.25">
      <c r="B103" s="440"/>
      <c r="C103" s="440"/>
      <c r="D103" s="440"/>
      <c r="E103" s="440"/>
      <c r="F103" s="440"/>
      <c r="G103" s="440"/>
      <c r="H103" s="440"/>
      <c r="I103" s="440"/>
      <c r="J103" s="440"/>
      <c r="K103" s="440"/>
      <c r="L103" s="440"/>
      <c r="M103" s="440"/>
      <c r="N103" s="440"/>
      <c r="O103" s="440"/>
      <c r="P103" s="440"/>
    </row>
    <row r="104" spans="2:16" x14ac:dyDescent="0.25"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</row>
    <row r="105" spans="2:16" x14ac:dyDescent="0.25">
      <c r="B105" s="440"/>
      <c r="C105" s="440"/>
      <c r="D105" s="440"/>
      <c r="E105" s="440"/>
      <c r="F105" s="440"/>
      <c r="G105" s="440"/>
      <c r="H105" s="440"/>
      <c r="I105" s="440"/>
      <c r="J105" s="440"/>
      <c r="K105" s="440"/>
      <c r="L105" s="440"/>
      <c r="M105" s="440"/>
      <c r="N105" s="440"/>
      <c r="O105" s="440"/>
      <c r="P105" s="440"/>
    </row>
    <row r="106" spans="2:16" x14ac:dyDescent="0.25">
      <c r="B106" s="440"/>
      <c r="C106" s="440"/>
      <c r="D106" s="440"/>
      <c r="E106" s="440"/>
      <c r="F106" s="440"/>
      <c r="G106" s="440"/>
      <c r="H106" s="440"/>
      <c r="I106" s="440"/>
      <c r="J106" s="440"/>
      <c r="K106" s="440"/>
      <c r="L106" s="440"/>
      <c r="M106" s="440"/>
      <c r="N106" s="440"/>
      <c r="O106" s="440"/>
      <c r="P106" s="440"/>
    </row>
    <row r="107" spans="2:16" x14ac:dyDescent="0.25">
      <c r="B107" s="440"/>
      <c r="C107" s="440"/>
      <c r="D107" s="440"/>
      <c r="E107" s="440"/>
      <c r="F107" s="440"/>
      <c r="G107" s="440"/>
      <c r="H107" s="440"/>
      <c r="I107" s="440"/>
      <c r="J107" s="440"/>
      <c r="K107" s="440"/>
      <c r="L107" s="440"/>
      <c r="M107" s="440"/>
      <c r="N107" s="440"/>
      <c r="O107" s="440"/>
      <c r="P107" s="440"/>
    </row>
    <row r="108" spans="2:16" x14ac:dyDescent="0.25">
      <c r="B108" s="440"/>
      <c r="C108" s="440"/>
      <c r="D108" s="440"/>
      <c r="E108" s="440"/>
      <c r="F108" s="440"/>
      <c r="G108" s="440"/>
      <c r="H108" s="440"/>
      <c r="I108" s="440"/>
      <c r="J108" s="440"/>
      <c r="K108" s="440"/>
      <c r="L108" s="440"/>
      <c r="M108" s="440"/>
      <c r="N108" s="440"/>
      <c r="O108" s="440"/>
      <c r="P108" s="440"/>
    </row>
    <row r="109" spans="2:16" x14ac:dyDescent="0.25">
      <c r="B109" s="440"/>
      <c r="C109" s="440"/>
      <c r="D109" s="440"/>
      <c r="E109" s="440"/>
      <c r="F109" s="440"/>
      <c r="G109" s="440"/>
      <c r="H109" s="440"/>
      <c r="I109" s="440"/>
      <c r="J109" s="440"/>
      <c r="K109" s="440"/>
      <c r="L109" s="440"/>
      <c r="M109" s="440"/>
      <c r="N109" s="440"/>
      <c r="O109" s="440"/>
      <c r="P109" s="440"/>
    </row>
    <row r="110" spans="2:16" x14ac:dyDescent="0.25">
      <c r="B110" s="440"/>
      <c r="C110" s="440"/>
      <c r="D110" s="440"/>
      <c r="E110" s="440"/>
      <c r="F110" s="440"/>
      <c r="G110" s="440"/>
      <c r="H110" s="440"/>
      <c r="I110" s="440"/>
      <c r="J110" s="440"/>
      <c r="K110" s="440"/>
      <c r="L110" s="440"/>
      <c r="M110" s="440"/>
      <c r="N110" s="440"/>
      <c r="O110" s="440"/>
      <c r="P110" s="440"/>
    </row>
    <row r="111" spans="2:16" x14ac:dyDescent="0.25">
      <c r="B111" s="440"/>
      <c r="C111" s="440"/>
      <c r="D111" s="440"/>
      <c r="E111" s="440"/>
      <c r="F111" s="440"/>
      <c r="G111" s="440"/>
      <c r="H111" s="440"/>
      <c r="I111" s="440"/>
      <c r="J111" s="440"/>
      <c r="K111" s="440"/>
      <c r="L111" s="440"/>
      <c r="M111" s="440"/>
      <c r="N111" s="440"/>
      <c r="O111" s="440"/>
      <c r="P111" s="440"/>
    </row>
    <row r="112" spans="2:16" x14ac:dyDescent="0.25">
      <c r="B112" s="440"/>
      <c r="C112" s="440"/>
      <c r="D112" s="440"/>
      <c r="E112" s="440"/>
      <c r="F112" s="440"/>
      <c r="G112" s="440"/>
      <c r="H112" s="440"/>
      <c r="I112" s="440"/>
      <c r="J112" s="440"/>
      <c r="K112" s="440"/>
      <c r="L112" s="440"/>
      <c r="M112" s="440"/>
      <c r="N112" s="440"/>
      <c r="O112" s="440"/>
      <c r="P112" s="440"/>
    </row>
    <row r="113" spans="2:28" x14ac:dyDescent="0.25">
      <c r="B113" s="440"/>
      <c r="C113" s="440"/>
      <c r="D113" s="440"/>
      <c r="E113" s="440"/>
      <c r="F113" s="440"/>
      <c r="G113" s="440"/>
      <c r="H113" s="440"/>
      <c r="I113" s="440"/>
      <c r="J113" s="440"/>
      <c r="K113" s="440"/>
      <c r="L113" s="440"/>
      <c r="M113" s="440"/>
      <c r="N113" s="440"/>
      <c r="O113" s="440"/>
      <c r="P113" s="440"/>
    </row>
    <row r="114" spans="2:28" x14ac:dyDescent="0.25">
      <c r="B114" s="440"/>
      <c r="C114" s="440"/>
      <c r="D114" s="440"/>
      <c r="E114" s="440"/>
      <c r="F114" s="440"/>
      <c r="G114" s="440"/>
      <c r="H114" s="440"/>
      <c r="I114" s="440"/>
      <c r="J114" s="440"/>
      <c r="K114" s="440"/>
      <c r="L114" s="440"/>
      <c r="M114" s="440"/>
      <c r="N114" s="440"/>
      <c r="O114" s="440"/>
      <c r="P114" s="440"/>
    </row>
    <row r="115" spans="2:28" x14ac:dyDescent="0.25">
      <c r="B115" s="440"/>
      <c r="C115" s="440"/>
      <c r="D115" s="440"/>
      <c r="E115" s="440"/>
      <c r="F115" s="440"/>
      <c r="G115" s="440"/>
      <c r="H115" s="440"/>
      <c r="I115" s="440"/>
      <c r="J115" s="440"/>
      <c r="K115" s="440"/>
      <c r="L115" s="440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</row>
    <row r="116" spans="2:28" x14ac:dyDescent="0.25">
      <c r="B116" s="440"/>
      <c r="C116" s="440"/>
      <c r="D116" s="440"/>
      <c r="E116" s="440"/>
      <c r="F116" s="440"/>
      <c r="G116" s="440"/>
      <c r="H116" s="440"/>
      <c r="I116" s="440"/>
      <c r="J116" s="440"/>
      <c r="K116" s="440"/>
      <c r="L116" s="440"/>
      <c r="M116" s="440"/>
      <c r="N116" s="440"/>
      <c r="O116" s="440"/>
      <c r="P116" s="440"/>
      <c r="Q116" s="440"/>
      <c r="R116" s="440"/>
      <c r="S116" s="440"/>
      <c r="T116" s="440"/>
      <c r="U116" s="440"/>
      <c r="V116" s="440"/>
      <c r="W116" s="440"/>
      <c r="X116" s="440"/>
      <c r="Y116" s="440"/>
      <c r="Z116" s="440"/>
      <c r="AA116" s="440"/>
      <c r="AB116" s="440"/>
    </row>
    <row r="117" spans="2:28" x14ac:dyDescent="0.25"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</row>
    <row r="118" spans="2:28" x14ac:dyDescent="0.25">
      <c r="B118" s="440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</row>
    <row r="119" spans="2:28" x14ac:dyDescent="0.25"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</row>
    <row r="120" spans="2:28" x14ac:dyDescent="0.25">
      <c r="B120" s="440"/>
      <c r="C120" s="440"/>
      <c r="D120" s="440"/>
      <c r="E120" s="440"/>
      <c r="F120" s="440"/>
      <c r="G120" s="440"/>
      <c r="H120" s="440"/>
      <c r="I120" s="440"/>
      <c r="J120" s="440"/>
      <c r="K120" s="440"/>
      <c r="L120" s="440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</row>
    <row r="121" spans="2:28" x14ac:dyDescent="0.25">
      <c r="B121" s="440"/>
      <c r="C121" s="440"/>
      <c r="D121" s="440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</row>
    <row r="122" spans="2:28" x14ac:dyDescent="0.25">
      <c r="B122" s="440"/>
      <c r="C122" s="440"/>
      <c r="D122" s="440"/>
      <c r="E122" s="440"/>
      <c r="F122" s="440"/>
      <c r="G122" s="440"/>
      <c r="H122" s="440"/>
      <c r="I122" s="440"/>
      <c r="J122" s="440"/>
      <c r="K122" s="440"/>
      <c r="L122" s="440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</row>
    <row r="123" spans="2:28" x14ac:dyDescent="0.25">
      <c r="B123" s="440"/>
      <c r="C123" s="440"/>
      <c r="D123" s="440"/>
      <c r="E123" s="440"/>
      <c r="F123" s="440"/>
      <c r="G123" s="440"/>
      <c r="H123" s="440"/>
      <c r="I123" s="440"/>
      <c r="J123" s="440"/>
      <c r="K123" s="440"/>
      <c r="L123" s="440"/>
      <c r="M123" s="440"/>
      <c r="N123" s="440"/>
      <c r="O123" s="440"/>
      <c r="P123" s="440"/>
      <c r="Q123" s="440"/>
      <c r="R123" s="440"/>
      <c r="S123" s="440"/>
      <c r="T123" s="440"/>
      <c r="U123" s="440"/>
      <c r="V123" s="440"/>
      <c r="W123" s="440"/>
      <c r="X123" s="440"/>
      <c r="Y123" s="440"/>
      <c r="Z123" s="440"/>
      <c r="AA123" s="440"/>
      <c r="AB123" s="440"/>
    </row>
    <row r="124" spans="2:28" x14ac:dyDescent="0.25">
      <c r="B124" s="440"/>
      <c r="C124" s="440"/>
      <c r="D124" s="440"/>
      <c r="E124" s="440"/>
      <c r="F124" s="440"/>
      <c r="G124" s="440"/>
      <c r="H124" s="440"/>
      <c r="I124" s="440"/>
      <c r="J124" s="440"/>
      <c r="K124" s="440"/>
      <c r="L124" s="440"/>
      <c r="M124" s="440"/>
      <c r="N124" s="440"/>
      <c r="O124" s="440"/>
      <c r="P124" s="440"/>
      <c r="Q124" s="440"/>
      <c r="R124" s="440"/>
      <c r="S124" s="440"/>
      <c r="T124" s="440"/>
      <c r="U124" s="440"/>
      <c r="V124" s="440"/>
      <c r="W124" s="440"/>
      <c r="X124" s="440"/>
      <c r="Y124" s="440"/>
      <c r="Z124" s="440"/>
      <c r="AA124" s="440"/>
      <c r="AB124" s="440"/>
    </row>
    <row r="125" spans="2:28" x14ac:dyDescent="0.25">
      <c r="B125" s="440"/>
      <c r="C125" s="440"/>
      <c r="D125" s="440"/>
      <c r="E125" s="440"/>
      <c r="F125" s="440"/>
      <c r="G125" s="440"/>
      <c r="H125" s="440"/>
      <c r="I125" s="440"/>
      <c r="J125" s="440"/>
      <c r="K125" s="440"/>
      <c r="L125" s="440"/>
      <c r="M125" s="440"/>
      <c r="N125" s="440"/>
      <c r="O125" s="440"/>
      <c r="P125" s="440"/>
      <c r="Q125" s="440"/>
      <c r="R125" s="440"/>
      <c r="S125" s="440"/>
      <c r="T125" s="440"/>
      <c r="U125" s="440"/>
      <c r="V125" s="440"/>
      <c r="W125" s="440"/>
      <c r="X125" s="440"/>
      <c r="Y125" s="440"/>
      <c r="Z125" s="440"/>
      <c r="AA125" s="440"/>
      <c r="AB125" s="440"/>
    </row>
    <row r="126" spans="2:28" x14ac:dyDescent="0.25">
      <c r="B126" s="440"/>
      <c r="C126" s="440"/>
      <c r="D126" s="440"/>
      <c r="E126" s="440"/>
      <c r="F126" s="440"/>
      <c r="G126" s="440"/>
      <c r="H126" s="440"/>
      <c r="I126" s="440"/>
      <c r="J126" s="440"/>
      <c r="K126" s="440"/>
      <c r="L126" s="440"/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</row>
    <row r="127" spans="2:28" x14ac:dyDescent="0.25">
      <c r="B127" s="440"/>
      <c r="C127" s="440"/>
      <c r="D127" s="440"/>
      <c r="E127" s="440"/>
      <c r="F127" s="440"/>
      <c r="G127" s="440"/>
      <c r="H127" s="440"/>
      <c r="I127" s="440"/>
      <c r="J127" s="440"/>
      <c r="K127" s="440"/>
      <c r="L127" s="440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</row>
    <row r="128" spans="2:28" x14ac:dyDescent="0.25">
      <c r="B128" s="440"/>
      <c r="C128" s="440"/>
      <c r="D128" s="440"/>
      <c r="E128" s="440"/>
      <c r="F128" s="440"/>
      <c r="G128" s="440"/>
      <c r="H128" s="440"/>
      <c r="I128" s="440"/>
      <c r="J128" s="440"/>
      <c r="K128" s="440"/>
      <c r="L128" s="440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</row>
    <row r="129" spans="2:28" x14ac:dyDescent="0.25">
      <c r="B129" s="440"/>
      <c r="C129" s="440"/>
      <c r="D129" s="440"/>
      <c r="E129" s="440"/>
      <c r="F129" s="440"/>
      <c r="G129" s="440"/>
      <c r="H129" s="440"/>
      <c r="I129" s="440"/>
      <c r="J129" s="440"/>
      <c r="K129" s="440"/>
      <c r="L129" s="440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</row>
    <row r="130" spans="2:28" x14ac:dyDescent="0.25">
      <c r="B130" s="440"/>
      <c r="C130" s="440"/>
      <c r="D130" s="440"/>
      <c r="E130" s="440"/>
      <c r="F130" s="440"/>
      <c r="G130" s="440"/>
      <c r="H130" s="440"/>
      <c r="I130" s="440"/>
      <c r="J130" s="440"/>
      <c r="K130" s="440"/>
      <c r="L130" s="440"/>
      <c r="M130" s="440"/>
      <c r="N130" s="440"/>
      <c r="O130" s="440"/>
      <c r="P130" s="440"/>
      <c r="Q130" s="440"/>
      <c r="R130" s="440"/>
      <c r="S130" s="440"/>
      <c r="T130" s="440"/>
      <c r="U130" s="440"/>
      <c r="V130" s="440"/>
      <c r="W130" s="440"/>
      <c r="X130" s="440"/>
      <c r="Y130" s="440"/>
      <c r="Z130" s="440"/>
      <c r="AA130" s="440"/>
      <c r="AB130" s="440"/>
    </row>
    <row r="131" spans="2:28" x14ac:dyDescent="0.25">
      <c r="B131" s="440"/>
      <c r="C131" s="440"/>
      <c r="D131" s="440"/>
      <c r="E131" s="440"/>
      <c r="F131" s="440"/>
      <c r="G131" s="440"/>
      <c r="H131" s="440"/>
      <c r="I131" s="440"/>
      <c r="J131" s="440"/>
      <c r="K131" s="440"/>
      <c r="L131" s="440"/>
      <c r="M131" s="440"/>
      <c r="N131" s="440"/>
      <c r="O131" s="440"/>
      <c r="P131" s="440"/>
      <c r="Q131" s="440"/>
      <c r="R131" s="440"/>
      <c r="S131" s="440"/>
      <c r="T131" s="440"/>
      <c r="U131" s="440"/>
      <c r="V131" s="440"/>
      <c r="W131" s="440"/>
      <c r="X131" s="440"/>
      <c r="Y131" s="440"/>
      <c r="Z131" s="440"/>
      <c r="AA131" s="440"/>
      <c r="AB131" s="440"/>
    </row>
    <row r="132" spans="2:28" x14ac:dyDescent="0.25">
      <c r="B132" s="440"/>
      <c r="C132" s="440"/>
      <c r="D132" s="440"/>
      <c r="E132" s="440"/>
      <c r="F132" s="440"/>
      <c r="G132" s="440"/>
      <c r="H132" s="440"/>
      <c r="I132" s="440"/>
      <c r="J132" s="440"/>
      <c r="K132" s="440"/>
      <c r="L132" s="440"/>
      <c r="M132" s="440"/>
      <c r="N132" s="440"/>
      <c r="O132" s="440"/>
      <c r="P132" s="440"/>
      <c r="Q132" s="440"/>
      <c r="R132" s="440"/>
      <c r="S132" s="440"/>
      <c r="T132" s="440"/>
      <c r="U132" s="440"/>
      <c r="V132" s="440"/>
      <c r="W132" s="440"/>
      <c r="X132" s="440"/>
      <c r="Y132" s="440"/>
      <c r="Z132" s="440"/>
      <c r="AA132" s="440"/>
      <c r="AB132" s="440"/>
    </row>
    <row r="133" spans="2:28" x14ac:dyDescent="0.25">
      <c r="B133" s="440"/>
      <c r="C133" s="440"/>
      <c r="D133" s="440"/>
      <c r="E133" s="440"/>
      <c r="F133" s="440"/>
      <c r="G133" s="440"/>
      <c r="H133" s="440"/>
      <c r="I133" s="440"/>
      <c r="J133" s="440"/>
      <c r="K133" s="440"/>
      <c r="L133" s="440"/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</row>
    <row r="134" spans="2:28" x14ac:dyDescent="0.25">
      <c r="B134" s="440"/>
      <c r="C134" s="440"/>
      <c r="D134" s="440"/>
      <c r="E134" s="440"/>
      <c r="F134" s="440"/>
      <c r="G134" s="440"/>
      <c r="H134" s="440"/>
      <c r="I134" s="440"/>
      <c r="J134" s="440"/>
      <c r="K134" s="440"/>
      <c r="L134" s="440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</row>
    <row r="135" spans="2:28" x14ac:dyDescent="0.25">
      <c r="B135" s="440"/>
      <c r="C135" s="440"/>
      <c r="D135" s="440"/>
      <c r="E135" s="440"/>
      <c r="F135" s="440"/>
      <c r="G135" s="440"/>
      <c r="H135" s="440"/>
      <c r="I135" s="440"/>
      <c r="J135" s="440"/>
      <c r="K135" s="440"/>
      <c r="L135" s="440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</row>
    <row r="136" spans="2:28" x14ac:dyDescent="0.25">
      <c r="B136" s="440"/>
      <c r="C136" s="440"/>
      <c r="D136" s="440"/>
      <c r="E136" s="440"/>
      <c r="F136" s="440"/>
      <c r="G136" s="440"/>
      <c r="H136" s="440"/>
      <c r="I136" s="440"/>
      <c r="J136" s="440"/>
      <c r="K136" s="440"/>
      <c r="L136" s="440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</row>
    <row r="137" spans="2:28" x14ac:dyDescent="0.25">
      <c r="B137" s="440"/>
      <c r="C137" s="440"/>
      <c r="D137" s="440"/>
      <c r="E137" s="440"/>
      <c r="F137" s="440"/>
      <c r="G137" s="440"/>
      <c r="H137" s="440"/>
      <c r="I137" s="440"/>
      <c r="J137" s="440"/>
      <c r="K137" s="440"/>
      <c r="L137" s="440"/>
      <c r="M137" s="440"/>
      <c r="N137" s="440"/>
      <c r="O137" s="440"/>
      <c r="P137" s="440"/>
      <c r="Q137" s="440"/>
      <c r="R137" s="440"/>
      <c r="S137" s="440"/>
      <c r="T137" s="440"/>
      <c r="U137" s="440"/>
      <c r="V137" s="440"/>
      <c r="W137" s="440"/>
      <c r="X137" s="440"/>
      <c r="Y137" s="440"/>
      <c r="Z137" s="440"/>
      <c r="AA137" s="440"/>
      <c r="AB137" s="440"/>
    </row>
    <row r="138" spans="2:28" x14ac:dyDescent="0.25">
      <c r="B138" s="440"/>
      <c r="C138" s="440"/>
      <c r="D138" s="440"/>
      <c r="E138" s="440"/>
      <c r="F138" s="440"/>
      <c r="G138" s="440"/>
      <c r="H138" s="440"/>
      <c r="I138" s="440"/>
      <c r="J138" s="440"/>
      <c r="K138" s="440"/>
      <c r="L138" s="440"/>
      <c r="M138" s="440"/>
      <c r="N138" s="440"/>
      <c r="O138" s="440"/>
      <c r="P138" s="440"/>
      <c r="Q138" s="440"/>
      <c r="R138" s="440"/>
      <c r="S138" s="440"/>
      <c r="T138" s="440"/>
      <c r="U138" s="440"/>
      <c r="V138" s="440"/>
      <c r="W138" s="440"/>
      <c r="X138" s="440"/>
      <c r="Y138" s="440"/>
      <c r="Z138" s="440"/>
      <c r="AA138" s="440"/>
      <c r="AB138" s="440"/>
    </row>
    <row r="139" spans="2:28" x14ac:dyDescent="0.25">
      <c r="B139" s="440"/>
      <c r="C139" s="440"/>
      <c r="D139" s="440"/>
      <c r="E139" s="440"/>
      <c r="F139" s="440"/>
      <c r="G139" s="440"/>
      <c r="H139" s="440"/>
      <c r="I139" s="440"/>
      <c r="J139" s="440"/>
      <c r="K139" s="440"/>
      <c r="L139" s="440"/>
      <c r="M139" s="440"/>
      <c r="N139" s="440"/>
      <c r="O139" s="440"/>
      <c r="P139" s="440"/>
      <c r="Q139" s="440"/>
      <c r="R139" s="440"/>
      <c r="S139" s="440"/>
      <c r="T139" s="440"/>
      <c r="U139" s="440"/>
      <c r="V139" s="440"/>
      <c r="W139" s="440"/>
      <c r="X139" s="440"/>
      <c r="Y139" s="440"/>
      <c r="Z139" s="440"/>
      <c r="AA139" s="440"/>
      <c r="AB139" s="440"/>
    </row>
    <row r="140" spans="2:28" x14ac:dyDescent="0.25">
      <c r="B140" s="440"/>
      <c r="C140" s="440"/>
      <c r="D140" s="440"/>
      <c r="E140" s="440"/>
      <c r="F140" s="440"/>
      <c r="G140" s="440"/>
      <c r="H140" s="440"/>
      <c r="I140" s="440"/>
      <c r="J140" s="440"/>
      <c r="K140" s="440"/>
      <c r="L140" s="440"/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</row>
    <row r="141" spans="2:28" x14ac:dyDescent="0.25">
      <c r="B141" s="440"/>
      <c r="C141" s="440"/>
      <c r="D141" s="440"/>
      <c r="E141" s="440"/>
      <c r="F141" s="440"/>
      <c r="G141" s="440"/>
      <c r="H141" s="440"/>
      <c r="I141" s="440"/>
      <c r="J141" s="440"/>
      <c r="K141" s="440"/>
      <c r="L141" s="440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</row>
    <row r="142" spans="2:28" x14ac:dyDescent="0.25">
      <c r="B142" s="440"/>
      <c r="C142" s="440"/>
      <c r="D142" s="440"/>
      <c r="E142" s="440"/>
      <c r="F142" s="440"/>
      <c r="G142" s="440"/>
      <c r="H142" s="440"/>
      <c r="I142" s="440"/>
      <c r="J142" s="440"/>
      <c r="K142" s="440"/>
      <c r="L142" s="440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</row>
    <row r="143" spans="2:28" x14ac:dyDescent="0.25">
      <c r="B143" s="440"/>
      <c r="C143" s="440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</row>
    <row r="144" spans="2:28" x14ac:dyDescent="0.25">
      <c r="B144" s="440"/>
      <c r="C144" s="440"/>
      <c r="D144" s="440"/>
      <c r="E144" s="440"/>
      <c r="F144" s="440"/>
      <c r="G144" s="440"/>
      <c r="H144" s="440"/>
      <c r="I144" s="440"/>
      <c r="J144" s="440"/>
      <c r="K144" s="440"/>
      <c r="L144" s="440"/>
      <c r="M144" s="440"/>
      <c r="N144" s="440"/>
      <c r="O144" s="440"/>
      <c r="P144" s="440"/>
      <c r="Q144" s="440"/>
      <c r="R144" s="440"/>
      <c r="S144" s="440"/>
      <c r="T144" s="440"/>
      <c r="U144" s="440"/>
      <c r="V144" s="440"/>
      <c r="W144" s="440"/>
      <c r="X144" s="440"/>
      <c r="Y144" s="440"/>
      <c r="Z144" s="440"/>
      <c r="AA144" s="440"/>
      <c r="AB144" s="440"/>
    </row>
    <row r="145" spans="2:28" x14ac:dyDescent="0.25">
      <c r="B145" s="440"/>
      <c r="C145" s="440"/>
      <c r="D145" s="440"/>
      <c r="E145" s="440"/>
      <c r="F145" s="440"/>
      <c r="G145" s="440"/>
      <c r="H145" s="440"/>
      <c r="I145" s="440"/>
      <c r="J145" s="440"/>
      <c r="K145" s="440"/>
      <c r="L145" s="440"/>
      <c r="M145" s="440"/>
      <c r="N145" s="440"/>
      <c r="O145" s="440"/>
      <c r="P145" s="440"/>
      <c r="Q145" s="440"/>
      <c r="R145" s="440"/>
      <c r="S145" s="440"/>
      <c r="T145" s="440"/>
      <c r="U145" s="440"/>
      <c r="V145" s="440"/>
      <c r="W145" s="440"/>
      <c r="X145" s="440"/>
      <c r="Y145" s="440"/>
      <c r="Z145" s="440"/>
      <c r="AA145" s="440"/>
      <c r="AB145" s="440"/>
    </row>
    <row r="146" spans="2:28" x14ac:dyDescent="0.25">
      <c r="B146" s="440"/>
      <c r="C146" s="440"/>
      <c r="D146" s="440"/>
      <c r="E146" s="440"/>
      <c r="F146" s="440"/>
      <c r="G146" s="440"/>
      <c r="H146" s="440"/>
      <c r="I146" s="440"/>
      <c r="J146" s="440"/>
      <c r="K146" s="440"/>
      <c r="L146" s="440"/>
      <c r="M146" s="440"/>
      <c r="N146" s="440"/>
      <c r="O146" s="440"/>
      <c r="P146" s="440"/>
      <c r="Q146" s="440"/>
      <c r="R146" s="440"/>
      <c r="S146" s="440"/>
      <c r="T146" s="440"/>
      <c r="U146" s="440"/>
      <c r="V146" s="440"/>
      <c r="W146" s="440"/>
      <c r="X146" s="440"/>
      <c r="Y146" s="440"/>
      <c r="Z146" s="440"/>
      <c r="AA146" s="440"/>
      <c r="AB146" s="440"/>
    </row>
    <row r="147" spans="2:28" x14ac:dyDescent="0.25">
      <c r="B147" s="440"/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</row>
    <row r="148" spans="2:28" x14ac:dyDescent="0.25">
      <c r="B148" s="440"/>
      <c r="C148" s="440"/>
      <c r="D148" s="440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</row>
    <row r="149" spans="2:28" x14ac:dyDescent="0.25">
      <c r="B149" s="440"/>
      <c r="C149" s="440"/>
      <c r="D149" s="440"/>
      <c r="E149" s="440"/>
      <c r="F149" s="440"/>
      <c r="G149" s="440"/>
      <c r="H149" s="440"/>
      <c r="I149" s="440"/>
      <c r="J149" s="440"/>
      <c r="K149" s="440"/>
      <c r="L149" s="440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</row>
    <row r="150" spans="2:28" x14ac:dyDescent="0.25">
      <c r="B150" s="440"/>
      <c r="C150" s="440"/>
      <c r="D150" s="440"/>
      <c r="E150" s="440"/>
      <c r="F150" s="440"/>
      <c r="G150" s="440"/>
      <c r="H150" s="440"/>
      <c r="I150" s="440"/>
      <c r="J150" s="440"/>
      <c r="K150" s="440"/>
      <c r="L150" s="440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</row>
    <row r="151" spans="2:28" x14ac:dyDescent="0.25">
      <c r="B151" s="440"/>
      <c r="C151" s="440"/>
      <c r="D151" s="440"/>
      <c r="E151" s="440"/>
      <c r="F151" s="440"/>
      <c r="G151" s="440"/>
      <c r="H151" s="440"/>
      <c r="I151" s="440"/>
      <c r="J151" s="440"/>
      <c r="K151" s="440"/>
      <c r="L151" s="440"/>
      <c r="M151" s="440"/>
      <c r="N151" s="440"/>
      <c r="O151" s="440"/>
      <c r="P151" s="440"/>
      <c r="Q151" s="440"/>
      <c r="R151" s="440"/>
      <c r="S151" s="440"/>
      <c r="T151" s="440"/>
      <c r="U151" s="440"/>
      <c r="V151" s="440"/>
      <c r="W151" s="440"/>
      <c r="X151" s="440"/>
      <c r="Y151" s="440"/>
      <c r="Z151" s="440"/>
      <c r="AA151" s="440"/>
      <c r="AB151" s="440"/>
    </row>
    <row r="152" spans="2:28" x14ac:dyDescent="0.25">
      <c r="B152" s="440"/>
      <c r="C152" s="440"/>
      <c r="D152" s="440"/>
      <c r="E152" s="440"/>
      <c r="F152" s="440"/>
      <c r="G152" s="440"/>
      <c r="H152" s="440"/>
      <c r="I152" s="440"/>
      <c r="J152" s="440"/>
      <c r="K152" s="440"/>
      <c r="L152" s="440"/>
      <c r="M152" s="440"/>
      <c r="N152" s="440"/>
      <c r="O152" s="440"/>
      <c r="P152" s="440"/>
      <c r="Q152" s="440"/>
      <c r="R152" s="440"/>
      <c r="S152" s="440"/>
      <c r="T152" s="440"/>
      <c r="U152" s="440"/>
      <c r="V152" s="440"/>
      <c r="W152" s="440"/>
      <c r="X152" s="440"/>
      <c r="Y152" s="440"/>
      <c r="Z152" s="440"/>
      <c r="AA152" s="440"/>
      <c r="AB152" s="440"/>
    </row>
    <row r="153" spans="2:28" x14ac:dyDescent="0.25">
      <c r="B153" s="440"/>
      <c r="C153" s="440"/>
      <c r="D153" s="440"/>
      <c r="E153" s="440"/>
      <c r="F153" s="440"/>
      <c r="G153" s="440"/>
      <c r="H153" s="440"/>
      <c r="I153" s="440"/>
      <c r="J153" s="440"/>
      <c r="K153" s="440"/>
      <c r="L153" s="440"/>
      <c r="M153" s="440"/>
      <c r="N153" s="440"/>
      <c r="O153" s="440"/>
      <c r="P153" s="440"/>
      <c r="Q153" s="440"/>
      <c r="R153" s="440"/>
      <c r="S153" s="440"/>
      <c r="T153" s="440"/>
      <c r="U153" s="440"/>
      <c r="V153" s="440"/>
      <c r="W153" s="440"/>
      <c r="X153" s="440"/>
      <c r="Y153" s="440"/>
      <c r="Z153" s="440"/>
      <c r="AA153" s="440"/>
      <c r="AB153" s="440"/>
    </row>
    <row r="154" spans="2:28" x14ac:dyDescent="0.25">
      <c r="B154" s="440"/>
      <c r="C154" s="440"/>
      <c r="D154" s="440"/>
      <c r="E154" s="440"/>
      <c r="F154" s="440"/>
      <c r="G154" s="440"/>
      <c r="H154" s="440"/>
      <c r="I154" s="440"/>
      <c r="J154" s="440"/>
      <c r="K154" s="440"/>
      <c r="L154" s="440"/>
      <c r="M154" s="440"/>
      <c r="N154" s="440"/>
      <c r="O154" s="440"/>
      <c r="P154" s="440"/>
      <c r="Q154" s="440"/>
      <c r="R154" s="440"/>
      <c r="S154" s="440"/>
      <c r="T154" s="440"/>
      <c r="U154" s="440"/>
      <c r="V154" s="440"/>
      <c r="W154" s="440"/>
      <c r="X154" s="440"/>
      <c r="Y154" s="440"/>
      <c r="Z154" s="440"/>
      <c r="AA154" s="440"/>
      <c r="AB154" s="440"/>
    </row>
    <row r="155" spans="2:28" x14ac:dyDescent="0.25">
      <c r="B155" s="440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0"/>
      <c r="Z155" s="440"/>
      <c r="AA155" s="440"/>
      <c r="AB155" s="440"/>
    </row>
    <row r="156" spans="2:28" x14ac:dyDescent="0.25">
      <c r="B156" s="440"/>
      <c r="C156" s="440"/>
      <c r="D156" s="440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</row>
    <row r="157" spans="2:28" x14ac:dyDescent="0.25">
      <c r="B157" s="440"/>
      <c r="C157" s="440"/>
      <c r="D157" s="440"/>
      <c r="E157" s="440"/>
      <c r="F157" s="440"/>
      <c r="G157" s="440"/>
      <c r="H157" s="440"/>
      <c r="I157" s="440"/>
      <c r="J157" s="440"/>
      <c r="K157" s="440"/>
      <c r="L157" s="440"/>
      <c r="M157" s="440"/>
      <c r="N157" s="440"/>
      <c r="O157" s="440"/>
      <c r="P157" s="440"/>
      <c r="Q157" s="440"/>
      <c r="R157" s="440"/>
      <c r="S157" s="440"/>
      <c r="T157" s="440"/>
      <c r="U157" s="440"/>
      <c r="V157" s="440"/>
      <c r="W157" s="440"/>
      <c r="X157" s="440"/>
      <c r="Y157" s="440"/>
      <c r="Z157" s="440"/>
      <c r="AA157" s="440"/>
      <c r="AB157" s="440"/>
    </row>
    <row r="158" spans="2:28" x14ac:dyDescent="0.25">
      <c r="B158" s="440"/>
      <c r="C158" s="440"/>
      <c r="D158" s="440"/>
      <c r="E158" s="440"/>
      <c r="F158" s="440"/>
      <c r="G158" s="440"/>
      <c r="H158" s="440"/>
      <c r="I158" s="440"/>
      <c r="J158" s="440"/>
      <c r="K158" s="440"/>
      <c r="L158" s="440"/>
      <c r="M158" s="440"/>
      <c r="N158" s="440"/>
      <c r="O158" s="440"/>
      <c r="P158" s="440"/>
      <c r="Q158" s="440"/>
      <c r="R158" s="440"/>
      <c r="S158" s="440"/>
      <c r="T158" s="440"/>
      <c r="U158" s="440"/>
      <c r="V158" s="440"/>
      <c r="W158" s="440"/>
      <c r="X158" s="440"/>
      <c r="Y158" s="440"/>
      <c r="Z158" s="440"/>
      <c r="AA158" s="440"/>
      <c r="AB158" s="440"/>
    </row>
    <row r="159" spans="2:28" x14ac:dyDescent="0.25">
      <c r="B159" s="440"/>
      <c r="C159" s="440"/>
      <c r="D159" s="440"/>
      <c r="E159" s="440"/>
      <c r="F159" s="440"/>
      <c r="G159" s="440"/>
      <c r="H159" s="440"/>
      <c r="I159" s="440"/>
      <c r="J159" s="440"/>
      <c r="K159" s="440"/>
      <c r="L159" s="440"/>
      <c r="M159" s="440"/>
      <c r="N159" s="440"/>
      <c r="O159" s="440"/>
      <c r="P159" s="440"/>
      <c r="Q159" s="440"/>
      <c r="R159" s="440"/>
      <c r="S159" s="440"/>
      <c r="T159" s="440"/>
      <c r="U159" s="440"/>
      <c r="V159" s="440"/>
      <c r="W159" s="440"/>
      <c r="X159" s="440"/>
      <c r="Y159" s="440"/>
      <c r="Z159" s="440"/>
      <c r="AA159" s="440"/>
      <c r="AB159" s="440"/>
    </row>
    <row r="160" spans="2:28" x14ac:dyDescent="0.25">
      <c r="B160" s="440"/>
      <c r="C160" s="440"/>
      <c r="D160" s="440"/>
      <c r="E160" s="440"/>
      <c r="F160" s="440"/>
      <c r="G160" s="440"/>
      <c r="H160" s="440"/>
      <c r="I160" s="440"/>
      <c r="J160" s="440"/>
      <c r="K160" s="440"/>
      <c r="L160" s="440"/>
      <c r="M160" s="440"/>
      <c r="N160" s="440"/>
      <c r="O160" s="440"/>
      <c r="P160" s="440"/>
      <c r="Q160" s="440"/>
      <c r="R160" s="440"/>
      <c r="S160" s="440"/>
      <c r="T160" s="440"/>
      <c r="U160" s="440"/>
      <c r="V160" s="440"/>
      <c r="W160" s="440"/>
      <c r="X160" s="440"/>
      <c r="Y160" s="440"/>
      <c r="Z160" s="440"/>
      <c r="AA160" s="440"/>
      <c r="AB160" s="440"/>
    </row>
    <row r="161" spans="2:28" x14ac:dyDescent="0.25">
      <c r="B161" s="440"/>
      <c r="C161" s="440"/>
      <c r="D161" s="440"/>
      <c r="E161" s="440"/>
      <c r="F161" s="440"/>
      <c r="G161" s="440"/>
      <c r="H161" s="440"/>
      <c r="I161" s="440"/>
      <c r="J161" s="440"/>
      <c r="K161" s="440"/>
      <c r="L161" s="440"/>
      <c r="M161" s="440"/>
      <c r="N161" s="440"/>
      <c r="O161" s="440"/>
      <c r="P161" s="440"/>
      <c r="Q161" s="440"/>
      <c r="R161" s="440"/>
      <c r="S161" s="440"/>
      <c r="T161" s="440"/>
      <c r="U161" s="440"/>
      <c r="V161" s="440"/>
      <c r="W161" s="440"/>
      <c r="X161" s="440"/>
      <c r="Y161" s="440"/>
      <c r="Z161" s="440"/>
      <c r="AA161" s="440"/>
      <c r="AB161" s="440"/>
    </row>
    <row r="162" spans="2:28" x14ac:dyDescent="0.25">
      <c r="B162" s="440"/>
      <c r="C162" s="440"/>
      <c r="D162" s="440"/>
      <c r="E162" s="440"/>
      <c r="F162" s="440"/>
      <c r="G162" s="440"/>
      <c r="H162" s="440"/>
      <c r="I162" s="440"/>
      <c r="J162" s="440"/>
      <c r="K162" s="440"/>
      <c r="L162" s="440"/>
      <c r="M162" s="440"/>
      <c r="N162" s="440"/>
      <c r="O162" s="440"/>
      <c r="P162" s="440"/>
      <c r="Q162" s="440"/>
      <c r="R162" s="440"/>
      <c r="S162" s="440"/>
      <c r="T162" s="440"/>
      <c r="U162" s="440"/>
      <c r="V162" s="440"/>
      <c r="W162" s="440"/>
      <c r="X162" s="440"/>
      <c r="Y162" s="440"/>
      <c r="Z162" s="440"/>
      <c r="AA162" s="440"/>
      <c r="AB162" s="440"/>
    </row>
    <row r="163" spans="2:28" x14ac:dyDescent="0.25">
      <c r="B163" s="440"/>
      <c r="C163" s="440"/>
      <c r="D163" s="440"/>
      <c r="E163" s="440"/>
      <c r="F163" s="440"/>
      <c r="G163" s="440"/>
      <c r="H163" s="440"/>
      <c r="I163" s="440"/>
      <c r="J163" s="440"/>
      <c r="K163" s="440"/>
      <c r="L163" s="440"/>
      <c r="M163" s="440"/>
      <c r="N163" s="440"/>
      <c r="O163" s="440"/>
      <c r="P163" s="440"/>
      <c r="Q163" s="440"/>
      <c r="R163" s="440"/>
      <c r="S163" s="440"/>
      <c r="T163" s="440"/>
      <c r="U163" s="440"/>
      <c r="V163" s="440"/>
      <c r="W163" s="440"/>
      <c r="X163" s="440"/>
      <c r="Y163" s="440"/>
      <c r="Z163" s="440"/>
      <c r="AA163" s="440"/>
      <c r="AB163" s="440"/>
    </row>
    <row r="164" spans="2:28" x14ac:dyDescent="0.25">
      <c r="B164" s="440"/>
      <c r="C164" s="440"/>
      <c r="D164" s="440"/>
      <c r="E164" s="440"/>
      <c r="F164" s="440"/>
      <c r="G164" s="440"/>
      <c r="H164" s="440"/>
      <c r="I164" s="440"/>
      <c r="J164" s="440"/>
      <c r="K164" s="440"/>
      <c r="L164" s="440"/>
      <c r="M164" s="440"/>
      <c r="N164" s="440"/>
      <c r="O164" s="440"/>
      <c r="P164" s="440"/>
      <c r="Q164" s="440"/>
      <c r="R164" s="440"/>
      <c r="S164" s="440"/>
      <c r="T164" s="440"/>
      <c r="U164" s="440"/>
      <c r="V164" s="440"/>
      <c r="W164" s="440"/>
      <c r="X164" s="440"/>
      <c r="Y164" s="440"/>
      <c r="Z164" s="440"/>
      <c r="AA164" s="440"/>
      <c r="AB164" s="440"/>
    </row>
    <row r="165" spans="2:28" x14ac:dyDescent="0.25">
      <c r="B165" s="440"/>
      <c r="C165" s="440"/>
      <c r="D165" s="440"/>
      <c r="E165" s="440"/>
      <c r="F165" s="440"/>
      <c r="G165" s="440"/>
      <c r="H165" s="440"/>
      <c r="I165" s="440"/>
      <c r="J165" s="440"/>
      <c r="K165" s="440"/>
      <c r="L165" s="440"/>
      <c r="M165" s="440"/>
      <c r="N165" s="440"/>
      <c r="O165" s="440"/>
      <c r="P165" s="440"/>
      <c r="Q165" s="440"/>
      <c r="R165" s="440"/>
      <c r="S165" s="440"/>
      <c r="T165" s="440"/>
      <c r="U165" s="440"/>
      <c r="V165" s="440"/>
      <c r="W165" s="440"/>
      <c r="X165" s="440"/>
      <c r="Y165" s="440"/>
      <c r="Z165" s="440"/>
      <c r="AA165" s="440"/>
      <c r="AB165" s="440"/>
    </row>
    <row r="166" spans="2:28" x14ac:dyDescent="0.25">
      <c r="B166" s="440"/>
      <c r="C166" s="440"/>
      <c r="D166" s="440"/>
      <c r="E166" s="440"/>
      <c r="F166" s="440"/>
      <c r="G166" s="440"/>
      <c r="H166" s="440"/>
      <c r="I166" s="440"/>
      <c r="J166" s="440"/>
      <c r="K166" s="440"/>
      <c r="L166" s="440"/>
      <c r="M166" s="440"/>
      <c r="N166" s="440"/>
      <c r="O166" s="440"/>
      <c r="P166" s="440"/>
      <c r="Q166" s="440"/>
      <c r="R166" s="440"/>
      <c r="S166" s="440"/>
      <c r="T166" s="440"/>
      <c r="U166" s="440"/>
      <c r="V166" s="440"/>
      <c r="W166" s="440"/>
      <c r="X166" s="440"/>
      <c r="Y166" s="440"/>
      <c r="Z166" s="440"/>
      <c r="AA166" s="440"/>
      <c r="AB166" s="440"/>
    </row>
    <row r="167" spans="2:28" x14ac:dyDescent="0.25">
      <c r="B167" s="440"/>
      <c r="C167" s="440"/>
      <c r="D167" s="440"/>
      <c r="E167" s="440"/>
      <c r="F167" s="440"/>
      <c r="G167" s="440"/>
      <c r="H167" s="440"/>
      <c r="I167" s="440"/>
      <c r="J167" s="440"/>
      <c r="K167" s="440"/>
      <c r="L167" s="440"/>
      <c r="M167" s="440"/>
      <c r="N167" s="440"/>
      <c r="O167" s="440"/>
      <c r="P167" s="440"/>
      <c r="Q167" s="440"/>
      <c r="R167" s="440"/>
      <c r="S167" s="440"/>
      <c r="T167" s="440"/>
      <c r="U167" s="440"/>
      <c r="V167" s="440"/>
      <c r="W167" s="440"/>
      <c r="X167" s="440"/>
      <c r="Y167" s="440"/>
      <c r="Z167" s="440"/>
      <c r="AA167" s="440"/>
      <c r="AB167" s="440"/>
    </row>
    <row r="168" spans="2:28" x14ac:dyDescent="0.25">
      <c r="B168" s="440"/>
      <c r="C168" s="440"/>
      <c r="D168" s="440"/>
      <c r="E168" s="440"/>
      <c r="F168" s="440"/>
      <c r="G168" s="440"/>
      <c r="H168" s="440"/>
      <c r="I168" s="440"/>
      <c r="J168" s="440"/>
      <c r="K168" s="440"/>
      <c r="L168" s="440"/>
      <c r="M168" s="440"/>
      <c r="N168" s="440"/>
      <c r="O168" s="440"/>
      <c r="P168" s="440"/>
      <c r="Q168" s="440"/>
      <c r="R168" s="440"/>
      <c r="S168" s="440"/>
      <c r="T168" s="440"/>
      <c r="U168" s="440"/>
      <c r="V168" s="440"/>
      <c r="W168" s="440"/>
      <c r="X168" s="440"/>
      <c r="Y168" s="440"/>
      <c r="Z168" s="440"/>
      <c r="AA168" s="440"/>
      <c r="AB168" s="440"/>
    </row>
    <row r="169" spans="2:28" x14ac:dyDescent="0.25">
      <c r="B169" s="440"/>
      <c r="C169" s="440"/>
      <c r="D169" s="440"/>
      <c r="E169" s="440"/>
      <c r="F169" s="440"/>
      <c r="G169" s="440"/>
      <c r="H169" s="440"/>
      <c r="I169" s="440"/>
      <c r="J169" s="440"/>
      <c r="K169" s="440"/>
      <c r="L169" s="440"/>
      <c r="M169" s="440"/>
      <c r="N169" s="440"/>
      <c r="O169" s="440"/>
      <c r="P169" s="440"/>
      <c r="Q169" s="440"/>
      <c r="R169" s="440"/>
      <c r="S169" s="440"/>
      <c r="T169" s="440"/>
      <c r="U169" s="440"/>
      <c r="V169" s="440"/>
      <c r="W169" s="440"/>
      <c r="X169" s="440"/>
      <c r="Y169" s="440"/>
      <c r="Z169" s="440"/>
      <c r="AA169" s="440"/>
      <c r="AB169" s="440"/>
    </row>
    <row r="170" spans="2:28" x14ac:dyDescent="0.25">
      <c r="B170" s="440"/>
      <c r="C170" s="440"/>
      <c r="D170" s="440"/>
      <c r="E170" s="440"/>
      <c r="F170" s="440"/>
      <c r="G170" s="440"/>
      <c r="H170" s="440"/>
      <c r="I170" s="440"/>
      <c r="J170" s="440"/>
      <c r="K170" s="440"/>
      <c r="L170" s="440"/>
      <c r="M170" s="440"/>
      <c r="N170" s="440"/>
      <c r="O170" s="440"/>
      <c r="P170" s="440"/>
      <c r="Q170" s="440"/>
      <c r="R170" s="440"/>
      <c r="S170" s="440"/>
      <c r="T170" s="440"/>
      <c r="U170" s="440"/>
      <c r="V170" s="440"/>
      <c r="W170" s="440"/>
      <c r="X170" s="440"/>
      <c r="Y170" s="440"/>
      <c r="Z170" s="440"/>
      <c r="AA170" s="440"/>
      <c r="AB170" s="440"/>
    </row>
    <row r="171" spans="2:28" x14ac:dyDescent="0.25">
      <c r="B171" s="440"/>
      <c r="C171" s="440"/>
      <c r="D171" s="440"/>
      <c r="E171" s="440"/>
      <c r="F171" s="440"/>
      <c r="G171" s="440"/>
      <c r="H171" s="440"/>
      <c r="I171" s="440"/>
      <c r="J171" s="440"/>
      <c r="K171" s="440"/>
      <c r="L171" s="440"/>
      <c r="M171" s="440"/>
      <c r="N171" s="440"/>
      <c r="O171" s="440"/>
      <c r="P171" s="440"/>
      <c r="Q171" s="440"/>
      <c r="R171" s="440"/>
      <c r="S171" s="440"/>
      <c r="T171" s="440"/>
      <c r="U171" s="440"/>
      <c r="V171" s="440"/>
      <c r="W171" s="440"/>
      <c r="X171" s="440"/>
      <c r="Y171" s="440"/>
      <c r="Z171" s="440"/>
      <c r="AA171" s="440"/>
      <c r="AB171" s="440"/>
    </row>
    <row r="172" spans="2:28" x14ac:dyDescent="0.25">
      <c r="B172" s="440"/>
      <c r="C172" s="440"/>
      <c r="D172" s="440"/>
      <c r="E172" s="440"/>
      <c r="F172" s="440"/>
      <c r="G172" s="440"/>
      <c r="H172" s="440"/>
      <c r="I172" s="440"/>
      <c r="J172" s="440"/>
      <c r="K172" s="440"/>
      <c r="L172" s="440"/>
      <c r="M172" s="440"/>
      <c r="N172" s="440"/>
      <c r="O172" s="440"/>
      <c r="P172" s="440"/>
      <c r="Q172" s="440"/>
      <c r="R172" s="440"/>
      <c r="S172" s="440"/>
      <c r="T172" s="440"/>
      <c r="U172" s="440"/>
      <c r="V172" s="440"/>
      <c r="W172" s="440"/>
      <c r="X172" s="440"/>
      <c r="Y172" s="440"/>
      <c r="Z172" s="440"/>
      <c r="AA172" s="440"/>
      <c r="AB172" s="440"/>
    </row>
    <row r="173" spans="2:28" x14ac:dyDescent="0.25">
      <c r="B173" s="440"/>
      <c r="C173" s="440"/>
      <c r="D173" s="440"/>
      <c r="E173" s="440"/>
      <c r="F173" s="440"/>
      <c r="G173" s="440"/>
      <c r="H173" s="440"/>
      <c r="I173" s="440"/>
      <c r="J173" s="440"/>
      <c r="K173" s="440"/>
      <c r="L173" s="440"/>
      <c r="M173" s="440"/>
      <c r="N173" s="440"/>
      <c r="O173" s="440"/>
      <c r="P173" s="440"/>
      <c r="Q173" s="440"/>
      <c r="R173" s="440"/>
      <c r="S173" s="440"/>
      <c r="T173" s="440"/>
      <c r="U173" s="440"/>
      <c r="V173" s="440"/>
      <c r="W173" s="440"/>
      <c r="X173" s="440"/>
      <c r="Y173" s="440"/>
      <c r="Z173" s="440"/>
      <c r="AA173" s="440"/>
      <c r="AB173" s="440"/>
    </row>
    <row r="174" spans="2:28" x14ac:dyDescent="0.25">
      <c r="B174" s="440"/>
      <c r="C174" s="440"/>
      <c r="D174" s="440"/>
      <c r="E174" s="440"/>
      <c r="F174" s="440"/>
      <c r="G174" s="440"/>
      <c r="H174" s="440"/>
      <c r="I174" s="440"/>
      <c r="J174" s="440"/>
      <c r="K174" s="440"/>
      <c r="L174" s="440"/>
      <c r="M174" s="440"/>
      <c r="N174" s="440"/>
      <c r="O174" s="440"/>
      <c r="P174" s="440"/>
      <c r="Q174" s="440"/>
      <c r="R174" s="440"/>
      <c r="S174" s="440"/>
      <c r="T174" s="440"/>
      <c r="U174" s="440"/>
      <c r="V174" s="440"/>
      <c r="W174" s="440"/>
      <c r="X174" s="440"/>
      <c r="Y174" s="440"/>
      <c r="Z174" s="440"/>
      <c r="AA174" s="440"/>
      <c r="AB174" s="440"/>
    </row>
    <row r="175" spans="2:28" x14ac:dyDescent="0.25">
      <c r="B175" s="440"/>
      <c r="C175" s="440"/>
      <c r="D175" s="440"/>
      <c r="E175" s="440"/>
      <c r="F175" s="440"/>
      <c r="G175" s="440"/>
      <c r="H175" s="440"/>
      <c r="I175" s="440"/>
      <c r="J175" s="440"/>
      <c r="K175" s="440"/>
      <c r="L175" s="440"/>
      <c r="M175" s="440"/>
      <c r="N175" s="440"/>
      <c r="O175" s="440"/>
      <c r="P175" s="440"/>
      <c r="Q175" s="440"/>
      <c r="R175" s="440"/>
      <c r="S175" s="440"/>
      <c r="T175" s="440"/>
      <c r="U175" s="440"/>
      <c r="V175" s="440"/>
      <c r="W175" s="440"/>
      <c r="X175" s="440"/>
      <c r="Y175" s="440"/>
      <c r="Z175" s="440"/>
      <c r="AA175" s="440"/>
      <c r="AB175" s="440"/>
    </row>
    <row r="176" spans="2:28" x14ac:dyDescent="0.25">
      <c r="B176" s="440"/>
      <c r="C176" s="440"/>
      <c r="D176" s="440"/>
      <c r="E176" s="440"/>
      <c r="F176" s="440"/>
      <c r="G176" s="440"/>
      <c r="H176" s="440"/>
      <c r="I176" s="440"/>
      <c r="J176" s="440"/>
      <c r="K176" s="440"/>
      <c r="L176" s="440"/>
      <c r="M176" s="440"/>
      <c r="N176" s="440"/>
      <c r="O176" s="440"/>
      <c r="P176" s="440"/>
      <c r="Q176" s="440"/>
      <c r="R176" s="440"/>
      <c r="S176" s="440"/>
      <c r="T176" s="440"/>
      <c r="U176" s="440"/>
      <c r="V176" s="440"/>
      <c r="W176" s="440"/>
      <c r="X176" s="440"/>
      <c r="Y176" s="440"/>
      <c r="Z176" s="440"/>
      <c r="AA176" s="440"/>
      <c r="AB176" s="440"/>
    </row>
    <row r="177" spans="2:28" x14ac:dyDescent="0.25">
      <c r="B177" s="440"/>
      <c r="C177" s="440"/>
      <c r="D177" s="440"/>
      <c r="E177" s="440"/>
      <c r="F177" s="440"/>
      <c r="G177" s="440"/>
      <c r="H177" s="440"/>
      <c r="I177" s="440"/>
      <c r="J177" s="440"/>
      <c r="K177" s="440"/>
      <c r="L177" s="440"/>
      <c r="M177" s="440"/>
      <c r="N177" s="440"/>
      <c r="O177" s="440"/>
      <c r="P177" s="440"/>
      <c r="Q177" s="440"/>
      <c r="R177" s="440"/>
      <c r="S177" s="440"/>
      <c r="T177" s="440"/>
      <c r="U177" s="440"/>
      <c r="V177" s="440"/>
      <c r="W177" s="440"/>
      <c r="X177" s="440"/>
      <c r="Y177" s="440"/>
      <c r="Z177" s="440"/>
      <c r="AA177" s="440"/>
      <c r="AB177" s="440"/>
    </row>
    <row r="178" spans="2:28" x14ac:dyDescent="0.25">
      <c r="B178" s="440"/>
      <c r="C178" s="440"/>
      <c r="D178" s="440"/>
      <c r="E178" s="440"/>
      <c r="F178" s="440"/>
      <c r="G178" s="440"/>
      <c r="H178" s="440"/>
      <c r="I178" s="440"/>
      <c r="J178" s="440"/>
      <c r="K178" s="440"/>
      <c r="L178" s="440"/>
      <c r="M178" s="440"/>
      <c r="N178" s="440"/>
      <c r="O178" s="440"/>
      <c r="P178" s="440"/>
      <c r="Q178" s="440"/>
      <c r="R178" s="440"/>
      <c r="S178" s="440"/>
      <c r="T178" s="440"/>
      <c r="U178" s="440"/>
      <c r="V178" s="440"/>
      <c r="W178" s="440"/>
      <c r="X178" s="440"/>
      <c r="Y178" s="440"/>
      <c r="Z178" s="440"/>
      <c r="AA178" s="440"/>
      <c r="AB178" s="440"/>
    </row>
    <row r="179" spans="2:28" x14ac:dyDescent="0.25">
      <c r="B179" s="440"/>
      <c r="C179" s="440"/>
      <c r="D179" s="440"/>
      <c r="E179" s="440"/>
      <c r="F179" s="440"/>
      <c r="G179" s="440"/>
      <c r="H179" s="440"/>
      <c r="I179" s="440"/>
      <c r="J179" s="440"/>
      <c r="K179" s="440"/>
      <c r="L179" s="440"/>
      <c r="M179" s="440"/>
      <c r="N179" s="440"/>
      <c r="O179" s="440"/>
      <c r="P179" s="440"/>
      <c r="Q179" s="440"/>
      <c r="R179" s="440"/>
      <c r="S179" s="440"/>
      <c r="T179" s="440"/>
      <c r="U179" s="440"/>
      <c r="V179" s="440"/>
      <c r="W179" s="440"/>
      <c r="X179" s="440"/>
      <c r="Y179" s="440"/>
      <c r="Z179" s="440"/>
      <c r="AA179" s="440"/>
      <c r="AB179" s="440"/>
    </row>
    <row r="180" spans="2:28" x14ac:dyDescent="0.25">
      <c r="B180" s="440"/>
      <c r="C180" s="440"/>
      <c r="D180" s="440"/>
      <c r="E180" s="440"/>
      <c r="F180" s="440"/>
      <c r="G180" s="440"/>
      <c r="H180" s="440"/>
      <c r="I180" s="440"/>
      <c r="J180" s="440"/>
      <c r="K180" s="440"/>
      <c r="L180" s="440"/>
      <c r="M180" s="440"/>
      <c r="N180" s="440"/>
      <c r="O180" s="440"/>
      <c r="P180" s="440"/>
      <c r="Q180" s="440"/>
      <c r="R180" s="440"/>
      <c r="S180" s="440"/>
      <c r="T180" s="440"/>
      <c r="U180" s="440"/>
      <c r="V180" s="440"/>
      <c r="W180" s="440"/>
      <c r="X180" s="440"/>
      <c r="Y180" s="440"/>
      <c r="Z180" s="440"/>
      <c r="AA180" s="440"/>
      <c r="AB180" s="440"/>
    </row>
    <row r="181" spans="2:28" x14ac:dyDescent="0.25">
      <c r="B181" s="440"/>
      <c r="C181" s="440"/>
      <c r="D181" s="440"/>
      <c r="E181" s="440"/>
      <c r="F181" s="440"/>
      <c r="G181" s="440"/>
      <c r="H181" s="440"/>
      <c r="I181" s="440"/>
      <c r="J181" s="440"/>
      <c r="K181" s="440"/>
      <c r="L181" s="440"/>
      <c r="M181" s="440"/>
      <c r="N181" s="440"/>
      <c r="O181" s="440"/>
      <c r="P181" s="440"/>
      <c r="Q181" s="440"/>
      <c r="R181" s="440"/>
      <c r="S181" s="440"/>
      <c r="T181" s="440"/>
      <c r="U181" s="440"/>
      <c r="V181" s="440"/>
      <c r="W181" s="440"/>
      <c r="X181" s="440"/>
      <c r="Y181" s="440"/>
      <c r="Z181" s="440"/>
      <c r="AA181" s="440"/>
      <c r="AB181" s="440"/>
    </row>
    <row r="182" spans="2:28" x14ac:dyDescent="0.25">
      <c r="B182" s="440"/>
      <c r="C182" s="440"/>
      <c r="D182" s="440"/>
      <c r="E182" s="440"/>
      <c r="F182" s="440"/>
      <c r="G182" s="440"/>
      <c r="H182" s="440"/>
      <c r="I182" s="440"/>
      <c r="J182" s="440"/>
      <c r="K182" s="440"/>
      <c r="L182" s="440"/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</row>
    <row r="183" spans="2:28" x14ac:dyDescent="0.25">
      <c r="B183" s="440"/>
      <c r="C183" s="440"/>
      <c r="D183" s="440"/>
      <c r="E183" s="440"/>
      <c r="F183" s="440"/>
      <c r="G183" s="440"/>
      <c r="H183" s="440"/>
      <c r="I183" s="440"/>
      <c r="J183" s="440"/>
      <c r="K183" s="440"/>
      <c r="L183" s="440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</row>
    <row r="184" spans="2:28" x14ac:dyDescent="0.25">
      <c r="B184" s="440"/>
      <c r="C184" s="440"/>
      <c r="D184" s="440"/>
      <c r="E184" s="440"/>
      <c r="F184" s="440"/>
      <c r="G184" s="440"/>
      <c r="H184" s="440"/>
      <c r="I184" s="440"/>
      <c r="J184" s="440"/>
      <c r="K184" s="440"/>
      <c r="L184" s="440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</row>
    <row r="185" spans="2:28" x14ac:dyDescent="0.25">
      <c r="B185" s="440"/>
      <c r="C185" s="440"/>
      <c r="D185" s="440"/>
      <c r="E185" s="440"/>
      <c r="F185" s="440"/>
      <c r="G185" s="440"/>
      <c r="H185" s="440"/>
      <c r="I185" s="440"/>
      <c r="J185" s="440"/>
      <c r="K185" s="440"/>
      <c r="L185" s="440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</row>
    <row r="186" spans="2:28" x14ac:dyDescent="0.25">
      <c r="B186" s="440"/>
      <c r="C186" s="440"/>
      <c r="D186" s="440"/>
      <c r="E186" s="440"/>
      <c r="F186" s="440"/>
      <c r="G186" s="440"/>
      <c r="H186" s="440"/>
      <c r="I186" s="440"/>
      <c r="J186" s="440"/>
      <c r="K186" s="440"/>
      <c r="L186" s="440"/>
      <c r="M186" s="440"/>
      <c r="N186" s="440"/>
      <c r="O186" s="440"/>
      <c r="P186" s="440"/>
      <c r="Q186" s="440"/>
      <c r="R186" s="440"/>
      <c r="S186" s="440"/>
      <c r="T186" s="440"/>
      <c r="U186" s="440"/>
      <c r="V186" s="440"/>
      <c r="W186" s="440"/>
      <c r="X186" s="440"/>
      <c r="Y186" s="440"/>
      <c r="Z186" s="440"/>
      <c r="AA186" s="440"/>
      <c r="AB186" s="440"/>
    </row>
    <row r="187" spans="2:28" x14ac:dyDescent="0.25">
      <c r="B187" s="440"/>
      <c r="C187" s="440"/>
      <c r="D187" s="440"/>
      <c r="E187" s="440"/>
      <c r="F187" s="440"/>
      <c r="G187" s="440"/>
      <c r="H187" s="440"/>
      <c r="I187" s="440"/>
      <c r="J187" s="440"/>
      <c r="K187" s="440"/>
      <c r="L187" s="440"/>
      <c r="M187" s="440"/>
      <c r="N187" s="440"/>
      <c r="O187" s="440"/>
      <c r="P187" s="440"/>
      <c r="Q187" s="440"/>
      <c r="R187" s="440"/>
      <c r="S187" s="440"/>
      <c r="T187" s="440"/>
      <c r="U187" s="440"/>
      <c r="V187" s="440"/>
      <c r="W187" s="440"/>
      <c r="X187" s="440"/>
      <c r="Y187" s="440"/>
      <c r="Z187" s="440"/>
      <c r="AA187" s="440"/>
      <c r="AB187" s="440"/>
    </row>
    <row r="188" spans="2:28" x14ac:dyDescent="0.25">
      <c r="B188" s="440"/>
      <c r="C188" s="440"/>
      <c r="D188" s="440"/>
      <c r="E188" s="440"/>
      <c r="F188" s="440"/>
      <c r="G188" s="440"/>
      <c r="H188" s="440"/>
      <c r="I188" s="440"/>
      <c r="J188" s="440"/>
      <c r="K188" s="440"/>
      <c r="L188" s="440"/>
      <c r="M188" s="440"/>
      <c r="N188" s="440"/>
      <c r="O188" s="440"/>
      <c r="P188" s="440"/>
      <c r="Q188" s="440"/>
      <c r="R188" s="440"/>
      <c r="S188" s="440"/>
      <c r="T188" s="440"/>
      <c r="U188" s="440"/>
      <c r="V188" s="440"/>
      <c r="W188" s="440"/>
      <c r="X188" s="440"/>
      <c r="Y188" s="440"/>
      <c r="Z188" s="440"/>
      <c r="AA188" s="440"/>
      <c r="AB188" s="440"/>
    </row>
    <row r="189" spans="2:28" x14ac:dyDescent="0.25">
      <c r="B189" s="440"/>
      <c r="C189" s="440"/>
      <c r="D189" s="440"/>
      <c r="E189" s="440"/>
      <c r="F189" s="440"/>
      <c r="G189" s="440"/>
      <c r="H189" s="440"/>
      <c r="I189" s="440"/>
      <c r="J189" s="440"/>
      <c r="K189" s="440"/>
      <c r="L189" s="440"/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</row>
    <row r="190" spans="2:28" x14ac:dyDescent="0.25">
      <c r="B190" s="440"/>
      <c r="C190" s="440"/>
      <c r="D190" s="440"/>
      <c r="E190" s="440"/>
      <c r="F190" s="440"/>
      <c r="G190" s="440"/>
      <c r="H190" s="440"/>
      <c r="I190" s="440"/>
      <c r="J190" s="440"/>
      <c r="K190" s="440"/>
      <c r="L190" s="440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</row>
    <row r="191" spans="2:28" x14ac:dyDescent="0.25">
      <c r="B191" s="440"/>
      <c r="C191" s="440"/>
      <c r="D191" s="440"/>
      <c r="E191" s="440"/>
      <c r="F191" s="440"/>
      <c r="G191" s="440"/>
      <c r="H191" s="440"/>
      <c r="I191" s="440"/>
      <c r="J191" s="440"/>
      <c r="K191" s="440"/>
      <c r="L191" s="440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</row>
    <row r="192" spans="2:28" x14ac:dyDescent="0.25">
      <c r="B192" s="440"/>
      <c r="C192" s="440"/>
      <c r="D192" s="440"/>
      <c r="E192" s="440"/>
      <c r="F192" s="440"/>
      <c r="G192" s="440"/>
      <c r="H192" s="440"/>
      <c r="I192" s="440"/>
      <c r="J192" s="440"/>
      <c r="K192" s="440"/>
      <c r="L192" s="440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</row>
    <row r="193" spans="2:28" x14ac:dyDescent="0.25">
      <c r="B193" s="440"/>
      <c r="C193" s="440"/>
      <c r="D193" s="440"/>
      <c r="E193" s="440"/>
      <c r="F193" s="440"/>
      <c r="G193" s="440"/>
      <c r="H193" s="440"/>
      <c r="I193" s="440"/>
      <c r="J193" s="440"/>
      <c r="K193" s="440"/>
      <c r="L193" s="440"/>
      <c r="M193" s="440"/>
      <c r="N193" s="440"/>
      <c r="O193" s="440"/>
      <c r="P193" s="440"/>
      <c r="Q193" s="440"/>
      <c r="R193" s="440"/>
      <c r="S193" s="440"/>
      <c r="T193" s="440"/>
      <c r="U193" s="440"/>
      <c r="V193" s="440"/>
      <c r="W193" s="440"/>
      <c r="X193" s="440"/>
      <c r="Y193" s="440"/>
      <c r="Z193" s="440"/>
      <c r="AA193" s="440"/>
      <c r="AB193" s="440"/>
    </row>
    <row r="194" spans="2:28" x14ac:dyDescent="0.25">
      <c r="B194" s="440"/>
      <c r="C194" s="440"/>
      <c r="D194" s="440"/>
      <c r="E194" s="440"/>
      <c r="F194" s="440"/>
      <c r="G194" s="440"/>
      <c r="H194" s="440"/>
      <c r="I194" s="440"/>
      <c r="J194" s="440"/>
      <c r="K194" s="440"/>
      <c r="L194" s="440"/>
      <c r="M194" s="440"/>
      <c r="N194" s="440"/>
      <c r="O194" s="440"/>
      <c r="P194" s="440"/>
      <c r="Q194" s="440"/>
      <c r="R194" s="440"/>
      <c r="S194" s="440"/>
      <c r="T194" s="440"/>
      <c r="U194" s="440"/>
      <c r="V194" s="440"/>
      <c r="W194" s="440"/>
      <c r="X194" s="440"/>
      <c r="Y194" s="440"/>
      <c r="Z194" s="440"/>
      <c r="AA194" s="440"/>
      <c r="AB194" s="440"/>
    </row>
    <row r="195" spans="2:28" x14ac:dyDescent="0.25">
      <c r="B195" s="440"/>
      <c r="C195" s="440"/>
      <c r="D195" s="440"/>
      <c r="E195" s="440"/>
      <c r="F195" s="440"/>
      <c r="G195" s="440"/>
      <c r="H195" s="440"/>
      <c r="I195" s="440"/>
      <c r="J195" s="440"/>
      <c r="K195" s="440"/>
      <c r="L195" s="440"/>
      <c r="M195" s="440"/>
      <c r="N195" s="440"/>
      <c r="O195" s="440"/>
      <c r="P195" s="440"/>
      <c r="Q195" s="440"/>
      <c r="R195" s="440"/>
      <c r="S195" s="440"/>
      <c r="T195" s="440"/>
      <c r="U195" s="440"/>
      <c r="V195" s="440"/>
      <c r="W195" s="440"/>
      <c r="X195" s="440"/>
      <c r="Y195" s="440"/>
      <c r="Z195" s="440"/>
      <c r="AA195" s="440"/>
      <c r="AB195" s="440"/>
    </row>
    <row r="196" spans="2:28" x14ac:dyDescent="0.25">
      <c r="B196" s="440"/>
      <c r="C196" s="440"/>
      <c r="D196" s="440"/>
      <c r="E196" s="440"/>
      <c r="F196" s="440"/>
      <c r="G196" s="440"/>
      <c r="H196" s="440"/>
      <c r="I196" s="440"/>
      <c r="J196" s="440"/>
      <c r="K196" s="440"/>
      <c r="L196" s="440"/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</row>
    <row r="197" spans="2:28" x14ac:dyDescent="0.25">
      <c r="B197" s="440"/>
      <c r="C197" s="440"/>
      <c r="D197" s="440"/>
      <c r="E197" s="440"/>
      <c r="F197" s="440"/>
      <c r="G197" s="440"/>
      <c r="H197" s="440"/>
      <c r="I197" s="440"/>
      <c r="J197" s="440"/>
      <c r="K197" s="440"/>
      <c r="L197" s="440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</row>
    <row r="198" spans="2:28" x14ac:dyDescent="0.25">
      <c r="B198" s="440"/>
      <c r="C198" s="440"/>
      <c r="D198" s="440"/>
      <c r="E198" s="440"/>
      <c r="F198" s="440"/>
      <c r="G198" s="440"/>
      <c r="H198" s="440"/>
      <c r="I198" s="440"/>
      <c r="J198" s="440"/>
      <c r="K198" s="440"/>
      <c r="L198" s="440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</row>
    <row r="199" spans="2:28" x14ac:dyDescent="0.25">
      <c r="B199" s="440"/>
      <c r="C199" s="440"/>
      <c r="D199" s="440"/>
      <c r="E199" s="440"/>
      <c r="F199" s="440"/>
      <c r="G199" s="440"/>
      <c r="H199" s="440"/>
      <c r="I199" s="440"/>
      <c r="J199" s="440"/>
      <c r="K199" s="440"/>
      <c r="L199" s="440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</row>
    <row r="200" spans="2:28" x14ac:dyDescent="0.25">
      <c r="B200" s="440"/>
      <c r="C200" s="440"/>
      <c r="D200" s="440"/>
      <c r="E200" s="440"/>
      <c r="F200" s="440"/>
      <c r="G200" s="440"/>
      <c r="H200" s="440"/>
      <c r="I200" s="440"/>
      <c r="J200" s="440"/>
      <c r="K200" s="440"/>
      <c r="L200" s="440"/>
      <c r="M200" s="440"/>
      <c r="N200" s="440"/>
      <c r="O200" s="440"/>
      <c r="P200" s="440"/>
      <c r="Q200" s="440"/>
      <c r="R200" s="440"/>
      <c r="S200" s="440"/>
      <c r="T200" s="440"/>
      <c r="U200" s="440"/>
      <c r="V200" s="440"/>
      <c r="W200" s="440"/>
      <c r="X200" s="440"/>
      <c r="Y200" s="440"/>
      <c r="Z200" s="440"/>
      <c r="AA200" s="440"/>
      <c r="AB200" s="440"/>
    </row>
    <row r="201" spans="2:28" x14ac:dyDescent="0.25">
      <c r="B201" s="440"/>
      <c r="C201" s="440"/>
      <c r="D201" s="440"/>
      <c r="E201" s="440"/>
      <c r="F201" s="440"/>
      <c r="G201" s="440"/>
      <c r="H201" s="440"/>
      <c r="I201" s="440"/>
      <c r="J201" s="440"/>
      <c r="K201" s="440"/>
      <c r="L201" s="440"/>
      <c r="M201" s="440"/>
      <c r="N201" s="440"/>
      <c r="O201" s="440"/>
      <c r="P201" s="440"/>
      <c r="Q201" s="440"/>
      <c r="R201" s="440"/>
      <c r="S201" s="440"/>
      <c r="T201" s="440"/>
      <c r="U201" s="440"/>
      <c r="V201" s="440"/>
      <c r="W201" s="440"/>
      <c r="X201" s="440"/>
      <c r="Y201" s="440"/>
      <c r="Z201" s="440"/>
      <c r="AA201" s="440"/>
      <c r="AB201" s="440"/>
    </row>
    <row r="202" spans="2:28" x14ac:dyDescent="0.25">
      <c r="B202" s="440"/>
      <c r="C202" s="440"/>
      <c r="D202" s="440"/>
      <c r="E202" s="440"/>
      <c r="F202" s="440"/>
      <c r="G202" s="440"/>
      <c r="H202" s="440"/>
      <c r="I202" s="440"/>
      <c r="J202" s="440"/>
      <c r="K202" s="440"/>
      <c r="L202" s="440"/>
      <c r="M202" s="440"/>
      <c r="N202" s="440"/>
      <c r="O202" s="440"/>
      <c r="P202" s="440"/>
      <c r="Q202" s="440"/>
      <c r="R202" s="440"/>
      <c r="S202" s="440"/>
      <c r="T202" s="440"/>
      <c r="U202" s="440"/>
      <c r="V202" s="440"/>
      <c r="W202" s="440"/>
      <c r="X202" s="440"/>
      <c r="Y202" s="440"/>
      <c r="Z202" s="440"/>
      <c r="AA202" s="440"/>
      <c r="AB202" s="440"/>
    </row>
    <row r="203" spans="2:28" x14ac:dyDescent="0.25">
      <c r="B203" s="440"/>
      <c r="C203" s="440"/>
      <c r="D203" s="440"/>
      <c r="E203" s="440"/>
      <c r="F203" s="440"/>
      <c r="G203" s="440"/>
      <c r="H203" s="440"/>
      <c r="I203" s="440"/>
      <c r="J203" s="440"/>
      <c r="K203" s="440"/>
      <c r="L203" s="440"/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</row>
    <row r="204" spans="2:28" x14ac:dyDescent="0.25">
      <c r="B204" s="440"/>
      <c r="C204" s="440"/>
      <c r="D204" s="440"/>
      <c r="E204" s="440"/>
      <c r="F204" s="440"/>
      <c r="G204" s="440"/>
      <c r="H204" s="440"/>
      <c r="I204" s="440"/>
      <c r="J204" s="440"/>
      <c r="K204" s="440"/>
      <c r="L204" s="440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</row>
    <row r="205" spans="2:28" x14ac:dyDescent="0.25">
      <c r="B205" s="440"/>
      <c r="C205" s="440"/>
      <c r="D205" s="440"/>
      <c r="E205" s="440"/>
      <c r="F205" s="440"/>
      <c r="G205" s="440"/>
      <c r="H205" s="440"/>
      <c r="I205" s="440"/>
      <c r="J205" s="440"/>
      <c r="K205" s="440"/>
      <c r="L205" s="440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</row>
    <row r="206" spans="2:28" x14ac:dyDescent="0.25">
      <c r="B206" s="440"/>
      <c r="C206" s="440"/>
      <c r="D206" s="440"/>
      <c r="E206" s="440"/>
      <c r="F206" s="440"/>
      <c r="G206" s="440"/>
      <c r="H206" s="440"/>
      <c r="I206" s="440"/>
      <c r="J206" s="440"/>
      <c r="K206" s="440"/>
      <c r="L206" s="440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</row>
    <row r="207" spans="2:28" x14ac:dyDescent="0.25">
      <c r="B207" s="440"/>
      <c r="C207" s="440"/>
      <c r="D207" s="440"/>
      <c r="E207" s="440"/>
      <c r="F207" s="440"/>
      <c r="G207" s="440"/>
      <c r="H207" s="440"/>
      <c r="I207" s="440"/>
      <c r="J207" s="440"/>
      <c r="K207" s="440"/>
      <c r="L207" s="440"/>
      <c r="M207" s="440"/>
      <c r="N207" s="440"/>
      <c r="O207" s="440"/>
      <c r="P207" s="440"/>
      <c r="Q207" s="440"/>
      <c r="R207" s="440"/>
      <c r="S207" s="440"/>
      <c r="T207" s="440"/>
      <c r="U207" s="440"/>
      <c r="V207" s="440"/>
      <c r="W207" s="440"/>
      <c r="X207" s="440"/>
      <c r="Y207" s="440"/>
      <c r="Z207" s="440"/>
      <c r="AA207" s="440"/>
      <c r="AB207" s="440"/>
    </row>
    <row r="208" spans="2:28" x14ac:dyDescent="0.25">
      <c r="B208" s="440"/>
      <c r="C208" s="440"/>
      <c r="D208" s="440"/>
      <c r="E208" s="440"/>
      <c r="F208" s="440"/>
      <c r="G208" s="440"/>
      <c r="H208" s="440"/>
      <c r="I208" s="440"/>
      <c r="J208" s="440"/>
      <c r="K208" s="440"/>
      <c r="L208" s="440"/>
      <c r="M208" s="440"/>
      <c r="N208" s="440"/>
      <c r="O208" s="440"/>
      <c r="P208" s="440"/>
      <c r="Q208" s="440"/>
      <c r="R208" s="440"/>
      <c r="S208" s="440"/>
      <c r="T208" s="440"/>
      <c r="U208" s="440"/>
      <c r="V208" s="440"/>
      <c r="W208" s="440"/>
      <c r="X208" s="440"/>
      <c r="Y208" s="440"/>
      <c r="Z208" s="440"/>
      <c r="AA208" s="440"/>
      <c r="AB208" s="440"/>
    </row>
    <row r="209" spans="2:28" x14ac:dyDescent="0.25">
      <c r="B209" s="440"/>
      <c r="C209" s="440"/>
      <c r="D209" s="440"/>
      <c r="E209" s="440"/>
      <c r="F209" s="440"/>
      <c r="G209" s="440"/>
      <c r="H209" s="440"/>
      <c r="I209" s="440"/>
      <c r="J209" s="440"/>
      <c r="K209" s="440"/>
      <c r="L209" s="440"/>
      <c r="M209" s="440"/>
      <c r="N209" s="440"/>
      <c r="O209" s="440"/>
      <c r="P209" s="440"/>
      <c r="Q209" s="440"/>
      <c r="R209" s="440"/>
      <c r="S209" s="440"/>
      <c r="T209" s="440"/>
      <c r="U209" s="440"/>
      <c r="V209" s="440"/>
      <c r="W209" s="440"/>
      <c r="X209" s="440"/>
      <c r="Y209" s="440"/>
      <c r="Z209" s="440"/>
      <c r="AA209" s="440"/>
      <c r="AB209" s="440"/>
    </row>
    <row r="210" spans="2:28" x14ac:dyDescent="0.25">
      <c r="B210" s="440"/>
      <c r="C210" s="440"/>
      <c r="D210" s="440"/>
      <c r="E210" s="440"/>
      <c r="F210" s="440"/>
      <c r="G210" s="440"/>
      <c r="H210" s="440"/>
      <c r="I210" s="440"/>
      <c r="J210" s="440"/>
      <c r="K210" s="440"/>
      <c r="L210" s="440"/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</row>
    <row r="211" spans="2:28" x14ac:dyDescent="0.25">
      <c r="B211" s="440"/>
      <c r="C211" s="440"/>
      <c r="D211" s="440"/>
      <c r="E211" s="440"/>
      <c r="F211" s="440"/>
      <c r="G211" s="440"/>
      <c r="H211" s="440"/>
      <c r="I211" s="440"/>
      <c r="J211" s="440"/>
      <c r="K211" s="440"/>
      <c r="L211" s="440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</row>
    <row r="212" spans="2:28" x14ac:dyDescent="0.25">
      <c r="B212" s="440"/>
      <c r="C212" s="440"/>
      <c r="D212" s="440"/>
      <c r="E212" s="440"/>
      <c r="F212" s="440"/>
      <c r="G212" s="440"/>
      <c r="H212" s="440"/>
      <c r="I212" s="440"/>
      <c r="J212" s="440"/>
      <c r="K212" s="440"/>
      <c r="L212" s="440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</row>
    <row r="213" spans="2:28" x14ac:dyDescent="0.25">
      <c r="B213" s="440"/>
      <c r="C213" s="440"/>
      <c r="D213" s="440"/>
      <c r="E213" s="440"/>
      <c r="F213" s="440"/>
      <c r="G213" s="440"/>
      <c r="H213" s="440"/>
      <c r="I213" s="440"/>
      <c r="J213" s="440"/>
      <c r="K213" s="440"/>
      <c r="L213" s="440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</row>
    <row r="214" spans="2:28" x14ac:dyDescent="0.25">
      <c r="B214" s="440"/>
      <c r="C214" s="440"/>
      <c r="D214" s="440"/>
      <c r="E214" s="440"/>
      <c r="F214" s="440"/>
      <c r="G214" s="440"/>
      <c r="H214" s="440"/>
      <c r="I214" s="440"/>
      <c r="J214" s="440"/>
      <c r="K214" s="440"/>
      <c r="L214" s="440"/>
      <c r="M214" s="440"/>
      <c r="N214" s="440"/>
      <c r="O214" s="440"/>
      <c r="P214" s="440"/>
      <c r="Q214" s="440"/>
      <c r="R214" s="440"/>
      <c r="S214" s="440"/>
      <c r="T214" s="440"/>
      <c r="U214" s="440"/>
      <c r="V214" s="440"/>
      <c r="W214" s="440"/>
      <c r="X214" s="440"/>
      <c r="Y214" s="440"/>
      <c r="Z214" s="440"/>
      <c r="AA214" s="440"/>
      <c r="AB214" s="440"/>
    </row>
    <row r="215" spans="2:28" x14ac:dyDescent="0.25">
      <c r="B215" s="440"/>
      <c r="C215" s="440"/>
      <c r="D215" s="440"/>
      <c r="E215" s="440"/>
      <c r="F215" s="440"/>
      <c r="G215" s="440"/>
      <c r="H215" s="440"/>
      <c r="I215" s="440"/>
      <c r="J215" s="440"/>
      <c r="K215" s="440"/>
      <c r="L215" s="440"/>
      <c r="M215" s="440"/>
      <c r="N215" s="440"/>
      <c r="O215" s="440"/>
      <c r="P215" s="440"/>
      <c r="Q215" s="440"/>
      <c r="R215" s="440"/>
      <c r="S215" s="440"/>
      <c r="T215" s="440"/>
      <c r="U215" s="440"/>
      <c r="V215" s="440"/>
      <c r="W215" s="440"/>
      <c r="X215" s="440"/>
      <c r="Y215" s="440"/>
      <c r="Z215" s="440"/>
      <c r="AA215" s="440"/>
      <c r="AB215" s="440"/>
    </row>
    <row r="216" spans="2:28" x14ac:dyDescent="0.25">
      <c r="B216" s="440"/>
      <c r="C216" s="440"/>
      <c r="D216" s="440"/>
      <c r="E216" s="440"/>
      <c r="F216" s="440"/>
      <c r="G216" s="440"/>
      <c r="H216" s="440"/>
      <c r="I216" s="440"/>
      <c r="J216" s="440"/>
      <c r="K216" s="440"/>
      <c r="L216" s="440"/>
      <c r="M216" s="440"/>
      <c r="N216" s="440"/>
      <c r="O216" s="440"/>
      <c r="P216" s="440"/>
      <c r="Q216" s="440"/>
      <c r="R216" s="440"/>
      <c r="S216" s="440"/>
      <c r="T216" s="440"/>
      <c r="U216" s="440"/>
      <c r="V216" s="440"/>
      <c r="W216" s="440"/>
      <c r="X216" s="440"/>
      <c r="Y216" s="440"/>
      <c r="Z216" s="440"/>
      <c r="AA216" s="440"/>
      <c r="AB216" s="440"/>
    </row>
    <row r="217" spans="2:28" x14ac:dyDescent="0.25">
      <c r="B217" s="440"/>
      <c r="C217" s="440"/>
      <c r="D217" s="440"/>
      <c r="E217" s="440"/>
      <c r="F217" s="440"/>
      <c r="G217" s="440"/>
      <c r="H217" s="440"/>
      <c r="I217" s="440"/>
      <c r="J217" s="440"/>
      <c r="K217" s="440"/>
      <c r="L217" s="440"/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</row>
    <row r="218" spans="2:28" x14ac:dyDescent="0.25">
      <c r="B218" s="440"/>
      <c r="C218" s="440"/>
      <c r="D218" s="440"/>
      <c r="E218" s="440"/>
      <c r="F218" s="440"/>
      <c r="G218" s="440"/>
      <c r="H218" s="440"/>
      <c r="I218" s="440"/>
      <c r="J218" s="440"/>
      <c r="K218" s="440"/>
      <c r="L218" s="440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</row>
    <row r="219" spans="2:28" x14ac:dyDescent="0.25">
      <c r="B219" s="440"/>
      <c r="C219" s="440"/>
      <c r="D219" s="440"/>
      <c r="E219" s="440"/>
      <c r="F219" s="440"/>
      <c r="G219" s="440"/>
      <c r="H219" s="440"/>
      <c r="I219" s="440"/>
      <c r="J219" s="440"/>
      <c r="K219" s="440"/>
      <c r="L219" s="440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</row>
    <row r="220" spans="2:28" x14ac:dyDescent="0.25">
      <c r="B220" s="440"/>
      <c r="C220" s="440"/>
      <c r="D220" s="440"/>
      <c r="E220" s="440"/>
      <c r="F220" s="440"/>
      <c r="G220" s="440"/>
      <c r="H220" s="440"/>
      <c r="I220" s="440"/>
      <c r="J220" s="440"/>
      <c r="K220" s="440"/>
      <c r="L220" s="440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</row>
    <row r="221" spans="2:28" x14ac:dyDescent="0.25">
      <c r="B221" s="440"/>
      <c r="C221" s="440"/>
      <c r="D221" s="440"/>
      <c r="E221" s="440"/>
      <c r="F221" s="440"/>
      <c r="G221" s="440"/>
      <c r="H221" s="440"/>
      <c r="I221" s="440"/>
      <c r="J221" s="440"/>
      <c r="K221" s="440"/>
      <c r="L221" s="440"/>
      <c r="M221" s="440"/>
      <c r="N221" s="440"/>
      <c r="O221" s="440"/>
      <c r="P221" s="440"/>
      <c r="Q221" s="440"/>
      <c r="R221" s="440"/>
      <c r="S221" s="440"/>
      <c r="T221" s="440"/>
      <c r="U221" s="440"/>
      <c r="V221" s="440"/>
      <c r="W221" s="440"/>
      <c r="X221" s="440"/>
      <c r="Y221" s="440"/>
      <c r="Z221" s="440"/>
      <c r="AA221" s="440"/>
      <c r="AB221" s="440"/>
    </row>
    <row r="222" spans="2:28" x14ac:dyDescent="0.25">
      <c r="B222" s="440"/>
      <c r="C222" s="440"/>
      <c r="D222" s="440"/>
      <c r="E222" s="440"/>
      <c r="F222" s="440"/>
      <c r="G222" s="440"/>
      <c r="H222" s="440"/>
      <c r="I222" s="440"/>
      <c r="J222" s="440"/>
      <c r="K222" s="440"/>
      <c r="L222" s="440"/>
      <c r="M222" s="440"/>
      <c r="N222" s="440"/>
      <c r="O222" s="440"/>
      <c r="P222" s="440"/>
      <c r="Q222" s="440"/>
      <c r="R222" s="440"/>
      <c r="S222" s="440"/>
      <c r="T222" s="440"/>
      <c r="U222" s="440"/>
      <c r="V222" s="440"/>
      <c r="W222" s="440"/>
      <c r="X222" s="440"/>
      <c r="Y222" s="440"/>
      <c r="Z222" s="440"/>
      <c r="AA222" s="440"/>
      <c r="AB222" s="440"/>
    </row>
    <row r="223" spans="2:28" x14ac:dyDescent="0.25">
      <c r="B223" s="440"/>
      <c r="C223" s="440"/>
      <c r="D223" s="440"/>
      <c r="E223" s="440"/>
      <c r="F223" s="440"/>
      <c r="G223" s="440"/>
      <c r="H223" s="440"/>
      <c r="I223" s="440"/>
      <c r="J223" s="440"/>
      <c r="K223" s="440"/>
      <c r="L223" s="440"/>
      <c r="M223" s="440"/>
      <c r="N223" s="440"/>
      <c r="O223" s="440"/>
      <c r="P223" s="440"/>
      <c r="Q223" s="440"/>
      <c r="R223" s="440"/>
      <c r="S223" s="440"/>
      <c r="T223" s="440"/>
      <c r="U223" s="440"/>
      <c r="V223" s="440"/>
      <c r="W223" s="440"/>
      <c r="X223" s="440"/>
      <c r="Y223" s="440"/>
      <c r="Z223" s="440"/>
      <c r="AA223" s="440"/>
      <c r="AB223" s="440"/>
    </row>
    <row r="224" spans="2:28" x14ac:dyDescent="0.25">
      <c r="B224" s="440"/>
      <c r="C224" s="440"/>
      <c r="D224" s="440"/>
      <c r="E224" s="440"/>
      <c r="F224" s="440"/>
      <c r="G224" s="440"/>
      <c r="H224" s="440"/>
      <c r="I224" s="440"/>
      <c r="J224" s="440"/>
      <c r="K224" s="440"/>
      <c r="L224" s="440"/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</row>
    <row r="225" spans="2:28" x14ac:dyDescent="0.25">
      <c r="B225" s="440"/>
      <c r="C225" s="440"/>
      <c r="D225" s="440"/>
      <c r="E225" s="440"/>
      <c r="F225" s="440"/>
      <c r="G225" s="440"/>
      <c r="H225" s="440"/>
      <c r="I225" s="440"/>
      <c r="J225" s="440"/>
      <c r="K225" s="440"/>
      <c r="L225" s="440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</row>
    <row r="226" spans="2:28" x14ac:dyDescent="0.25">
      <c r="B226" s="440"/>
      <c r="C226" s="440"/>
      <c r="D226" s="440"/>
      <c r="E226" s="440"/>
      <c r="F226" s="440"/>
      <c r="G226" s="440"/>
      <c r="H226" s="440"/>
      <c r="I226" s="440"/>
      <c r="J226" s="440"/>
      <c r="K226" s="440"/>
      <c r="L226" s="440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</row>
    <row r="227" spans="2:28" x14ac:dyDescent="0.25">
      <c r="B227" s="440"/>
      <c r="C227" s="440"/>
      <c r="D227" s="440"/>
      <c r="E227" s="440"/>
      <c r="F227" s="440"/>
      <c r="G227" s="440"/>
      <c r="H227" s="440"/>
      <c r="I227" s="440"/>
      <c r="J227" s="440"/>
      <c r="K227" s="440"/>
      <c r="L227" s="440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</row>
    <row r="228" spans="2:28" x14ac:dyDescent="0.25">
      <c r="B228" s="440"/>
      <c r="C228" s="440"/>
      <c r="D228" s="440"/>
      <c r="E228" s="440"/>
      <c r="F228" s="440"/>
      <c r="G228" s="440"/>
      <c r="H228" s="440"/>
      <c r="I228" s="440"/>
      <c r="J228" s="440"/>
      <c r="K228" s="440"/>
      <c r="L228" s="440"/>
      <c r="M228" s="440"/>
      <c r="N228" s="440"/>
      <c r="O228" s="440"/>
      <c r="P228" s="440"/>
      <c r="Q228" s="440"/>
      <c r="R228" s="440"/>
      <c r="S228" s="440"/>
      <c r="T228" s="440"/>
      <c r="U228" s="440"/>
      <c r="V228" s="440"/>
      <c r="W228" s="440"/>
      <c r="X228" s="440"/>
      <c r="Y228" s="440"/>
      <c r="Z228" s="440"/>
      <c r="AA228" s="440"/>
      <c r="AB228" s="440"/>
    </row>
    <row r="229" spans="2:28" x14ac:dyDescent="0.25">
      <c r="B229" s="440"/>
      <c r="C229" s="440"/>
      <c r="D229" s="440"/>
      <c r="E229" s="440"/>
      <c r="F229" s="440"/>
      <c r="G229" s="440"/>
      <c r="H229" s="440"/>
      <c r="I229" s="440"/>
      <c r="J229" s="440"/>
      <c r="K229" s="440"/>
      <c r="L229" s="440"/>
      <c r="M229" s="440"/>
      <c r="N229" s="440"/>
      <c r="O229" s="440"/>
      <c r="P229" s="440"/>
      <c r="Q229" s="440"/>
      <c r="R229" s="440"/>
      <c r="S229" s="440"/>
      <c r="T229" s="440"/>
      <c r="U229" s="440"/>
      <c r="V229" s="440"/>
      <c r="W229" s="440"/>
      <c r="X229" s="440"/>
      <c r="Y229" s="440"/>
      <c r="Z229" s="440"/>
      <c r="AA229" s="440"/>
      <c r="AB229" s="440"/>
    </row>
    <row r="230" spans="2:28" x14ac:dyDescent="0.25">
      <c r="B230" s="440"/>
      <c r="C230" s="440"/>
      <c r="D230" s="440"/>
      <c r="E230" s="440"/>
      <c r="F230" s="440"/>
      <c r="G230" s="440"/>
      <c r="H230" s="440"/>
      <c r="I230" s="440"/>
      <c r="J230" s="440"/>
      <c r="K230" s="440"/>
      <c r="L230" s="440"/>
      <c r="M230" s="440"/>
      <c r="N230" s="440"/>
      <c r="O230" s="440"/>
      <c r="P230" s="440"/>
      <c r="Q230" s="440"/>
      <c r="R230" s="440"/>
      <c r="S230" s="440"/>
      <c r="T230" s="440"/>
      <c r="U230" s="440"/>
      <c r="V230" s="440"/>
      <c r="W230" s="440"/>
      <c r="X230" s="440"/>
      <c r="Y230" s="440"/>
      <c r="Z230" s="440"/>
      <c r="AA230" s="440"/>
      <c r="AB230" s="440"/>
    </row>
    <row r="231" spans="2:28" x14ac:dyDescent="0.25">
      <c r="B231" s="440"/>
      <c r="C231" s="440"/>
      <c r="D231" s="440"/>
      <c r="E231" s="440"/>
      <c r="F231" s="440"/>
      <c r="G231" s="440"/>
      <c r="H231" s="440"/>
      <c r="I231" s="440"/>
      <c r="J231" s="440"/>
      <c r="K231" s="440"/>
      <c r="L231" s="440"/>
      <c r="M231" s="440"/>
      <c r="N231" s="440"/>
      <c r="O231" s="440"/>
      <c r="P231" s="440"/>
      <c r="Q231" s="440"/>
      <c r="R231" s="440"/>
      <c r="S231" s="440"/>
      <c r="T231" s="440"/>
      <c r="U231" s="440"/>
      <c r="V231" s="440"/>
      <c r="W231" s="440"/>
      <c r="X231" s="440"/>
      <c r="Y231" s="440"/>
      <c r="Z231" s="440"/>
      <c r="AA231" s="440"/>
      <c r="AB231" s="440"/>
    </row>
    <row r="232" spans="2:28" x14ac:dyDescent="0.25">
      <c r="B232" s="440"/>
      <c r="C232" s="440"/>
      <c r="D232" s="440"/>
      <c r="E232" s="440"/>
      <c r="F232" s="440"/>
      <c r="G232" s="440"/>
      <c r="H232" s="440"/>
      <c r="I232" s="440"/>
      <c r="J232" s="440"/>
      <c r="K232" s="440"/>
      <c r="L232" s="440"/>
      <c r="M232" s="440"/>
      <c r="N232" s="440"/>
      <c r="O232" s="440"/>
      <c r="P232" s="440"/>
      <c r="Q232" s="440"/>
      <c r="R232" s="440"/>
      <c r="S232" s="440"/>
      <c r="T232" s="440"/>
      <c r="U232" s="440"/>
      <c r="V232" s="440"/>
      <c r="W232" s="440"/>
      <c r="X232" s="440"/>
      <c r="Y232" s="440"/>
      <c r="Z232" s="440"/>
      <c r="AA232" s="440"/>
      <c r="AB232" s="440"/>
    </row>
    <row r="233" spans="2:28" x14ac:dyDescent="0.25">
      <c r="B233" s="440"/>
      <c r="C233" s="440"/>
      <c r="D233" s="440"/>
      <c r="E233" s="440"/>
      <c r="F233" s="440"/>
      <c r="G233" s="440"/>
      <c r="H233" s="440"/>
      <c r="I233" s="440"/>
      <c r="J233" s="440"/>
      <c r="K233" s="440"/>
      <c r="L233" s="440"/>
      <c r="M233" s="440"/>
      <c r="N233" s="440"/>
      <c r="O233" s="440"/>
      <c r="P233" s="440"/>
      <c r="Q233" s="440"/>
      <c r="R233" s="440"/>
      <c r="S233" s="440"/>
      <c r="T233" s="440"/>
      <c r="U233" s="440"/>
      <c r="V233" s="440"/>
      <c r="W233" s="440"/>
      <c r="X233" s="440"/>
      <c r="Y233" s="440"/>
      <c r="Z233" s="440"/>
      <c r="AA233" s="440"/>
      <c r="AB233" s="440"/>
    </row>
    <row r="234" spans="2:28" x14ac:dyDescent="0.25">
      <c r="B234" s="440"/>
      <c r="C234" s="440"/>
      <c r="D234" s="440"/>
      <c r="E234" s="440"/>
      <c r="F234" s="440"/>
      <c r="G234" s="440"/>
      <c r="H234" s="440"/>
      <c r="I234" s="440"/>
      <c r="J234" s="440"/>
      <c r="K234" s="440"/>
      <c r="L234" s="440"/>
      <c r="M234" s="440"/>
      <c r="N234" s="440"/>
      <c r="O234" s="440"/>
      <c r="P234" s="440"/>
      <c r="Q234" s="440"/>
      <c r="R234" s="440"/>
      <c r="S234" s="440"/>
      <c r="T234" s="440"/>
      <c r="U234" s="440"/>
      <c r="V234" s="440"/>
      <c r="W234" s="440"/>
      <c r="X234" s="440"/>
      <c r="Y234" s="440"/>
      <c r="Z234" s="440"/>
      <c r="AA234" s="440"/>
      <c r="AB234" s="440"/>
    </row>
    <row r="235" spans="2:28" x14ac:dyDescent="0.25">
      <c r="B235" s="440"/>
      <c r="C235" s="440"/>
      <c r="D235" s="440"/>
      <c r="E235" s="440"/>
      <c r="F235" s="440"/>
      <c r="G235" s="440"/>
      <c r="H235" s="440"/>
      <c r="I235" s="440"/>
      <c r="J235" s="440"/>
      <c r="K235" s="440"/>
      <c r="L235" s="440"/>
      <c r="M235" s="440"/>
      <c r="N235" s="440"/>
      <c r="O235" s="440"/>
      <c r="P235" s="440"/>
      <c r="Q235" s="440"/>
      <c r="R235" s="440"/>
      <c r="S235" s="440"/>
      <c r="T235" s="440"/>
      <c r="U235" s="440"/>
      <c r="V235" s="440"/>
      <c r="W235" s="440"/>
      <c r="X235" s="440"/>
      <c r="Y235" s="440"/>
      <c r="Z235" s="440"/>
      <c r="AA235" s="440"/>
      <c r="AB235" s="440"/>
    </row>
    <row r="236" spans="2:28" x14ac:dyDescent="0.25">
      <c r="B236" s="440"/>
      <c r="C236" s="440"/>
      <c r="D236" s="440"/>
      <c r="E236" s="440"/>
      <c r="F236" s="440"/>
      <c r="G236" s="440"/>
      <c r="H236" s="440"/>
      <c r="I236" s="440"/>
      <c r="J236" s="440"/>
      <c r="K236" s="440"/>
      <c r="L236" s="440"/>
      <c r="M236" s="440"/>
      <c r="N236" s="440"/>
      <c r="O236" s="440"/>
      <c r="P236" s="440"/>
      <c r="Q236" s="440"/>
      <c r="R236" s="440"/>
      <c r="S236" s="440"/>
      <c r="T236" s="440"/>
      <c r="U236" s="440"/>
      <c r="V236" s="440"/>
      <c r="W236" s="440"/>
      <c r="X236" s="440"/>
      <c r="Y236" s="440"/>
      <c r="Z236" s="440"/>
      <c r="AA236" s="440"/>
      <c r="AB236" s="440"/>
    </row>
    <row r="237" spans="2:28" x14ac:dyDescent="0.25">
      <c r="B237" s="440"/>
      <c r="C237" s="440"/>
      <c r="D237" s="440"/>
      <c r="E237" s="440"/>
      <c r="F237" s="440"/>
      <c r="G237" s="440"/>
      <c r="H237" s="440"/>
      <c r="I237" s="440"/>
      <c r="J237" s="440"/>
      <c r="K237" s="440"/>
      <c r="L237" s="440"/>
      <c r="M237" s="440"/>
      <c r="N237" s="440"/>
      <c r="O237" s="440"/>
      <c r="P237" s="440"/>
      <c r="Q237" s="440"/>
      <c r="R237" s="440"/>
      <c r="S237" s="440"/>
      <c r="T237" s="440"/>
      <c r="U237" s="440"/>
      <c r="V237" s="440"/>
      <c r="W237" s="440"/>
      <c r="X237" s="440"/>
      <c r="Y237" s="440"/>
      <c r="Z237" s="440"/>
      <c r="AA237" s="440"/>
      <c r="AB237" s="440"/>
    </row>
    <row r="238" spans="2:28" x14ac:dyDescent="0.25">
      <c r="B238" s="440"/>
      <c r="C238" s="440"/>
      <c r="D238" s="440"/>
      <c r="E238" s="440"/>
      <c r="F238" s="440"/>
      <c r="G238" s="440"/>
      <c r="H238" s="440"/>
      <c r="I238" s="440"/>
      <c r="J238" s="440"/>
      <c r="K238" s="440"/>
      <c r="L238" s="440"/>
      <c r="M238" s="440"/>
      <c r="N238" s="440"/>
      <c r="O238" s="440"/>
      <c r="P238" s="440"/>
      <c r="Q238" s="440"/>
      <c r="R238" s="440"/>
      <c r="S238" s="440"/>
      <c r="T238" s="440"/>
      <c r="U238" s="440"/>
      <c r="V238" s="440"/>
      <c r="W238" s="440"/>
      <c r="X238" s="440"/>
      <c r="Y238" s="440"/>
      <c r="Z238" s="440"/>
      <c r="AA238" s="440"/>
      <c r="AB238" s="440"/>
    </row>
    <row r="239" spans="2:28" x14ac:dyDescent="0.25">
      <c r="B239" s="440"/>
      <c r="C239" s="440"/>
      <c r="D239" s="440"/>
      <c r="E239" s="440"/>
      <c r="F239" s="440"/>
      <c r="G239" s="440"/>
      <c r="H239" s="440"/>
      <c r="I239" s="440"/>
      <c r="J239" s="440"/>
      <c r="K239" s="440"/>
      <c r="L239" s="440"/>
      <c r="M239" s="440"/>
      <c r="N239" s="440"/>
      <c r="O239" s="440"/>
      <c r="P239" s="440"/>
      <c r="Q239" s="440"/>
      <c r="R239" s="440"/>
      <c r="S239" s="440"/>
      <c r="T239" s="440"/>
      <c r="U239" s="440"/>
      <c r="V239" s="440"/>
      <c r="W239" s="440"/>
      <c r="X239" s="440"/>
      <c r="Y239" s="440"/>
      <c r="Z239" s="440"/>
      <c r="AA239" s="440"/>
      <c r="AB239" s="440"/>
    </row>
    <row r="240" spans="2:28" x14ac:dyDescent="0.25">
      <c r="B240" s="440"/>
      <c r="C240" s="440"/>
      <c r="D240" s="440"/>
      <c r="E240" s="440"/>
      <c r="F240" s="440"/>
      <c r="G240" s="440"/>
      <c r="H240" s="440"/>
      <c r="I240" s="440"/>
      <c r="J240" s="440"/>
      <c r="K240" s="440"/>
      <c r="L240" s="440"/>
      <c r="M240" s="440"/>
      <c r="N240" s="440"/>
      <c r="O240" s="440"/>
      <c r="P240" s="440"/>
      <c r="Q240" s="440"/>
      <c r="R240" s="440"/>
      <c r="S240" s="440"/>
      <c r="T240" s="440"/>
      <c r="U240" s="440"/>
      <c r="V240" s="440"/>
      <c r="W240" s="440"/>
      <c r="X240" s="440"/>
      <c r="Y240" s="440"/>
      <c r="Z240" s="440"/>
      <c r="AA240" s="440"/>
      <c r="AB240" s="440"/>
    </row>
    <row r="241" spans="2:28" x14ac:dyDescent="0.25">
      <c r="B241" s="440"/>
      <c r="C241" s="440"/>
      <c r="D241" s="440"/>
      <c r="E241" s="440"/>
      <c r="F241" s="440"/>
      <c r="G241" s="440"/>
      <c r="H241" s="440"/>
      <c r="I241" s="440"/>
      <c r="J241" s="440"/>
      <c r="K241" s="440"/>
      <c r="L241" s="440"/>
      <c r="M241" s="440"/>
      <c r="N241" s="440"/>
      <c r="O241" s="440"/>
      <c r="P241" s="440"/>
      <c r="Q241" s="440"/>
      <c r="R241" s="440"/>
      <c r="S241" s="440"/>
      <c r="T241" s="440"/>
      <c r="U241" s="440"/>
      <c r="V241" s="440"/>
      <c r="W241" s="440"/>
      <c r="X241" s="440"/>
      <c r="Y241" s="440"/>
      <c r="Z241" s="440"/>
      <c r="AA241" s="440"/>
      <c r="AB241" s="440"/>
    </row>
    <row r="242" spans="2:28" x14ac:dyDescent="0.25">
      <c r="B242" s="440"/>
      <c r="C242" s="440"/>
      <c r="D242" s="440"/>
      <c r="E242" s="440"/>
      <c r="F242" s="440"/>
      <c r="G242" s="440"/>
      <c r="H242" s="440"/>
      <c r="I242" s="440"/>
      <c r="J242" s="440"/>
      <c r="K242" s="440"/>
      <c r="L242" s="440"/>
      <c r="M242" s="440"/>
      <c r="N242" s="440"/>
      <c r="O242" s="440"/>
      <c r="P242" s="440"/>
      <c r="Q242" s="440"/>
      <c r="R242" s="440"/>
      <c r="S242" s="440"/>
      <c r="T242" s="440"/>
      <c r="U242" s="440"/>
      <c r="V242" s="440"/>
      <c r="W242" s="440"/>
      <c r="X242" s="440"/>
      <c r="Y242" s="440"/>
      <c r="Z242" s="440"/>
      <c r="AA242" s="440"/>
      <c r="AB242" s="440"/>
    </row>
    <row r="243" spans="2:28" x14ac:dyDescent="0.25">
      <c r="B243" s="440"/>
      <c r="C243" s="440"/>
      <c r="D243" s="440"/>
      <c r="E243" s="440"/>
      <c r="F243" s="440"/>
      <c r="G243" s="440"/>
      <c r="H243" s="440"/>
      <c r="I243" s="440"/>
      <c r="J243" s="440"/>
      <c r="K243" s="440"/>
      <c r="L243" s="440"/>
      <c r="M243" s="440"/>
      <c r="N243" s="440"/>
      <c r="O243" s="440"/>
      <c r="P243" s="440"/>
      <c r="Q243" s="440"/>
      <c r="R243" s="440"/>
      <c r="S243" s="440"/>
      <c r="T243" s="440"/>
      <c r="U243" s="440"/>
      <c r="V243" s="440"/>
      <c r="W243" s="440"/>
      <c r="X243" s="440"/>
      <c r="Y243" s="440"/>
      <c r="Z243" s="440"/>
      <c r="AA243" s="440"/>
      <c r="AB243" s="440"/>
    </row>
    <row r="244" spans="2:28" x14ac:dyDescent="0.25">
      <c r="B244" s="440"/>
      <c r="C244" s="440"/>
      <c r="D244" s="440"/>
      <c r="E244" s="440"/>
      <c r="F244" s="440"/>
      <c r="G244" s="440"/>
      <c r="H244" s="440"/>
      <c r="I244" s="440"/>
      <c r="J244" s="440"/>
      <c r="K244" s="440"/>
      <c r="L244" s="440"/>
      <c r="M244" s="440"/>
      <c r="N244" s="440"/>
      <c r="O244" s="440"/>
      <c r="P244" s="440"/>
      <c r="Q244" s="440"/>
      <c r="R244" s="440"/>
      <c r="S244" s="440"/>
      <c r="T244" s="440"/>
      <c r="U244" s="440"/>
      <c r="V244" s="440"/>
      <c r="W244" s="440"/>
      <c r="X244" s="440"/>
      <c r="Y244" s="440"/>
      <c r="Z244" s="440"/>
      <c r="AA244" s="440"/>
      <c r="AB244" s="440"/>
    </row>
    <row r="245" spans="2:28" x14ac:dyDescent="0.25">
      <c r="B245" s="440"/>
      <c r="C245" s="440"/>
      <c r="D245" s="440"/>
      <c r="E245" s="440"/>
      <c r="F245" s="440"/>
      <c r="G245" s="440"/>
      <c r="H245" s="440"/>
      <c r="I245" s="440"/>
      <c r="J245" s="440"/>
      <c r="K245" s="440"/>
      <c r="L245" s="440"/>
      <c r="M245" s="440"/>
      <c r="N245" s="440"/>
      <c r="O245" s="440"/>
      <c r="P245" s="440"/>
      <c r="Q245" s="440"/>
      <c r="R245" s="440"/>
      <c r="S245" s="440"/>
      <c r="T245" s="440"/>
      <c r="U245" s="440"/>
      <c r="V245" s="440"/>
      <c r="W245" s="440"/>
      <c r="X245" s="440"/>
      <c r="Y245" s="440"/>
      <c r="Z245" s="440"/>
      <c r="AA245" s="440"/>
      <c r="AB245" s="440"/>
    </row>
    <row r="246" spans="2:28" x14ac:dyDescent="0.25">
      <c r="B246" s="440"/>
      <c r="C246" s="440"/>
      <c r="D246" s="440"/>
      <c r="E246" s="440"/>
      <c r="F246" s="440"/>
      <c r="G246" s="440"/>
      <c r="H246" s="440"/>
      <c r="I246" s="440"/>
      <c r="J246" s="440"/>
      <c r="K246" s="440"/>
      <c r="L246" s="440"/>
      <c r="M246" s="440"/>
      <c r="N246" s="440"/>
      <c r="O246" s="440"/>
      <c r="P246" s="440"/>
      <c r="Q246" s="440"/>
      <c r="R246" s="440"/>
      <c r="S246" s="440"/>
      <c r="T246" s="440"/>
      <c r="U246" s="440"/>
      <c r="V246" s="440"/>
      <c r="W246" s="440"/>
      <c r="X246" s="440"/>
      <c r="Y246" s="440"/>
      <c r="Z246" s="440"/>
      <c r="AA246" s="440"/>
      <c r="AB246" s="440"/>
    </row>
    <row r="247" spans="2:28" x14ac:dyDescent="0.25">
      <c r="B247" s="440"/>
      <c r="C247" s="440"/>
      <c r="D247" s="440"/>
      <c r="E247" s="440"/>
      <c r="F247" s="440"/>
      <c r="G247" s="440"/>
      <c r="H247" s="440"/>
      <c r="I247" s="440"/>
      <c r="J247" s="440"/>
      <c r="K247" s="440"/>
      <c r="L247" s="440"/>
      <c r="M247" s="440"/>
      <c r="N247" s="440"/>
      <c r="O247" s="440"/>
      <c r="P247" s="440"/>
      <c r="Q247" s="440"/>
      <c r="R247" s="440"/>
      <c r="S247" s="440"/>
      <c r="T247" s="440"/>
      <c r="U247" s="440"/>
      <c r="V247" s="440"/>
      <c r="W247" s="440"/>
      <c r="X247" s="440"/>
      <c r="Y247" s="440"/>
      <c r="Z247" s="440"/>
      <c r="AA247" s="440"/>
      <c r="AB247" s="440"/>
    </row>
    <row r="248" spans="2:28" x14ac:dyDescent="0.25">
      <c r="B248" s="440"/>
      <c r="C248" s="440"/>
      <c r="D248" s="440"/>
      <c r="E248" s="440"/>
      <c r="F248" s="440"/>
      <c r="G248" s="440"/>
      <c r="H248" s="440"/>
      <c r="I248" s="440"/>
      <c r="J248" s="440"/>
      <c r="K248" s="440"/>
      <c r="L248" s="440"/>
      <c r="M248" s="440"/>
      <c r="N248" s="440"/>
      <c r="O248" s="440"/>
      <c r="P248" s="440"/>
      <c r="Q248" s="440"/>
      <c r="R248" s="440"/>
      <c r="S248" s="440"/>
      <c r="T248" s="440"/>
      <c r="U248" s="440"/>
      <c r="V248" s="440"/>
      <c r="W248" s="440"/>
      <c r="X248" s="440"/>
      <c r="Y248" s="440"/>
      <c r="Z248" s="440"/>
      <c r="AA248" s="440"/>
      <c r="AB248" s="440"/>
    </row>
    <row r="249" spans="2:28" x14ac:dyDescent="0.25">
      <c r="B249" s="440"/>
      <c r="C249" s="440"/>
      <c r="D249" s="440"/>
      <c r="E249" s="440"/>
      <c r="F249" s="440"/>
      <c r="G249" s="440"/>
      <c r="H249" s="440"/>
      <c r="I249" s="440"/>
      <c r="J249" s="440"/>
      <c r="K249" s="440"/>
      <c r="L249" s="440"/>
      <c r="M249" s="440"/>
      <c r="N249" s="440"/>
      <c r="O249" s="440"/>
      <c r="P249" s="440"/>
      <c r="Q249" s="440"/>
      <c r="R249" s="440"/>
      <c r="S249" s="440"/>
      <c r="T249" s="440"/>
      <c r="U249" s="440"/>
      <c r="V249" s="440"/>
      <c r="W249" s="440"/>
      <c r="X249" s="440"/>
      <c r="Y249" s="440"/>
      <c r="Z249" s="440"/>
      <c r="AA249" s="440"/>
      <c r="AB249" s="440"/>
    </row>
    <row r="250" spans="2:28" x14ac:dyDescent="0.25">
      <c r="B250" s="440"/>
      <c r="C250" s="440"/>
      <c r="D250" s="440"/>
      <c r="E250" s="440"/>
      <c r="F250" s="440"/>
      <c r="G250" s="440"/>
      <c r="H250" s="440"/>
      <c r="I250" s="440"/>
      <c r="J250" s="440"/>
      <c r="K250" s="440"/>
      <c r="L250" s="440"/>
      <c r="M250" s="440"/>
      <c r="N250" s="440"/>
      <c r="O250" s="440"/>
      <c r="P250" s="440"/>
      <c r="Q250" s="440"/>
      <c r="R250" s="440"/>
      <c r="S250" s="440"/>
      <c r="T250" s="440"/>
      <c r="U250" s="440"/>
      <c r="V250" s="440"/>
      <c r="W250" s="440"/>
      <c r="X250" s="440"/>
      <c r="Y250" s="440"/>
      <c r="Z250" s="440"/>
      <c r="AA250" s="440"/>
      <c r="AB250" s="440"/>
    </row>
    <row r="251" spans="2:28" x14ac:dyDescent="0.25">
      <c r="B251" s="440"/>
      <c r="C251" s="440"/>
      <c r="D251" s="440"/>
      <c r="E251" s="440"/>
      <c r="F251" s="440"/>
      <c r="G251" s="440"/>
      <c r="H251" s="440"/>
      <c r="I251" s="440"/>
      <c r="J251" s="440"/>
      <c r="K251" s="440"/>
      <c r="L251" s="440"/>
      <c r="M251" s="440"/>
      <c r="N251" s="440"/>
      <c r="O251" s="440"/>
      <c r="P251" s="440"/>
      <c r="Q251" s="440"/>
      <c r="R251" s="440"/>
      <c r="S251" s="440"/>
      <c r="T251" s="440"/>
      <c r="U251" s="440"/>
      <c r="V251" s="440"/>
      <c r="W251" s="440"/>
      <c r="X251" s="440"/>
      <c r="Y251" s="440"/>
      <c r="Z251" s="440"/>
      <c r="AA251" s="440"/>
      <c r="AB251" s="440"/>
    </row>
    <row r="252" spans="2:28" x14ac:dyDescent="0.25">
      <c r="B252" s="440"/>
      <c r="C252" s="440"/>
      <c r="D252" s="440"/>
      <c r="E252" s="440"/>
      <c r="F252" s="440"/>
      <c r="G252" s="440"/>
      <c r="H252" s="440"/>
      <c r="I252" s="440"/>
      <c r="J252" s="440"/>
      <c r="K252" s="440"/>
      <c r="L252" s="440"/>
      <c r="M252" s="440"/>
      <c r="N252" s="440"/>
      <c r="O252" s="440"/>
      <c r="P252" s="440"/>
      <c r="Q252" s="440"/>
      <c r="R252" s="440"/>
      <c r="S252" s="440"/>
      <c r="T252" s="440"/>
      <c r="U252" s="440"/>
      <c r="V252" s="440"/>
      <c r="W252" s="440"/>
      <c r="X252" s="440"/>
      <c r="Y252" s="440"/>
      <c r="Z252" s="440"/>
      <c r="AA252" s="440"/>
      <c r="AB252" s="440"/>
    </row>
    <row r="253" spans="2:28" x14ac:dyDescent="0.25">
      <c r="B253" s="440"/>
      <c r="C253" s="440"/>
      <c r="D253" s="440"/>
      <c r="E253" s="440"/>
      <c r="F253" s="440"/>
      <c r="G253" s="440"/>
      <c r="H253" s="440"/>
      <c r="I253" s="440"/>
      <c r="J253" s="440"/>
      <c r="K253" s="440"/>
      <c r="L253" s="440"/>
      <c r="M253" s="440"/>
      <c r="N253" s="440"/>
      <c r="O253" s="440"/>
      <c r="P253" s="440"/>
      <c r="Q253" s="440"/>
      <c r="R253" s="440"/>
      <c r="S253" s="440"/>
      <c r="T253" s="440"/>
      <c r="U253" s="440"/>
      <c r="V253" s="440"/>
      <c r="W253" s="440"/>
      <c r="X253" s="440"/>
      <c r="Y253" s="440"/>
      <c r="Z253" s="440"/>
      <c r="AA253" s="440"/>
      <c r="AB253" s="440"/>
    </row>
    <row r="254" spans="2:28" x14ac:dyDescent="0.25">
      <c r="B254" s="440"/>
      <c r="C254" s="440"/>
      <c r="D254" s="440"/>
      <c r="E254" s="440"/>
      <c r="F254" s="440"/>
      <c r="G254" s="440"/>
      <c r="H254" s="440"/>
      <c r="I254" s="440"/>
      <c r="J254" s="440"/>
      <c r="K254" s="440"/>
      <c r="L254" s="440"/>
      <c r="M254" s="440"/>
      <c r="N254" s="440"/>
      <c r="O254" s="440"/>
      <c r="P254" s="440"/>
      <c r="Q254" s="440"/>
      <c r="R254" s="440"/>
      <c r="S254" s="440"/>
      <c r="T254" s="440"/>
      <c r="U254" s="440"/>
      <c r="V254" s="440"/>
      <c r="W254" s="440"/>
      <c r="X254" s="440"/>
      <c r="Y254" s="440"/>
      <c r="Z254" s="440"/>
      <c r="AA254" s="440"/>
      <c r="AB254" s="440"/>
    </row>
    <row r="255" spans="2:28" x14ac:dyDescent="0.25">
      <c r="B255" s="440"/>
      <c r="C255" s="440"/>
      <c r="D255" s="440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0"/>
      <c r="P255" s="440"/>
      <c r="Q255" s="440"/>
      <c r="R255" s="440"/>
      <c r="S255" s="440"/>
      <c r="T255" s="440"/>
      <c r="U255" s="440"/>
      <c r="V255" s="440"/>
      <c r="W255" s="440"/>
      <c r="X255" s="440"/>
      <c r="Y255" s="440"/>
      <c r="Z255" s="440"/>
      <c r="AA255" s="440"/>
      <c r="AB255" s="440"/>
    </row>
    <row r="256" spans="2:28" x14ac:dyDescent="0.25">
      <c r="B256" s="440"/>
      <c r="C256" s="440"/>
      <c r="D256" s="440"/>
      <c r="E256" s="440"/>
      <c r="F256" s="440"/>
      <c r="G256" s="440"/>
      <c r="H256" s="440"/>
      <c r="I256" s="440"/>
      <c r="J256" s="440"/>
      <c r="K256" s="440"/>
      <c r="L256" s="440"/>
      <c r="M256" s="440"/>
      <c r="N256" s="440"/>
      <c r="O256" s="440"/>
      <c r="P256" s="440"/>
      <c r="Q256" s="440"/>
      <c r="R256" s="440"/>
      <c r="S256" s="440"/>
      <c r="T256" s="440"/>
      <c r="U256" s="440"/>
      <c r="V256" s="440"/>
      <c r="W256" s="440"/>
      <c r="X256" s="440"/>
      <c r="Y256" s="440"/>
      <c r="Z256" s="440"/>
      <c r="AA256" s="440"/>
      <c r="AB256" s="440"/>
    </row>
    <row r="257" spans="2:28" x14ac:dyDescent="0.25">
      <c r="B257" s="440"/>
      <c r="C257" s="440"/>
      <c r="D257" s="440"/>
      <c r="E257" s="440"/>
      <c r="F257" s="440"/>
      <c r="G257" s="440"/>
      <c r="H257" s="440"/>
      <c r="I257" s="440"/>
      <c r="J257" s="440"/>
      <c r="K257" s="440"/>
      <c r="L257" s="440"/>
      <c r="M257" s="440"/>
      <c r="N257" s="440"/>
      <c r="O257" s="440"/>
      <c r="P257" s="440"/>
      <c r="Q257" s="440"/>
      <c r="R257" s="440"/>
      <c r="S257" s="440"/>
      <c r="T257" s="440"/>
      <c r="U257" s="440"/>
      <c r="V257" s="440"/>
      <c r="W257" s="440"/>
      <c r="X257" s="440"/>
      <c r="Y257" s="440"/>
      <c r="Z257" s="440"/>
      <c r="AA257" s="440"/>
      <c r="AB257" s="440"/>
    </row>
    <row r="258" spans="2:28" x14ac:dyDescent="0.25">
      <c r="B258" s="440"/>
      <c r="C258" s="440"/>
      <c r="D258" s="440"/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440"/>
      <c r="R258" s="440"/>
      <c r="S258" s="440"/>
      <c r="T258" s="440"/>
      <c r="U258" s="440"/>
      <c r="V258" s="440"/>
      <c r="W258" s="440"/>
      <c r="X258" s="440"/>
      <c r="Y258" s="440"/>
      <c r="Z258" s="440"/>
      <c r="AA258" s="440"/>
      <c r="AB258" s="440"/>
    </row>
    <row r="259" spans="2:28" x14ac:dyDescent="0.25">
      <c r="B259" s="440"/>
      <c r="C259" s="440"/>
      <c r="D259" s="440"/>
      <c r="E259" s="440"/>
      <c r="F259" s="440"/>
      <c r="G259" s="440"/>
      <c r="H259" s="440"/>
      <c r="I259" s="440"/>
      <c r="J259" s="440"/>
      <c r="K259" s="440"/>
      <c r="L259" s="440"/>
      <c r="M259" s="440"/>
      <c r="N259" s="440"/>
      <c r="O259" s="440"/>
      <c r="P259" s="440"/>
      <c r="Q259" s="440"/>
      <c r="R259" s="440"/>
      <c r="S259" s="440"/>
      <c r="T259" s="440"/>
      <c r="U259" s="440"/>
      <c r="V259" s="440"/>
      <c r="W259" s="440"/>
      <c r="X259" s="440"/>
      <c r="Y259" s="440"/>
      <c r="Z259" s="440"/>
      <c r="AA259" s="440"/>
      <c r="AB259" s="440"/>
    </row>
    <row r="260" spans="2:28" x14ac:dyDescent="0.25">
      <c r="B260" s="440"/>
      <c r="C260" s="440"/>
      <c r="D260" s="440"/>
      <c r="E260" s="440"/>
      <c r="F260" s="440"/>
      <c r="G260" s="440"/>
      <c r="H260" s="440"/>
      <c r="I260" s="440"/>
      <c r="J260" s="440"/>
      <c r="K260" s="440"/>
      <c r="L260" s="440"/>
      <c r="M260" s="440"/>
      <c r="N260" s="440"/>
      <c r="O260" s="440"/>
      <c r="P260" s="440"/>
      <c r="Q260" s="440"/>
      <c r="R260" s="440"/>
      <c r="S260" s="440"/>
      <c r="T260" s="440"/>
      <c r="U260" s="440"/>
      <c r="V260" s="440"/>
      <c r="W260" s="440"/>
      <c r="X260" s="440"/>
      <c r="Y260" s="440"/>
      <c r="Z260" s="440"/>
      <c r="AA260" s="440"/>
      <c r="AB260" s="440"/>
    </row>
    <row r="261" spans="2:28" x14ac:dyDescent="0.25">
      <c r="B261" s="440"/>
      <c r="C261" s="440"/>
      <c r="D261" s="440"/>
      <c r="E261" s="440"/>
      <c r="F261" s="440"/>
      <c r="G261" s="440"/>
      <c r="H261" s="440"/>
      <c r="I261" s="440"/>
      <c r="J261" s="440"/>
      <c r="K261" s="440"/>
      <c r="L261" s="440"/>
      <c r="M261" s="440"/>
      <c r="N261" s="440"/>
      <c r="O261" s="440"/>
      <c r="P261" s="440"/>
      <c r="Q261" s="440"/>
      <c r="R261" s="440"/>
      <c r="S261" s="440"/>
      <c r="T261" s="440"/>
      <c r="U261" s="440"/>
      <c r="V261" s="440"/>
      <c r="W261" s="440"/>
      <c r="X261" s="440"/>
      <c r="Y261" s="440"/>
      <c r="Z261" s="440"/>
      <c r="AA261" s="440"/>
      <c r="AB261" s="440"/>
    </row>
    <row r="262" spans="2:28" x14ac:dyDescent="0.25">
      <c r="B262" s="440"/>
      <c r="C262" s="440"/>
      <c r="D262" s="440"/>
      <c r="E262" s="440"/>
      <c r="F262" s="440"/>
      <c r="G262" s="440"/>
      <c r="H262" s="440"/>
      <c r="I262" s="440"/>
      <c r="J262" s="440"/>
      <c r="K262" s="440"/>
      <c r="L262" s="440"/>
      <c r="M262" s="440"/>
      <c r="N262" s="440"/>
      <c r="O262" s="440"/>
      <c r="P262" s="440"/>
      <c r="Q262" s="440"/>
      <c r="R262" s="440"/>
      <c r="S262" s="440"/>
      <c r="T262" s="440"/>
      <c r="U262" s="440"/>
      <c r="V262" s="440"/>
      <c r="W262" s="440"/>
      <c r="X262" s="440"/>
      <c r="Y262" s="440"/>
      <c r="Z262" s="440"/>
      <c r="AA262" s="440"/>
      <c r="AB262" s="440"/>
    </row>
    <row r="263" spans="2:28" x14ac:dyDescent="0.25">
      <c r="B263" s="440"/>
      <c r="C263" s="440"/>
      <c r="D263" s="440"/>
      <c r="E263" s="440"/>
      <c r="F263" s="440"/>
      <c r="G263" s="440"/>
      <c r="H263" s="440"/>
      <c r="I263" s="440"/>
      <c r="J263" s="440"/>
      <c r="K263" s="440"/>
      <c r="L263" s="440"/>
      <c r="M263" s="440"/>
      <c r="N263" s="440"/>
      <c r="O263" s="440"/>
      <c r="P263" s="440"/>
      <c r="Q263" s="440"/>
      <c r="R263" s="440"/>
      <c r="S263" s="440"/>
      <c r="T263" s="440"/>
      <c r="U263" s="440"/>
      <c r="V263" s="440"/>
      <c r="W263" s="440"/>
      <c r="X263" s="440"/>
      <c r="Y263" s="440"/>
      <c r="Z263" s="440"/>
      <c r="AA263" s="440"/>
      <c r="AB263" s="440"/>
    </row>
    <row r="264" spans="2:28" x14ac:dyDescent="0.25">
      <c r="B264" s="440"/>
      <c r="C264" s="440"/>
      <c r="D264" s="440"/>
      <c r="E264" s="440"/>
      <c r="F264" s="440"/>
      <c r="G264" s="440"/>
      <c r="H264" s="440"/>
      <c r="I264" s="440"/>
      <c r="J264" s="440"/>
      <c r="K264" s="440"/>
      <c r="L264" s="440"/>
      <c r="M264" s="440"/>
      <c r="N264" s="440"/>
      <c r="O264" s="440"/>
      <c r="P264" s="440"/>
      <c r="Q264" s="440"/>
      <c r="R264" s="440"/>
      <c r="S264" s="440"/>
      <c r="T264" s="440"/>
      <c r="U264" s="440"/>
      <c r="V264" s="440"/>
      <c r="W264" s="440"/>
      <c r="X264" s="440"/>
      <c r="Y264" s="440"/>
      <c r="Z264" s="440"/>
      <c r="AA264" s="440"/>
      <c r="AB264" s="440"/>
    </row>
    <row r="265" spans="2:28" x14ac:dyDescent="0.25">
      <c r="B265" s="440"/>
      <c r="C265" s="440"/>
      <c r="D265" s="440"/>
      <c r="E265" s="440"/>
      <c r="F265" s="440"/>
      <c r="G265" s="440"/>
      <c r="H265" s="440"/>
      <c r="I265" s="440"/>
      <c r="J265" s="440"/>
      <c r="K265" s="440"/>
      <c r="L265" s="440"/>
      <c r="M265" s="440"/>
      <c r="N265" s="440"/>
      <c r="O265" s="440"/>
      <c r="P265" s="440"/>
      <c r="Q265" s="440"/>
      <c r="R265" s="440"/>
      <c r="S265" s="440"/>
      <c r="T265" s="440"/>
      <c r="U265" s="440"/>
      <c r="V265" s="440"/>
      <c r="W265" s="440"/>
      <c r="X265" s="440"/>
      <c r="Y265" s="440"/>
      <c r="Z265" s="440"/>
      <c r="AA265" s="440"/>
      <c r="AB265" s="440"/>
    </row>
    <row r="266" spans="2:28" x14ac:dyDescent="0.25">
      <c r="B266" s="440"/>
      <c r="C266" s="440"/>
      <c r="D266" s="440"/>
      <c r="E266" s="440"/>
      <c r="F266" s="440"/>
      <c r="G266" s="440"/>
      <c r="H266" s="440"/>
      <c r="I266" s="440"/>
      <c r="J266" s="440"/>
      <c r="K266" s="440"/>
      <c r="L266" s="440"/>
      <c r="M266" s="440"/>
      <c r="N266" s="440"/>
      <c r="O266" s="440"/>
      <c r="P266" s="440"/>
      <c r="Q266" s="440"/>
      <c r="R266" s="440"/>
      <c r="S266" s="440"/>
      <c r="T266" s="440"/>
      <c r="U266" s="440"/>
      <c r="V266" s="440"/>
      <c r="W266" s="440"/>
      <c r="X266" s="440"/>
      <c r="Y266" s="440"/>
      <c r="Z266" s="440"/>
      <c r="AA266" s="440"/>
      <c r="AB266" s="440"/>
    </row>
    <row r="267" spans="2:28" x14ac:dyDescent="0.25">
      <c r="B267" s="440"/>
      <c r="C267" s="440"/>
      <c r="D267" s="440"/>
      <c r="E267" s="440"/>
      <c r="F267" s="440"/>
      <c r="G267" s="440"/>
      <c r="H267" s="440"/>
      <c r="I267" s="440"/>
      <c r="J267" s="440"/>
      <c r="K267" s="440"/>
      <c r="L267" s="440"/>
      <c r="M267" s="440"/>
      <c r="N267" s="440"/>
      <c r="O267" s="440"/>
      <c r="P267" s="440"/>
      <c r="Q267" s="440"/>
      <c r="R267" s="440"/>
      <c r="S267" s="440"/>
      <c r="T267" s="440"/>
      <c r="U267" s="440"/>
      <c r="V267" s="440"/>
      <c r="W267" s="440"/>
      <c r="X267" s="440"/>
      <c r="Y267" s="440"/>
      <c r="Z267" s="440"/>
      <c r="AA267" s="440"/>
      <c r="AB267" s="440"/>
    </row>
    <row r="268" spans="2:28" x14ac:dyDescent="0.25">
      <c r="B268" s="440"/>
      <c r="C268" s="440"/>
      <c r="D268" s="440"/>
      <c r="E268" s="440"/>
      <c r="F268" s="440"/>
      <c r="G268" s="440"/>
      <c r="H268" s="440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</row>
    <row r="269" spans="2:28" x14ac:dyDescent="0.25">
      <c r="B269" s="440"/>
      <c r="C269" s="440"/>
      <c r="D269" s="440"/>
      <c r="E269" s="440"/>
      <c r="F269" s="440"/>
      <c r="G269" s="440"/>
      <c r="H269" s="440"/>
      <c r="I269" s="440"/>
      <c r="J269" s="440"/>
      <c r="K269" s="440"/>
      <c r="L269" s="440"/>
      <c r="M269" s="440"/>
      <c r="N269" s="440"/>
      <c r="O269" s="440"/>
      <c r="P269" s="440"/>
      <c r="Q269" s="440"/>
      <c r="R269" s="440"/>
      <c r="S269" s="440"/>
      <c r="T269" s="440"/>
      <c r="U269" s="440"/>
      <c r="V269" s="440"/>
      <c r="W269" s="440"/>
      <c r="X269" s="440"/>
      <c r="Y269" s="440"/>
      <c r="Z269" s="440"/>
      <c r="AA269" s="440"/>
      <c r="AB269" s="440"/>
    </row>
    <row r="270" spans="2:28" x14ac:dyDescent="0.25">
      <c r="B270" s="440"/>
      <c r="C270" s="440"/>
      <c r="D270" s="440"/>
      <c r="E270" s="440"/>
      <c r="F270" s="440"/>
      <c r="G270" s="440"/>
      <c r="H270" s="440"/>
      <c r="I270" s="440"/>
      <c r="J270" s="440"/>
      <c r="K270" s="440"/>
      <c r="L270" s="440"/>
      <c r="M270" s="440"/>
      <c r="N270" s="440"/>
      <c r="O270" s="440"/>
      <c r="P270" s="440"/>
      <c r="Q270" s="440"/>
      <c r="R270" s="440"/>
      <c r="S270" s="440"/>
      <c r="T270" s="440"/>
      <c r="U270" s="440"/>
      <c r="V270" s="440"/>
      <c r="W270" s="440"/>
      <c r="X270" s="440"/>
      <c r="Y270" s="440"/>
      <c r="Z270" s="440"/>
      <c r="AA270" s="440"/>
      <c r="AB270" s="440"/>
    </row>
    <row r="271" spans="2:28" x14ac:dyDescent="0.25">
      <c r="B271" s="440"/>
      <c r="C271" s="440"/>
      <c r="D271" s="440"/>
      <c r="E271" s="440"/>
      <c r="F271" s="440"/>
      <c r="G271" s="440"/>
      <c r="H271" s="440"/>
      <c r="I271" s="440"/>
      <c r="J271" s="440"/>
      <c r="K271" s="440"/>
      <c r="L271" s="440"/>
      <c r="M271" s="440"/>
      <c r="N271" s="440"/>
      <c r="O271" s="440"/>
      <c r="P271" s="440"/>
      <c r="Q271" s="440"/>
      <c r="R271" s="440"/>
      <c r="S271" s="440"/>
      <c r="T271" s="440"/>
      <c r="U271" s="440"/>
      <c r="V271" s="440"/>
      <c r="W271" s="440"/>
      <c r="X271" s="440"/>
      <c r="Y271" s="440"/>
      <c r="Z271" s="440"/>
      <c r="AA271" s="440"/>
      <c r="AB271" s="440"/>
    </row>
    <row r="272" spans="2:28" x14ac:dyDescent="0.25">
      <c r="B272" s="440"/>
      <c r="C272" s="440"/>
      <c r="D272" s="440"/>
      <c r="E272" s="440"/>
      <c r="F272" s="440"/>
      <c r="G272" s="440"/>
      <c r="H272" s="440"/>
      <c r="I272" s="440"/>
      <c r="J272" s="440"/>
      <c r="K272" s="440"/>
      <c r="L272" s="440"/>
      <c r="M272" s="440"/>
      <c r="N272" s="440"/>
      <c r="O272" s="440"/>
      <c r="P272" s="440"/>
      <c r="Q272" s="440"/>
      <c r="R272" s="440"/>
      <c r="S272" s="440"/>
      <c r="T272" s="440"/>
      <c r="U272" s="440"/>
      <c r="V272" s="440"/>
      <c r="W272" s="440"/>
      <c r="X272" s="440"/>
      <c r="Y272" s="440"/>
      <c r="Z272" s="440"/>
      <c r="AA272" s="440"/>
      <c r="AB272" s="440"/>
    </row>
    <row r="273" spans="2:28" x14ac:dyDescent="0.25">
      <c r="B273" s="440"/>
      <c r="C273" s="440"/>
      <c r="D273" s="440"/>
      <c r="E273" s="440"/>
      <c r="F273" s="440"/>
      <c r="G273" s="440"/>
      <c r="H273" s="440"/>
      <c r="I273" s="440"/>
      <c r="J273" s="440"/>
      <c r="K273" s="440"/>
      <c r="L273" s="440"/>
      <c r="M273" s="440"/>
      <c r="N273" s="440"/>
      <c r="O273" s="440"/>
      <c r="P273" s="440"/>
      <c r="Q273" s="440"/>
      <c r="R273" s="440"/>
      <c r="S273" s="440"/>
      <c r="T273" s="440"/>
      <c r="U273" s="440"/>
      <c r="V273" s="440"/>
      <c r="W273" s="440"/>
      <c r="X273" s="440"/>
      <c r="Y273" s="440"/>
      <c r="Z273" s="440"/>
      <c r="AA273" s="440"/>
      <c r="AB273" s="440"/>
    </row>
    <row r="274" spans="2:28" x14ac:dyDescent="0.25">
      <c r="B274" s="440"/>
      <c r="C274" s="440"/>
      <c r="D274" s="440"/>
      <c r="E274" s="440"/>
      <c r="F274" s="440"/>
      <c r="G274" s="440"/>
      <c r="H274" s="440"/>
      <c r="I274" s="440"/>
      <c r="J274" s="440"/>
      <c r="K274" s="440"/>
      <c r="L274" s="440"/>
      <c r="M274" s="440"/>
      <c r="N274" s="440"/>
      <c r="O274" s="440"/>
      <c r="P274" s="440"/>
      <c r="Q274" s="440"/>
      <c r="R274" s="440"/>
      <c r="S274" s="440"/>
      <c r="T274" s="440"/>
      <c r="U274" s="440"/>
      <c r="V274" s="440"/>
      <c r="W274" s="440"/>
      <c r="X274" s="440"/>
      <c r="Y274" s="440"/>
      <c r="Z274" s="440"/>
      <c r="AA274" s="440"/>
      <c r="AB274" s="440"/>
    </row>
    <row r="275" spans="2:28" x14ac:dyDescent="0.25">
      <c r="B275" s="440"/>
      <c r="C275" s="440"/>
      <c r="D275" s="440"/>
      <c r="E275" s="440"/>
      <c r="F275" s="440"/>
      <c r="G275" s="440"/>
      <c r="H275" s="440"/>
      <c r="I275" s="440"/>
      <c r="J275" s="440"/>
      <c r="K275" s="440"/>
      <c r="L275" s="440"/>
      <c r="M275" s="440"/>
      <c r="N275" s="440"/>
      <c r="O275" s="440"/>
      <c r="P275" s="440"/>
      <c r="Q275" s="440"/>
      <c r="R275" s="440"/>
      <c r="S275" s="440"/>
      <c r="T275" s="440"/>
      <c r="U275" s="440"/>
      <c r="V275" s="440"/>
      <c r="W275" s="440"/>
      <c r="X275" s="440"/>
      <c r="Y275" s="440"/>
      <c r="Z275" s="440"/>
      <c r="AA275" s="440"/>
      <c r="AB275" s="440"/>
    </row>
    <row r="276" spans="2:28" x14ac:dyDescent="0.25">
      <c r="B276" s="440"/>
      <c r="C276" s="440"/>
      <c r="D276" s="440"/>
      <c r="E276" s="440"/>
      <c r="F276" s="440"/>
      <c r="G276" s="440"/>
      <c r="H276" s="440"/>
      <c r="I276" s="440"/>
      <c r="J276" s="440"/>
      <c r="K276" s="440"/>
      <c r="L276" s="440"/>
      <c r="M276" s="440"/>
      <c r="N276" s="440"/>
      <c r="O276" s="440"/>
      <c r="P276" s="440"/>
      <c r="Q276" s="440"/>
      <c r="R276" s="440"/>
      <c r="S276" s="440"/>
      <c r="T276" s="440"/>
      <c r="U276" s="440"/>
      <c r="V276" s="440"/>
      <c r="W276" s="440"/>
      <c r="X276" s="440"/>
      <c r="Y276" s="440"/>
      <c r="Z276" s="440"/>
      <c r="AA276" s="440"/>
      <c r="AB276" s="440"/>
    </row>
    <row r="277" spans="2:28" x14ac:dyDescent="0.25">
      <c r="B277" s="440"/>
      <c r="C277" s="440"/>
      <c r="D277" s="440"/>
      <c r="E277" s="440"/>
      <c r="F277" s="440"/>
      <c r="G277" s="440"/>
      <c r="H277" s="440"/>
      <c r="I277" s="440"/>
      <c r="J277" s="440"/>
      <c r="K277" s="440"/>
      <c r="L277" s="440"/>
      <c r="M277" s="440"/>
      <c r="N277" s="440"/>
      <c r="O277" s="440"/>
      <c r="P277" s="440"/>
      <c r="Q277" s="440"/>
      <c r="R277" s="440"/>
      <c r="S277" s="440"/>
      <c r="T277" s="440"/>
      <c r="U277" s="440"/>
      <c r="V277" s="440"/>
      <c r="W277" s="440"/>
      <c r="X277" s="440"/>
      <c r="Y277" s="440"/>
      <c r="Z277" s="440"/>
      <c r="AA277" s="440"/>
      <c r="AB277" s="440"/>
    </row>
    <row r="278" spans="2:28" x14ac:dyDescent="0.25">
      <c r="B278" s="440"/>
      <c r="C278" s="440"/>
      <c r="D278" s="440"/>
      <c r="E278" s="440"/>
      <c r="F278" s="440"/>
      <c r="G278" s="440"/>
      <c r="H278" s="440"/>
      <c r="I278" s="440"/>
      <c r="J278" s="440"/>
      <c r="K278" s="440"/>
      <c r="L278" s="440"/>
      <c r="M278" s="440"/>
      <c r="N278" s="440"/>
      <c r="O278" s="440"/>
      <c r="P278" s="440"/>
      <c r="Q278" s="440"/>
      <c r="R278" s="440"/>
      <c r="S278" s="440"/>
      <c r="T278" s="440"/>
      <c r="U278" s="440"/>
      <c r="V278" s="440"/>
      <c r="W278" s="440"/>
      <c r="X278" s="440"/>
      <c r="Y278" s="440"/>
      <c r="Z278" s="440"/>
      <c r="AA278" s="440"/>
      <c r="AB278" s="440"/>
    </row>
    <row r="279" spans="2:28" x14ac:dyDescent="0.25">
      <c r="B279" s="440"/>
      <c r="C279" s="440"/>
      <c r="D279" s="440"/>
      <c r="E279" s="440"/>
      <c r="F279" s="440"/>
      <c r="G279" s="440"/>
      <c r="H279" s="440"/>
      <c r="I279" s="440"/>
      <c r="J279" s="440"/>
      <c r="K279" s="440"/>
      <c r="L279" s="440"/>
      <c r="M279" s="440"/>
      <c r="N279" s="440"/>
      <c r="O279" s="440"/>
      <c r="P279" s="440"/>
      <c r="Q279" s="440"/>
      <c r="R279" s="440"/>
      <c r="S279" s="440"/>
      <c r="T279" s="440"/>
      <c r="U279" s="440"/>
      <c r="V279" s="440"/>
      <c r="W279" s="440"/>
      <c r="X279" s="440"/>
      <c r="Y279" s="440"/>
      <c r="Z279" s="440"/>
      <c r="AA279" s="440"/>
      <c r="AB279" s="440"/>
    </row>
    <row r="280" spans="2:28" x14ac:dyDescent="0.25">
      <c r="B280" s="440"/>
      <c r="C280" s="440"/>
      <c r="D280" s="440"/>
      <c r="E280" s="440"/>
      <c r="F280" s="440"/>
      <c r="G280" s="440"/>
      <c r="H280" s="440"/>
      <c r="I280" s="440"/>
      <c r="J280" s="440"/>
      <c r="K280" s="440"/>
      <c r="L280" s="440"/>
      <c r="M280" s="440"/>
      <c r="N280" s="440"/>
      <c r="O280" s="440"/>
      <c r="P280" s="440"/>
      <c r="Q280" s="440"/>
      <c r="R280" s="440"/>
      <c r="S280" s="440"/>
      <c r="T280" s="440"/>
      <c r="U280" s="440"/>
      <c r="V280" s="440"/>
      <c r="W280" s="440"/>
      <c r="X280" s="440"/>
      <c r="Y280" s="440"/>
      <c r="Z280" s="440"/>
      <c r="AA280" s="440"/>
      <c r="AB280" s="440"/>
    </row>
    <row r="281" spans="2:28" x14ac:dyDescent="0.25">
      <c r="B281" s="440"/>
      <c r="C281" s="440"/>
      <c r="D281" s="440"/>
      <c r="E281" s="440"/>
      <c r="F281" s="440"/>
      <c r="G281" s="440"/>
      <c r="H281" s="440"/>
      <c r="I281" s="440"/>
      <c r="J281" s="440"/>
      <c r="K281" s="440"/>
      <c r="L281" s="440"/>
      <c r="M281" s="440"/>
      <c r="N281" s="440"/>
      <c r="O281" s="440"/>
      <c r="P281" s="440"/>
      <c r="Q281" s="440"/>
      <c r="R281" s="440"/>
      <c r="S281" s="440"/>
      <c r="T281" s="440"/>
      <c r="U281" s="440"/>
      <c r="V281" s="440"/>
      <c r="W281" s="440"/>
      <c r="X281" s="440"/>
      <c r="Y281" s="440"/>
      <c r="Z281" s="440"/>
      <c r="AA281" s="440"/>
      <c r="AB281" s="440"/>
    </row>
    <row r="282" spans="2:28" x14ac:dyDescent="0.25">
      <c r="B282" s="440"/>
      <c r="C282" s="440"/>
      <c r="D282" s="440"/>
      <c r="E282" s="440"/>
      <c r="F282" s="440"/>
      <c r="G282" s="440"/>
      <c r="H282" s="440"/>
      <c r="I282" s="440"/>
      <c r="J282" s="440"/>
      <c r="K282" s="440"/>
      <c r="L282" s="440"/>
      <c r="M282" s="440"/>
      <c r="N282" s="440"/>
      <c r="O282" s="440"/>
      <c r="P282" s="440"/>
      <c r="Q282" s="440"/>
      <c r="R282" s="440"/>
      <c r="S282" s="440"/>
      <c r="T282" s="440"/>
      <c r="U282" s="440"/>
      <c r="V282" s="440"/>
      <c r="W282" s="440"/>
      <c r="X282" s="440"/>
      <c r="Y282" s="440"/>
      <c r="Z282" s="440"/>
      <c r="AA282" s="440"/>
      <c r="AB282" s="440"/>
    </row>
    <row r="283" spans="2:28" x14ac:dyDescent="0.25">
      <c r="B283" s="440"/>
      <c r="C283" s="440"/>
      <c r="D283" s="440"/>
      <c r="E283" s="440"/>
      <c r="F283" s="440"/>
      <c r="G283" s="440"/>
      <c r="H283" s="440"/>
      <c r="I283" s="440"/>
      <c r="J283" s="440"/>
      <c r="K283" s="440"/>
      <c r="L283" s="440"/>
      <c r="M283" s="440"/>
      <c r="N283" s="440"/>
      <c r="O283" s="440"/>
      <c r="P283" s="440"/>
      <c r="Q283" s="440"/>
      <c r="R283" s="440"/>
      <c r="S283" s="440"/>
      <c r="T283" s="440"/>
      <c r="U283" s="440"/>
      <c r="V283" s="440"/>
      <c r="W283" s="440"/>
      <c r="X283" s="440"/>
      <c r="Y283" s="440"/>
      <c r="Z283" s="440"/>
      <c r="AA283" s="440"/>
      <c r="AB283" s="440"/>
    </row>
    <row r="284" spans="2:28" x14ac:dyDescent="0.25">
      <c r="B284" s="440"/>
      <c r="C284" s="440"/>
      <c r="D284" s="440"/>
      <c r="E284" s="440"/>
      <c r="F284" s="440"/>
      <c r="G284" s="440"/>
      <c r="H284" s="440"/>
      <c r="I284" s="440"/>
      <c r="J284" s="440"/>
      <c r="K284" s="440"/>
      <c r="L284" s="440"/>
      <c r="M284" s="440"/>
      <c r="N284" s="440"/>
      <c r="O284" s="440"/>
      <c r="P284" s="440"/>
      <c r="Q284" s="440"/>
      <c r="R284" s="440"/>
      <c r="S284" s="440"/>
      <c r="T284" s="440"/>
      <c r="U284" s="440"/>
      <c r="V284" s="440"/>
      <c r="W284" s="440"/>
      <c r="X284" s="440"/>
      <c r="Y284" s="440"/>
      <c r="Z284" s="440"/>
      <c r="AA284" s="440"/>
      <c r="AB284" s="440"/>
    </row>
    <row r="285" spans="2:28" x14ac:dyDescent="0.25">
      <c r="B285" s="440"/>
      <c r="C285" s="440"/>
      <c r="D285" s="440"/>
      <c r="E285" s="440"/>
      <c r="F285" s="440"/>
      <c r="G285" s="440"/>
      <c r="H285" s="440"/>
      <c r="I285" s="440"/>
      <c r="J285" s="440"/>
      <c r="K285" s="440"/>
      <c r="L285" s="440"/>
      <c r="M285" s="440"/>
      <c r="N285" s="440"/>
      <c r="O285" s="440"/>
      <c r="P285" s="440"/>
      <c r="Q285" s="440"/>
      <c r="R285" s="440"/>
      <c r="S285" s="440"/>
      <c r="T285" s="440"/>
      <c r="U285" s="440"/>
      <c r="V285" s="440"/>
      <c r="W285" s="440"/>
      <c r="X285" s="440"/>
      <c r="Y285" s="440"/>
      <c r="Z285" s="440"/>
      <c r="AA285" s="440"/>
      <c r="AB285" s="440"/>
    </row>
    <row r="286" spans="2:28" x14ac:dyDescent="0.25">
      <c r="B286" s="440"/>
      <c r="C286" s="440"/>
      <c r="D286" s="440"/>
      <c r="E286" s="440"/>
      <c r="F286" s="440"/>
      <c r="G286" s="440"/>
      <c r="H286" s="440"/>
      <c r="I286" s="440"/>
      <c r="J286" s="440"/>
      <c r="K286" s="440"/>
      <c r="L286" s="440"/>
      <c r="M286" s="440"/>
      <c r="N286" s="440"/>
      <c r="O286" s="440"/>
      <c r="P286" s="440"/>
      <c r="Q286" s="440"/>
      <c r="R286" s="440"/>
      <c r="S286" s="440"/>
      <c r="T286" s="440"/>
      <c r="U286" s="440"/>
      <c r="V286" s="440"/>
      <c r="W286" s="440"/>
      <c r="X286" s="440"/>
      <c r="Y286" s="440"/>
      <c r="Z286" s="440"/>
      <c r="AA286" s="440"/>
      <c r="AB286" s="440"/>
    </row>
    <row r="287" spans="2:28" x14ac:dyDescent="0.25">
      <c r="B287" s="440"/>
      <c r="C287" s="440"/>
      <c r="D287" s="440"/>
      <c r="E287" s="440"/>
      <c r="F287" s="440"/>
      <c r="G287" s="440"/>
      <c r="H287" s="440"/>
      <c r="I287" s="440"/>
      <c r="J287" s="440"/>
      <c r="K287" s="440"/>
      <c r="L287" s="440"/>
      <c r="M287" s="440"/>
      <c r="N287" s="440"/>
      <c r="O287" s="440"/>
      <c r="P287" s="440"/>
      <c r="Q287" s="440"/>
      <c r="R287" s="440"/>
      <c r="S287" s="440"/>
      <c r="T287" s="440"/>
      <c r="U287" s="440"/>
      <c r="V287" s="440"/>
      <c r="W287" s="440"/>
      <c r="X287" s="440"/>
      <c r="Y287" s="440"/>
      <c r="Z287" s="440"/>
      <c r="AA287" s="440"/>
      <c r="AB287" s="440"/>
    </row>
    <row r="288" spans="2:28" x14ac:dyDescent="0.25">
      <c r="B288" s="440"/>
      <c r="C288" s="440"/>
      <c r="D288" s="440"/>
      <c r="E288" s="440"/>
      <c r="F288" s="440"/>
      <c r="G288" s="440"/>
      <c r="H288" s="440"/>
      <c r="I288" s="440"/>
      <c r="J288" s="440"/>
      <c r="K288" s="440"/>
      <c r="L288" s="440"/>
      <c r="M288" s="440"/>
      <c r="N288" s="440"/>
      <c r="O288" s="440"/>
      <c r="P288" s="440"/>
      <c r="Q288" s="440"/>
      <c r="R288" s="440"/>
      <c r="S288" s="440"/>
      <c r="T288" s="440"/>
      <c r="U288" s="440"/>
      <c r="V288" s="440"/>
      <c r="W288" s="440"/>
      <c r="X288" s="440"/>
      <c r="Y288" s="440"/>
      <c r="Z288" s="440"/>
      <c r="AA288" s="440"/>
      <c r="AB288" s="440"/>
    </row>
    <row r="289" spans="2:28" x14ac:dyDescent="0.25">
      <c r="B289" s="440"/>
      <c r="C289" s="440"/>
      <c r="D289" s="440"/>
      <c r="E289" s="440"/>
      <c r="F289" s="440"/>
      <c r="G289" s="440"/>
      <c r="H289" s="440"/>
      <c r="I289" s="440"/>
      <c r="J289" s="440"/>
      <c r="K289" s="440"/>
      <c r="L289" s="440"/>
      <c r="M289" s="440"/>
      <c r="N289" s="440"/>
      <c r="O289" s="440"/>
      <c r="P289" s="440"/>
      <c r="Q289" s="440"/>
      <c r="R289" s="440"/>
      <c r="S289" s="440"/>
      <c r="T289" s="440"/>
      <c r="U289" s="440"/>
      <c r="V289" s="440"/>
      <c r="W289" s="440"/>
      <c r="X289" s="440"/>
      <c r="Y289" s="440"/>
      <c r="Z289" s="440"/>
      <c r="AA289" s="440"/>
      <c r="AB289" s="440"/>
    </row>
    <row r="290" spans="2:28" x14ac:dyDescent="0.25">
      <c r="B290" s="440"/>
      <c r="C290" s="440"/>
      <c r="D290" s="440"/>
      <c r="E290" s="440"/>
      <c r="F290" s="440"/>
      <c r="G290" s="440"/>
      <c r="H290" s="440"/>
      <c r="I290" s="440"/>
      <c r="J290" s="440"/>
      <c r="K290" s="440"/>
      <c r="L290" s="440"/>
      <c r="M290" s="440"/>
      <c r="N290" s="440"/>
      <c r="O290" s="440"/>
      <c r="P290" s="440"/>
      <c r="Q290" s="440"/>
      <c r="R290" s="440"/>
      <c r="S290" s="440"/>
      <c r="T290" s="440"/>
      <c r="U290" s="440"/>
      <c r="V290" s="440"/>
      <c r="W290" s="440"/>
      <c r="X290" s="440"/>
      <c r="Y290" s="440"/>
      <c r="Z290" s="440"/>
      <c r="AA290" s="440"/>
      <c r="AB290" s="440"/>
    </row>
    <row r="291" spans="2:28" x14ac:dyDescent="0.25">
      <c r="B291" s="440"/>
      <c r="C291" s="440"/>
      <c r="D291" s="440"/>
      <c r="E291" s="440"/>
      <c r="F291" s="440"/>
      <c r="G291" s="440"/>
      <c r="H291" s="440"/>
      <c r="I291" s="440"/>
      <c r="J291" s="440"/>
      <c r="K291" s="440"/>
      <c r="L291" s="440"/>
      <c r="M291" s="440"/>
      <c r="N291" s="440"/>
      <c r="O291" s="440"/>
      <c r="P291" s="440"/>
      <c r="Q291" s="440"/>
      <c r="R291" s="440"/>
      <c r="S291" s="440"/>
      <c r="T291" s="440"/>
      <c r="U291" s="440"/>
      <c r="V291" s="440"/>
      <c r="W291" s="440"/>
      <c r="X291" s="440"/>
      <c r="Y291" s="440"/>
      <c r="Z291" s="440"/>
      <c r="AA291" s="440"/>
      <c r="AB291" s="440"/>
    </row>
    <row r="292" spans="2:28" x14ac:dyDescent="0.25">
      <c r="B292" s="440"/>
      <c r="C292" s="440"/>
      <c r="D292" s="440"/>
      <c r="E292" s="440"/>
      <c r="F292" s="440"/>
      <c r="G292" s="440"/>
      <c r="H292" s="440"/>
      <c r="I292" s="440"/>
      <c r="J292" s="440"/>
      <c r="K292" s="440"/>
      <c r="L292" s="440"/>
      <c r="M292" s="440"/>
      <c r="N292" s="440"/>
      <c r="O292" s="440"/>
      <c r="P292" s="440"/>
      <c r="Q292" s="440"/>
      <c r="R292" s="440"/>
      <c r="S292" s="440"/>
      <c r="T292" s="440"/>
      <c r="U292" s="440"/>
      <c r="V292" s="440"/>
      <c r="W292" s="440"/>
      <c r="X292" s="440"/>
      <c r="Y292" s="440"/>
      <c r="Z292" s="440"/>
      <c r="AA292" s="440"/>
      <c r="AB292" s="440"/>
    </row>
    <row r="293" spans="2:28" x14ac:dyDescent="0.25">
      <c r="B293" s="440"/>
      <c r="C293" s="440"/>
      <c r="D293" s="440"/>
      <c r="E293" s="440"/>
      <c r="F293" s="440"/>
      <c r="G293" s="440"/>
      <c r="H293" s="440"/>
      <c r="I293" s="440"/>
      <c r="J293" s="440"/>
      <c r="K293" s="440"/>
      <c r="L293" s="440"/>
      <c r="M293" s="440"/>
      <c r="N293" s="440"/>
      <c r="O293" s="440"/>
      <c r="P293" s="440"/>
      <c r="Q293" s="440"/>
      <c r="R293" s="440"/>
      <c r="S293" s="440"/>
      <c r="T293" s="440"/>
      <c r="U293" s="440"/>
      <c r="V293" s="440"/>
      <c r="W293" s="440"/>
      <c r="X293" s="440"/>
      <c r="Y293" s="440"/>
      <c r="Z293" s="440"/>
      <c r="AA293" s="440"/>
      <c r="AB293" s="440"/>
    </row>
    <row r="294" spans="2:28" x14ac:dyDescent="0.25">
      <c r="B294" s="440"/>
      <c r="C294" s="440"/>
      <c r="D294" s="440"/>
      <c r="E294" s="440"/>
      <c r="F294" s="440"/>
      <c r="G294" s="440"/>
      <c r="H294" s="440"/>
      <c r="I294" s="440"/>
      <c r="J294" s="440"/>
      <c r="K294" s="440"/>
      <c r="L294" s="440"/>
      <c r="M294" s="440"/>
      <c r="N294" s="440"/>
      <c r="O294" s="440"/>
      <c r="P294" s="440"/>
      <c r="Q294" s="440"/>
      <c r="R294" s="440"/>
      <c r="S294" s="440"/>
      <c r="T294" s="440"/>
      <c r="U294" s="440"/>
      <c r="V294" s="440"/>
      <c r="W294" s="440"/>
      <c r="X294" s="440"/>
      <c r="Y294" s="440"/>
      <c r="Z294" s="440"/>
      <c r="AA294" s="440"/>
      <c r="AB294" s="440"/>
    </row>
    <row r="295" spans="2:28" x14ac:dyDescent="0.25">
      <c r="B295" s="440"/>
      <c r="C295" s="440"/>
      <c r="D295" s="440"/>
      <c r="E295" s="440"/>
      <c r="F295" s="440"/>
      <c r="G295" s="440"/>
      <c r="H295" s="440"/>
      <c r="I295" s="440"/>
      <c r="J295" s="440"/>
      <c r="K295" s="440"/>
      <c r="L295" s="440"/>
      <c r="M295" s="440"/>
      <c r="N295" s="440"/>
      <c r="O295" s="440"/>
      <c r="P295" s="440"/>
      <c r="Q295" s="440"/>
      <c r="R295" s="440"/>
      <c r="S295" s="440"/>
      <c r="T295" s="440"/>
      <c r="U295" s="440"/>
      <c r="V295" s="440"/>
      <c r="W295" s="440"/>
      <c r="X295" s="440"/>
      <c r="Y295" s="440"/>
      <c r="Z295" s="440"/>
      <c r="AA295" s="440"/>
      <c r="AB295" s="440"/>
    </row>
    <row r="296" spans="2:28" x14ac:dyDescent="0.25">
      <c r="B296" s="440"/>
      <c r="C296" s="440"/>
      <c r="D296" s="440"/>
      <c r="E296" s="440"/>
      <c r="F296" s="440"/>
      <c r="G296" s="440"/>
      <c r="H296" s="440"/>
      <c r="I296" s="440"/>
      <c r="J296" s="440"/>
      <c r="K296" s="440"/>
      <c r="L296" s="440"/>
      <c r="M296" s="440"/>
      <c r="N296" s="440"/>
      <c r="O296" s="440"/>
      <c r="P296" s="440"/>
      <c r="Q296" s="440"/>
      <c r="R296" s="440"/>
      <c r="S296" s="440"/>
      <c r="T296" s="440"/>
      <c r="U296" s="440"/>
      <c r="V296" s="440"/>
      <c r="W296" s="440"/>
      <c r="X296" s="440"/>
      <c r="Y296" s="440"/>
      <c r="Z296" s="440"/>
      <c r="AA296" s="440"/>
      <c r="AB296" s="440"/>
    </row>
    <row r="297" spans="2:28" x14ac:dyDescent="0.25">
      <c r="B297" s="440"/>
      <c r="C297" s="440"/>
      <c r="D297" s="440"/>
      <c r="E297" s="440"/>
      <c r="F297" s="440"/>
      <c r="G297" s="440"/>
      <c r="H297" s="440"/>
      <c r="I297" s="440"/>
      <c r="J297" s="440"/>
      <c r="K297" s="440"/>
      <c r="L297" s="440"/>
      <c r="M297" s="440"/>
      <c r="N297" s="440"/>
      <c r="O297" s="440"/>
      <c r="P297" s="440"/>
      <c r="Q297" s="440"/>
      <c r="R297" s="440"/>
      <c r="S297" s="440"/>
      <c r="T297" s="440"/>
      <c r="U297" s="440"/>
      <c r="V297" s="440"/>
      <c r="W297" s="440"/>
      <c r="X297" s="440"/>
      <c r="Y297" s="440"/>
      <c r="Z297" s="440"/>
      <c r="AA297" s="440"/>
      <c r="AB297" s="440"/>
    </row>
    <row r="298" spans="2:28" x14ac:dyDescent="0.25">
      <c r="B298" s="440"/>
      <c r="C298" s="440"/>
      <c r="D298" s="440"/>
      <c r="E298" s="440"/>
      <c r="F298" s="440"/>
      <c r="G298" s="440"/>
      <c r="H298" s="440"/>
      <c r="I298" s="440"/>
      <c r="J298" s="440"/>
      <c r="K298" s="440"/>
      <c r="L298" s="440"/>
      <c r="M298" s="440"/>
      <c r="N298" s="440"/>
      <c r="O298" s="440"/>
      <c r="P298" s="440"/>
      <c r="Q298" s="440"/>
      <c r="R298" s="440"/>
      <c r="S298" s="440"/>
      <c r="T298" s="440"/>
      <c r="U298" s="440"/>
      <c r="V298" s="440"/>
      <c r="W298" s="440"/>
      <c r="X298" s="440"/>
      <c r="Y298" s="440"/>
      <c r="Z298" s="440"/>
      <c r="AA298" s="440"/>
      <c r="AB298" s="440"/>
    </row>
    <row r="299" spans="2:28" x14ac:dyDescent="0.25">
      <c r="B299" s="440"/>
      <c r="C299" s="440"/>
      <c r="D299" s="440"/>
      <c r="E299" s="440"/>
      <c r="F299" s="440"/>
      <c r="G299" s="440"/>
      <c r="H299" s="440"/>
      <c r="I299" s="440"/>
      <c r="J299" s="440"/>
      <c r="K299" s="440"/>
      <c r="L299" s="440"/>
      <c r="M299" s="440"/>
      <c r="N299" s="440"/>
      <c r="O299" s="440"/>
      <c r="P299" s="440"/>
      <c r="Q299" s="440"/>
      <c r="R299" s="440"/>
      <c r="S299" s="440"/>
      <c r="T299" s="440"/>
      <c r="U299" s="440"/>
      <c r="V299" s="440"/>
      <c r="W299" s="440"/>
      <c r="X299" s="440"/>
      <c r="Y299" s="440"/>
      <c r="Z299" s="440"/>
      <c r="AA299" s="440"/>
      <c r="AB299" s="440"/>
    </row>
    <row r="300" spans="2:28" x14ac:dyDescent="0.25">
      <c r="B300" s="440"/>
      <c r="C300" s="440"/>
      <c r="D300" s="440"/>
      <c r="E300" s="440"/>
      <c r="F300" s="440"/>
      <c r="G300" s="440"/>
      <c r="H300" s="440"/>
      <c r="I300" s="440"/>
      <c r="J300" s="440"/>
      <c r="K300" s="440"/>
      <c r="L300" s="440"/>
      <c r="M300" s="440"/>
      <c r="N300" s="440"/>
      <c r="O300" s="440"/>
      <c r="P300" s="440"/>
      <c r="Q300" s="440"/>
      <c r="R300" s="440"/>
      <c r="S300" s="440"/>
      <c r="T300" s="440"/>
      <c r="U300" s="440"/>
      <c r="V300" s="440"/>
      <c r="W300" s="440"/>
      <c r="X300" s="440"/>
      <c r="Y300" s="440"/>
      <c r="Z300" s="440"/>
      <c r="AA300" s="440"/>
      <c r="AB300" s="440"/>
    </row>
    <row r="301" spans="2:28" x14ac:dyDescent="0.25">
      <c r="B301" s="440"/>
      <c r="C301" s="440"/>
      <c r="D301" s="440"/>
      <c r="E301" s="440"/>
      <c r="F301" s="440"/>
      <c r="G301" s="440"/>
      <c r="H301" s="440"/>
      <c r="I301" s="440"/>
      <c r="J301" s="440"/>
      <c r="K301" s="440"/>
      <c r="L301" s="440"/>
      <c r="M301" s="440"/>
      <c r="N301" s="440"/>
      <c r="O301" s="440"/>
      <c r="P301" s="440"/>
      <c r="Q301" s="440"/>
      <c r="R301" s="440"/>
      <c r="S301" s="440"/>
      <c r="T301" s="440"/>
      <c r="U301" s="440"/>
      <c r="V301" s="440"/>
      <c r="W301" s="440"/>
      <c r="X301" s="440"/>
      <c r="Y301" s="440"/>
      <c r="Z301" s="440"/>
      <c r="AA301" s="440"/>
      <c r="AB301" s="440"/>
    </row>
    <row r="302" spans="2:28" x14ac:dyDescent="0.25">
      <c r="B302" s="440"/>
      <c r="C302" s="440"/>
      <c r="D302" s="440"/>
      <c r="E302" s="440"/>
      <c r="F302" s="440"/>
      <c r="G302" s="440"/>
      <c r="H302" s="440"/>
      <c r="I302" s="440"/>
      <c r="J302" s="440"/>
      <c r="K302" s="440"/>
      <c r="L302" s="440"/>
      <c r="M302" s="440"/>
      <c r="N302" s="440"/>
      <c r="O302" s="440"/>
      <c r="P302" s="440"/>
      <c r="Q302" s="440"/>
      <c r="R302" s="440"/>
      <c r="S302" s="440"/>
      <c r="T302" s="440"/>
      <c r="U302" s="440"/>
      <c r="V302" s="440"/>
      <c r="W302" s="440"/>
      <c r="X302" s="440"/>
      <c r="Y302" s="440"/>
      <c r="Z302" s="440"/>
      <c r="AA302" s="440"/>
      <c r="AB302" s="440"/>
    </row>
    <row r="303" spans="2:28" x14ac:dyDescent="0.25">
      <c r="B303" s="440"/>
      <c r="C303" s="440"/>
      <c r="D303" s="440"/>
      <c r="E303" s="440"/>
      <c r="F303" s="440"/>
      <c r="G303" s="440"/>
      <c r="H303" s="440"/>
      <c r="I303" s="440"/>
      <c r="J303" s="440"/>
      <c r="K303" s="440"/>
      <c r="L303" s="440"/>
      <c r="M303" s="440"/>
      <c r="N303" s="440"/>
      <c r="O303" s="440"/>
      <c r="P303" s="440"/>
      <c r="Q303" s="440"/>
      <c r="R303" s="440"/>
      <c r="S303" s="440"/>
      <c r="T303" s="440"/>
      <c r="U303" s="440"/>
      <c r="V303" s="440"/>
      <c r="W303" s="440"/>
      <c r="X303" s="440"/>
      <c r="Y303" s="440"/>
      <c r="Z303" s="440"/>
      <c r="AA303" s="440"/>
      <c r="AB303" s="440"/>
    </row>
    <row r="304" spans="2:28" x14ac:dyDescent="0.25">
      <c r="B304" s="440"/>
      <c r="C304" s="440"/>
      <c r="D304" s="440"/>
      <c r="E304" s="440"/>
      <c r="F304" s="440"/>
      <c r="G304" s="440"/>
      <c r="H304" s="440"/>
      <c r="I304" s="440"/>
      <c r="J304" s="440"/>
      <c r="K304" s="440"/>
      <c r="L304" s="440"/>
      <c r="M304" s="440"/>
      <c r="N304" s="440"/>
      <c r="O304" s="440"/>
      <c r="P304" s="440"/>
      <c r="Q304" s="440"/>
      <c r="R304" s="440"/>
      <c r="S304" s="440"/>
      <c r="T304" s="440"/>
      <c r="U304" s="440"/>
      <c r="V304" s="440"/>
      <c r="W304" s="440"/>
      <c r="X304" s="440"/>
      <c r="Y304" s="440"/>
      <c r="Z304" s="440"/>
      <c r="AA304" s="440"/>
      <c r="AB304" s="440"/>
    </row>
    <row r="305" spans="2:28" x14ac:dyDescent="0.25">
      <c r="B305" s="440"/>
      <c r="C305" s="440"/>
      <c r="D305" s="440"/>
      <c r="E305" s="440"/>
      <c r="F305" s="440"/>
      <c r="G305" s="440"/>
      <c r="H305" s="440"/>
      <c r="I305" s="440"/>
      <c r="J305" s="440"/>
      <c r="K305" s="440"/>
      <c r="L305" s="440"/>
      <c r="M305" s="440"/>
      <c r="N305" s="440"/>
      <c r="O305" s="440"/>
      <c r="P305" s="440"/>
      <c r="Q305" s="440"/>
      <c r="R305" s="440"/>
      <c r="S305" s="440"/>
      <c r="T305" s="440"/>
      <c r="U305" s="440"/>
      <c r="V305" s="440"/>
      <c r="W305" s="440"/>
      <c r="X305" s="440"/>
      <c r="Y305" s="440"/>
      <c r="Z305" s="440"/>
      <c r="AA305" s="440"/>
      <c r="AB305" s="440"/>
    </row>
    <row r="306" spans="2:28" x14ac:dyDescent="0.25">
      <c r="B306" s="440"/>
      <c r="C306" s="440"/>
      <c r="D306" s="440"/>
      <c r="E306" s="440"/>
      <c r="F306" s="440"/>
      <c r="G306" s="440"/>
      <c r="H306" s="440"/>
      <c r="I306" s="440"/>
      <c r="J306" s="440"/>
      <c r="K306" s="440"/>
      <c r="L306" s="440"/>
      <c r="M306" s="440"/>
      <c r="N306" s="440"/>
      <c r="O306" s="440"/>
      <c r="P306" s="440"/>
      <c r="Q306" s="440"/>
      <c r="R306" s="440"/>
      <c r="S306" s="440"/>
      <c r="T306" s="440"/>
      <c r="U306" s="440"/>
      <c r="V306" s="440"/>
      <c r="W306" s="440"/>
      <c r="X306" s="440"/>
      <c r="Y306" s="440"/>
      <c r="Z306" s="440"/>
      <c r="AA306" s="440"/>
      <c r="AB306" s="440"/>
    </row>
    <row r="307" spans="2:28" x14ac:dyDescent="0.25">
      <c r="B307" s="440"/>
      <c r="C307" s="440"/>
      <c r="D307" s="440"/>
      <c r="E307" s="440"/>
      <c r="F307" s="440"/>
      <c r="G307" s="440"/>
      <c r="H307" s="440"/>
      <c r="I307" s="440"/>
      <c r="J307" s="440"/>
      <c r="K307" s="440"/>
      <c r="L307" s="440"/>
      <c r="M307" s="440"/>
      <c r="N307" s="440"/>
      <c r="O307" s="440"/>
      <c r="P307" s="440"/>
      <c r="Q307" s="440"/>
      <c r="R307" s="440"/>
      <c r="S307" s="440"/>
      <c r="T307" s="440"/>
      <c r="U307" s="440"/>
      <c r="V307" s="440"/>
      <c r="W307" s="440"/>
      <c r="X307" s="440"/>
      <c r="Y307" s="440"/>
      <c r="Z307" s="440"/>
      <c r="AA307" s="440"/>
      <c r="AB307" s="440"/>
    </row>
    <row r="308" spans="2:28" x14ac:dyDescent="0.25">
      <c r="B308" s="440"/>
      <c r="C308" s="440"/>
      <c r="D308" s="440"/>
      <c r="E308" s="440"/>
      <c r="F308" s="440"/>
      <c r="G308" s="440"/>
      <c r="H308" s="440"/>
      <c r="I308" s="440"/>
      <c r="J308" s="440"/>
      <c r="K308" s="440"/>
      <c r="L308" s="440"/>
      <c r="M308" s="440"/>
      <c r="N308" s="440"/>
      <c r="O308" s="440"/>
      <c r="P308" s="440"/>
      <c r="Q308" s="440"/>
      <c r="R308" s="440"/>
      <c r="S308" s="440"/>
      <c r="T308" s="440"/>
      <c r="U308" s="440"/>
      <c r="V308" s="440"/>
      <c r="W308" s="440"/>
      <c r="X308" s="440"/>
      <c r="Y308" s="440"/>
      <c r="Z308" s="440"/>
      <c r="AA308" s="440"/>
      <c r="AB308" s="440"/>
    </row>
    <row r="309" spans="2:28" x14ac:dyDescent="0.25">
      <c r="B309" s="440"/>
      <c r="C309" s="440"/>
      <c r="D309" s="440"/>
      <c r="E309" s="440"/>
      <c r="F309" s="440"/>
      <c r="G309" s="440"/>
      <c r="H309" s="440"/>
      <c r="I309" s="440"/>
      <c r="J309" s="440"/>
      <c r="K309" s="440"/>
      <c r="L309" s="440"/>
      <c r="M309" s="440"/>
      <c r="N309" s="440"/>
      <c r="O309" s="440"/>
      <c r="P309" s="440"/>
      <c r="Q309" s="440"/>
      <c r="R309" s="440"/>
      <c r="S309" s="440"/>
      <c r="T309" s="440"/>
      <c r="U309" s="440"/>
      <c r="V309" s="440"/>
      <c r="W309" s="440"/>
      <c r="X309" s="440"/>
      <c r="Y309" s="440"/>
      <c r="Z309" s="440"/>
      <c r="AA309" s="440"/>
      <c r="AB309" s="440"/>
    </row>
    <row r="310" spans="2:28" x14ac:dyDescent="0.25">
      <c r="B310" s="440"/>
      <c r="C310" s="440"/>
      <c r="D310" s="440"/>
      <c r="E310" s="440"/>
      <c r="F310" s="440"/>
      <c r="G310" s="440"/>
      <c r="H310" s="440"/>
      <c r="I310" s="440"/>
      <c r="J310" s="440"/>
      <c r="K310" s="440"/>
      <c r="L310" s="440"/>
      <c r="M310" s="440"/>
      <c r="N310" s="440"/>
      <c r="O310" s="440"/>
      <c r="P310" s="440"/>
      <c r="Q310" s="440"/>
      <c r="R310" s="440"/>
      <c r="S310" s="440"/>
      <c r="T310" s="440"/>
      <c r="U310" s="440"/>
      <c r="V310" s="440"/>
      <c r="W310" s="440"/>
      <c r="X310" s="440"/>
      <c r="Y310" s="440"/>
      <c r="Z310" s="440"/>
      <c r="AA310" s="440"/>
      <c r="AB310" s="440"/>
    </row>
    <row r="311" spans="2:28" x14ac:dyDescent="0.25">
      <c r="B311" s="440"/>
      <c r="C311" s="440"/>
      <c r="D311" s="440"/>
      <c r="E311" s="440"/>
      <c r="F311" s="440"/>
      <c r="G311" s="440"/>
      <c r="H311" s="440"/>
      <c r="I311" s="440"/>
      <c r="J311" s="440"/>
      <c r="K311" s="440"/>
      <c r="L311" s="440"/>
      <c r="M311" s="440"/>
      <c r="N311" s="440"/>
      <c r="O311" s="440"/>
      <c r="P311" s="440"/>
      <c r="Q311" s="440"/>
      <c r="R311" s="440"/>
      <c r="S311" s="440"/>
      <c r="T311" s="440"/>
      <c r="U311" s="440"/>
      <c r="V311" s="440"/>
      <c r="W311" s="440"/>
      <c r="X311" s="440"/>
      <c r="Y311" s="440"/>
      <c r="Z311" s="440"/>
      <c r="AA311" s="440"/>
      <c r="AB311" s="440"/>
    </row>
    <row r="312" spans="2:28" x14ac:dyDescent="0.25">
      <c r="B312" s="440"/>
      <c r="C312" s="440"/>
      <c r="D312" s="440"/>
      <c r="E312" s="440"/>
      <c r="F312" s="440"/>
      <c r="G312" s="440"/>
      <c r="H312" s="440"/>
      <c r="I312" s="440"/>
      <c r="J312" s="440"/>
      <c r="K312" s="440"/>
      <c r="L312" s="440"/>
      <c r="M312" s="440"/>
      <c r="N312" s="440"/>
      <c r="O312" s="440"/>
      <c r="P312" s="440"/>
      <c r="Q312" s="440"/>
      <c r="R312" s="440"/>
      <c r="S312" s="440"/>
      <c r="T312" s="440"/>
      <c r="U312" s="440"/>
      <c r="V312" s="440"/>
      <c r="W312" s="440"/>
      <c r="X312" s="440"/>
      <c r="Y312" s="440"/>
      <c r="Z312" s="440"/>
      <c r="AA312" s="440"/>
      <c r="AB312" s="440"/>
    </row>
    <row r="313" spans="2:28" x14ac:dyDescent="0.25">
      <c r="B313" s="440"/>
      <c r="C313" s="440"/>
      <c r="D313" s="440"/>
      <c r="E313" s="440"/>
      <c r="F313" s="440"/>
      <c r="G313" s="440"/>
      <c r="H313" s="440"/>
      <c r="I313" s="440"/>
      <c r="J313" s="440"/>
      <c r="K313" s="440"/>
      <c r="L313" s="440"/>
      <c r="M313" s="440"/>
      <c r="N313" s="440"/>
      <c r="O313" s="440"/>
      <c r="P313" s="440"/>
      <c r="Q313" s="440"/>
      <c r="R313" s="440"/>
      <c r="S313" s="440"/>
      <c r="T313" s="440"/>
      <c r="U313" s="440"/>
      <c r="V313" s="440"/>
      <c r="W313" s="440"/>
      <c r="X313" s="440"/>
      <c r="Y313" s="440"/>
      <c r="Z313" s="440"/>
      <c r="AA313" s="440"/>
      <c r="AB313" s="440"/>
    </row>
    <row r="314" spans="2:28" x14ac:dyDescent="0.25">
      <c r="B314" s="440"/>
      <c r="C314" s="440"/>
      <c r="D314" s="440"/>
      <c r="E314" s="440"/>
      <c r="F314" s="440"/>
      <c r="G314" s="440"/>
      <c r="H314" s="440"/>
      <c r="I314" s="440"/>
      <c r="J314" s="440"/>
      <c r="K314" s="440"/>
      <c r="L314" s="440"/>
      <c r="M314" s="440"/>
      <c r="N314" s="440"/>
      <c r="O314" s="440"/>
      <c r="P314" s="440"/>
      <c r="Q314" s="440"/>
      <c r="R314" s="440"/>
      <c r="S314" s="440"/>
      <c r="T314" s="440"/>
      <c r="U314" s="440"/>
      <c r="V314" s="440"/>
      <c r="W314" s="440"/>
      <c r="X314" s="440"/>
      <c r="Y314" s="440"/>
      <c r="Z314" s="440"/>
      <c r="AA314" s="440"/>
      <c r="AB314" s="440"/>
    </row>
    <row r="315" spans="2:28" x14ac:dyDescent="0.25">
      <c r="B315" s="440"/>
      <c r="C315" s="440"/>
      <c r="D315" s="440"/>
      <c r="E315" s="440"/>
      <c r="F315" s="440"/>
      <c r="G315" s="440"/>
      <c r="H315" s="440"/>
      <c r="I315" s="440"/>
      <c r="J315" s="440"/>
      <c r="K315" s="440"/>
      <c r="L315" s="440"/>
      <c r="M315" s="440"/>
      <c r="N315" s="440"/>
      <c r="O315" s="440"/>
      <c r="P315" s="440"/>
      <c r="Q315" s="440"/>
      <c r="R315" s="440"/>
      <c r="S315" s="440"/>
      <c r="T315" s="440"/>
      <c r="U315" s="440"/>
      <c r="V315" s="440"/>
      <c r="W315" s="440"/>
      <c r="X315" s="440"/>
      <c r="Y315" s="440"/>
      <c r="Z315" s="440"/>
      <c r="AA315" s="440"/>
      <c r="AB315" s="440"/>
    </row>
    <row r="316" spans="2:28" x14ac:dyDescent="0.25">
      <c r="B316" s="440"/>
      <c r="C316" s="440"/>
      <c r="D316" s="440"/>
      <c r="E316" s="440"/>
      <c r="F316" s="440"/>
      <c r="G316" s="440"/>
      <c r="H316" s="440"/>
      <c r="I316" s="440"/>
      <c r="J316" s="440"/>
      <c r="K316" s="440"/>
      <c r="L316" s="440"/>
      <c r="M316" s="440"/>
      <c r="N316" s="440"/>
      <c r="O316" s="440"/>
      <c r="P316" s="440"/>
      <c r="Q316" s="440"/>
      <c r="R316" s="440"/>
      <c r="S316" s="440"/>
      <c r="T316" s="440"/>
      <c r="U316" s="440"/>
      <c r="V316" s="440"/>
      <c r="W316" s="440"/>
      <c r="X316" s="440"/>
      <c r="Y316" s="440"/>
      <c r="Z316" s="440"/>
      <c r="AA316" s="440"/>
      <c r="AB316" s="440"/>
    </row>
    <row r="317" spans="2:28" x14ac:dyDescent="0.25">
      <c r="B317" s="440"/>
      <c r="C317" s="440"/>
      <c r="D317" s="440"/>
      <c r="E317" s="440"/>
      <c r="F317" s="440"/>
      <c r="G317" s="440"/>
      <c r="H317" s="440"/>
      <c r="I317" s="440"/>
      <c r="J317" s="440"/>
      <c r="K317" s="440"/>
      <c r="L317" s="440"/>
      <c r="M317" s="440"/>
      <c r="N317" s="440"/>
      <c r="O317" s="440"/>
      <c r="P317" s="440"/>
      <c r="Q317" s="440"/>
      <c r="R317" s="440"/>
      <c r="S317" s="440"/>
      <c r="T317" s="440"/>
      <c r="U317" s="440"/>
      <c r="V317" s="440"/>
      <c r="W317" s="440"/>
      <c r="X317" s="440"/>
      <c r="Y317" s="440"/>
      <c r="Z317" s="440"/>
      <c r="AA317" s="440"/>
      <c r="AB317" s="440"/>
    </row>
    <row r="318" spans="2:28" x14ac:dyDescent="0.25">
      <c r="B318" s="440"/>
      <c r="C318" s="440"/>
      <c r="D318" s="440"/>
      <c r="E318" s="440"/>
      <c r="F318" s="440"/>
      <c r="G318" s="440"/>
      <c r="H318" s="440"/>
      <c r="I318" s="440"/>
      <c r="J318" s="440"/>
      <c r="K318" s="440"/>
      <c r="L318" s="440"/>
      <c r="M318" s="440"/>
      <c r="N318" s="440"/>
      <c r="O318" s="440"/>
      <c r="P318" s="440"/>
      <c r="Q318" s="440"/>
      <c r="R318" s="440"/>
      <c r="S318" s="440"/>
      <c r="T318" s="440"/>
      <c r="U318" s="440"/>
      <c r="V318" s="440"/>
      <c r="W318" s="440"/>
      <c r="X318" s="440"/>
      <c r="Y318" s="440"/>
      <c r="Z318" s="440"/>
      <c r="AA318" s="440"/>
      <c r="AB318" s="440"/>
    </row>
    <row r="319" spans="2:28" x14ac:dyDescent="0.25">
      <c r="B319" s="440"/>
      <c r="C319" s="440"/>
      <c r="D319" s="440"/>
      <c r="E319" s="440"/>
      <c r="F319" s="440"/>
      <c r="G319" s="440"/>
      <c r="H319" s="440"/>
      <c r="I319" s="440"/>
      <c r="J319" s="440"/>
      <c r="K319" s="440"/>
      <c r="L319" s="440"/>
      <c r="M319" s="440"/>
      <c r="N319" s="440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</row>
    <row r="320" spans="2:28" x14ac:dyDescent="0.25">
      <c r="B320" s="440"/>
      <c r="C320" s="440"/>
      <c r="D320" s="440"/>
      <c r="E320" s="440"/>
      <c r="F320" s="440"/>
      <c r="G320" s="440"/>
      <c r="H320" s="440"/>
      <c r="I320" s="440"/>
      <c r="J320" s="440"/>
      <c r="K320" s="440"/>
      <c r="L320" s="440"/>
      <c r="M320" s="440"/>
      <c r="N320" s="440"/>
      <c r="O320" s="440"/>
      <c r="P320" s="440"/>
      <c r="Q320" s="440"/>
      <c r="R320" s="440"/>
      <c r="S320" s="440"/>
      <c r="T320" s="440"/>
      <c r="U320" s="440"/>
      <c r="V320" s="440"/>
      <c r="W320" s="440"/>
      <c r="X320" s="440"/>
      <c r="Y320" s="440"/>
      <c r="Z320" s="440"/>
      <c r="AA320" s="440"/>
      <c r="AB320" s="440"/>
    </row>
    <row r="321" spans="2:28" x14ac:dyDescent="0.25">
      <c r="B321" s="440"/>
      <c r="C321" s="440"/>
      <c r="D321" s="440"/>
      <c r="E321" s="440"/>
      <c r="F321" s="440"/>
      <c r="G321" s="440"/>
      <c r="H321" s="440"/>
      <c r="I321" s="440"/>
      <c r="J321" s="440"/>
      <c r="K321" s="440"/>
      <c r="L321" s="440"/>
      <c r="M321" s="440"/>
      <c r="N321" s="440"/>
      <c r="O321" s="440"/>
      <c r="P321" s="440"/>
      <c r="Q321" s="440"/>
      <c r="R321" s="440"/>
      <c r="S321" s="440"/>
      <c r="T321" s="440"/>
      <c r="U321" s="440"/>
      <c r="V321" s="440"/>
      <c r="W321" s="440"/>
      <c r="X321" s="440"/>
      <c r="Y321" s="440"/>
      <c r="Z321" s="440"/>
      <c r="AA321" s="440"/>
      <c r="AB321" s="440"/>
    </row>
    <row r="322" spans="2:28" x14ac:dyDescent="0.25">
      <c r="B322" s="440"/>
      <c r="C322" s="440"/>
      <c r="D322" s="440"/>
      <c r="E322" s="440"/>
      <c r="F322" s="440"/>
      <c r="G322" s="440"/>
      <c r="H322" s="440"/>
      <c r="I322" s="440"/>
      <c r="J322" s="440"/>
      <c r="K322" s="440"/>
      <c r="L322" s="440"/>
      <c r="M322" s="440"/>
      <c r="N322" s="440"/>
      <c r="O322" s="440"/>
      <c r="P322" s="440"/>
      <c r="Q322" s="440"/>
      <c r="R322" s="440"/>
      <c r="S322" s="440"/>
      <c r="T322" s="440"/>
      <c r="U322" s="440"/>
      <c r="V322" s="440"/>
      <c r="W322" s="440"/>
      <c r="X322" s="440"/>
      <c r="Y322" s="440"/>
      <c r="Z322" s="440"/>
      <c r="AA322" s="440"/>
      <c r="AB322" s="440"/>
    </row>
    <row r="323" spans="2:28" x14ac:dyDescent="0.25">
      <c r="B323" s="440"/>
      <c r="C323" s="440"/>
      <c r="D323" s="440"/>
      <c r="E323" s="440"/>
      <c r="F323" s="440"/>
      <c r="G323" s="440"/>
      <c r="H323" s="440"/>
      <c r="I323" s="440"/>
      <c r="J323" s="440"/>
      <c r="K323" s="440"/>
      <c r="L323" s="440"/>
      <c r="M323" s="440"/>
      <c r="N323" s="440"/>
      <c r="O323" s="440"/>
      <c r="P323" s="440"/>
      <c r="Q323" s="440"/>
      <c r="R323" s="440"/>
      <c r="S323" s="440"/>
      <c r="T323" s="440"/>
      <c r="U323" s="440"/>
      <c r="V323" s="440"/>
      <c r="W323" s="440"/>
      <c r="X323" s="440"/>
      <c r="Y323" s="440"/>
      <c r="Z323" s="440"/>
      <c r="AA323" s="440"/>
      <c r="AB323" s="440"/>
    </row>
    <row r="324" spans="2:28" x14ac:dyDescent="0.25">
      <c r="B324" s="440"/>
      <c r="C324" s="440"/>
      <c r="D324" s="440"/>
      <c r="E324" s="440"/>
      <c r="F324" s="440"/>
      <c r="G324" s="440"/>
      <c r="H324" s="440"/>
      <c r="I324" s="440"/>
      <c r="J324" s="440"/>
      <c r="K324" s="440"/>
      <c r="L324" s="440"/>
      <c r="M324" s="440"/>
      <c r="N324" s="440"/>
      <c r="O324" s="440"/>
      <c r="P324" s="440"/>
      <c r="Q324" s="440"/>
      <c r="R324" s="440"/>
      <c r="S324" s="440"/>
      <c r="T324" s="440"/>
      <c r="U324" s="440"/>
      <c r="V324" s="440"/>
      <c r="W324" s="440"/>
      <c r="X324" s="440"/>
      <c r="Y324" s="440"/>
      <c r="Z324" s="440"/>
      <c r="AA324" s="440"/>
      <c r="AB324" s="440"/>
    </row>
    <row r="325" spans="2:28" x14ac:dyDescent="0.25">
      <c r="B325" s="440"/>
      <c r="C325" s="440"/>
      <c r="D325" s="440"/>
      <c r="E325" s="440"/>
      <c r="F325" s="440"/>
      <c r="G325" s="440"/>
      <c r="H325" s="440"/>
      <c r="I325" s="440"/>
      <c r="J325" s="440"/>
      <c r="K325" s="440"/>
      <c r="L325" s="440"/>
      <c r="M325" s="440"/>
      <c r="N325" s="440"/>
      <c r="O325" s="440"/>
      <c r="P325" s="440"/>
      <c r="Q325" s="440"/>
      <c r="R325" s="440"/>
      <c r="S325" s="440"/>
      <c r="T325" s="440"/>
      <c r="U325" s="440"/>
      <c r="V325" s="440"/>
      <c r="W325" s="440"/>
      <c r="X325" s="440"/>
      <c r="Y325" s="440"/>
      <c r="Z325" s="440"/>
      <c r="AA325" s="440"/>
      <c r="AB325" s="440"/>
    </row>
    <row r="326" spans="2:28" x14ac:dyDescent="0.25">
      <c r="B326" s="440"/>
      <c r="C326" s="440"/>
      <c r="D326" s="440"/>
      <c r="E326" s="440"/>
      <c r="F326" s="440"/>
      <c r="G326" s="440"/>
      <c r="H326" s="440"/>
      <c r="I326" s="440"/>
      <c r="J326" s="440"/>
      <c r="K326" s="440"/>
      <c r="L326" s="440"/>
      <c r="M326" s="440"/>
      <c r="N326" s="440"/>
      <c r="O326" s="440"/>
      <c r="P326" s="440"/>
      <c r="Q326" s="440"/>
      <c r="R326" s="440"/>
      <c r="S326" s="440"/>
      <c r="T326" s="440"/>
      <c r="U326" s="440"/>
      <c r="V326" s="440"/>
      <c r="W326" s="440"/>
      <c r="X326" s="440"/>
      <c r="Y326" s="440"/>
      <c r="Z326" s="440"/>
      <c r="AA326" s="440"/>
      <c r="AB326" s="440"/>
    </row>
    <row r="327" spans="2:28" x14ac:dyDescent="0.25">
      <c r="B327" s="440"/>
      <c r="C327" s="440"/>
      <c r="D327" s="440"/>
      <c r="E327" s="440"/>
      <c r="F327" s="440"/>
      <c r="G327" s="440"/>
      <c r="H327" s="440"/>
      <c r="I327" s="440"/>
      <c r="J327" s="440"/>
      <c r="K327" s="440"/>
      <c r="L327" s="440"/>
      <c r="M327" s="440"/>
      <c r="N327" s="440"/>
      <c r="O327" s="440"/>
      <c r="P327" s="440"/>
      <c r="Q327" s="440"/>
      <c r="R327" s="440"/>
      <c r="S327" s="440"/>
      <c r="T327" s="440"/>
      <c r="U327" s="440"/>
      <c r="V327" s="440"/>
      <c r="W327" s="440"/>
      <c r="X327" s="440"/>
      <c r="Y327" s="440"/>
      <c r="Z327" s="440"/>
      <c r="AA327" s="440"/>
      <c r="AB327" s="440"/>
    </row>
    <row r="328" spans="2:28" x14ac:dyDescent="0.25">
      <c r="B328" s="440"/>
      <c r="C328" s="440"/>
      <c r="D328" s="440"/>
      <c r="E328" s="440"/>
      <c r="F328" s="440"/>
      <c r="G328" s="440"/>
      <c r="H328" s="440"/>
      <c r="I328" s="440"/>
      <c r="J328" s="440"/>
      <c r="K328" s="440"/>
      <c r="L328" s="440"/>
      <c r="M328" s="440"/>
      <c r="N328" s="440"/>
      <c r="O328" s="440"/>
      <c r="P328" s="440"/>
      <c r="Q328" s="440"/>
      <c r="R328" s="440"/>
      <c r="S328" s="440"/>
      <c r="T328" s="440"/>
      <c r="U328" s="440"/>
      <c r="V328" s="440"/>
      <c r="W328" s="440"/>
      <c r="X328" s="440"/>
      <c r="Y328" s="440"/>
      <c r="Z328" s="440"/>
      <c r="AA328" s="440"/>
      <c r="AB328" s="440"/>
    </row>
    <row r="329" spans="2:28" x14ac:dyDescent="0.25">
      <c r="B329" s="440"/>
      <c r="C329" s="440"/>
      <c r="D329" s="440"/>
      <c r="E329" s="440"/>
      <c r="F329" s="440"/>
      <c r="G329" s="440"/>
      <c r="H329" s="440"/>
      <c r="I329" s="440"/>
      <c r="J329" s="440"/>
      <c r="K329" s="440"/>
      <c r="L329" s="440"/>
      <c r="M329" s="440"/>
      <c r="N329" s="440"/>
      <c r="O329" s="440"/>
      <c r="P329" s="440"/>
      <c r="Q329" s="440"/>
      <c r="R329" s="440"/>
      <c r="S329" s="440"/>
      <c r="T329" s="440"/>
      <c r="U329" s="440"/>
      <c r="V329" s="440"/>
      <c r="W329" s="440"/>
      <c r="X329" s="440"/>
      <c r="Y329" s="440"/>
      <c r="Z329" s="440"/>
      <c r="AA329" s="440"/>
      <c r="AB329" s="440"/>
    </row>
    <row r="330" spans="2:28" x14ac:dyDescent="0.25">
      <c r="B330" s="440"/>
      <c r="C330" s="440"/>
      <c r="D330" s="440"/>
      <c r="E330" s="440"/>
      <c r="F330" s="440"/>
      <c r="G330" s="440"/>
      <c r="H330" s="440"/>
      <c r="I330" s="440"/>
      <c r="J330" s="440"/>
      <c r="K330" s="440"/>
      <c r="L330" s="440"/>
      <c r="M330" s="440"/>
      <c r="N330" s="440"/>
      <c r="O330" s="440"/>
      <c r="P330" s="440"/>
      <c r="Q330" s="440"/>
      <c r="R330" s="440"/>
      <c r="S330" s="440"/>
      <c r="T330" s="440"/>
      <c r="U330" s="440"/>
      <c r="V330" s="440"/>
      <c r="W330" s="440"/>
      <c r="X330" s="440"/>
      <c r="Y330" s="440"/>
      <c r="Z330" s="440"/>
      <c r="AA330" s="440"/>
      <c r="AB330" s="440"/>
    </row>
    <row r="331" spans="2:28" x14ac:dyDescent="0.25">
      <c r="B331" s="440"/>
      <c r="C331" s="440"/>
      <c r="D331" s="440"/>
      <c r="E331" s="440"/>
      <c r="F331" s="440"/>
      <c r="G331" s="440"/>
      <c r="H331" s="440"/>
      <c r="I331" s="440"/>
      <c r="J331" s="440"/>
      <c r="K331" s="440"/>
      <c r="L331" s="440"/>
      <c r="M331" s="440"/>
      <c r="N331" s="440"/>
      <c r="O331" s="440"/>
      <c r="P331" s="440"/>
      <c r="Q331" s="440"/>
      <c r="R331" s="440"/>
      <c r="S331" s="440"/>
      <c r="T331" s="440"/>
      <c r="U331" s="440"/>
      <c r="V331" s="440"/>
      <c r="W331" s="440"/>
      <c r="X331" s="440"/>
      <c r="Y331" s="440"/>
      <c r="Z331" s="440"/>
      <c r="AA331" s="440"/>
      <c r="AB331" s="440"/>
    </row>
    <row r="332" spans="2:28" x14ac:dyDescent="0.25">
      <c r="B332" s="440"/>
      <c r="C332" s="440"/>
      <c r="D332" s="440"/>
      <c r="E332" s="440"/>
      <c r="F332" s="440"/>
      <c r="G332" s="440"/>
      <c r="H332" s="440"/>
      <c r="I332" s="440"/>
      <c r="J332" s="440"/>
      <c r="K332" s="440"/>
      <c r="L332" s="440"/>
      <c r="M332" s="440"/>
      <c r="N332" s="440"/>
      <c r="O332" s="440"/>
      <c r="P332" s="440"/>
      <c r="Q332" s="440"/>
      <c r="R332" s="440"/>
      <c r="S332" s="440"/>
      <c r="T332" s="440"/>
      <c r="U332" s="440"/>
      <c r="V332" s="440"/>
      <c r="W332" s="440"/>
      <c r="X332" s="440"/>
      <c r="Y332" s="440"/>
      <c r="Z332" s="440"/>
      <c r="AA332" s="440"/>
      <c r="AB332" s="440"/>
    </row>
    <row r="333" spans="2:28" x14ac:dyDescent="0.25">
      <c r="B333" s="440"/>
      <c r="C333" s="440"/>
      <c r="D333" s="440"/>
      <c r="E333" s="440"/>
      <c r="F333" s="440"/>
      <c r="G333" s="440"/>
      <c r="H333" s="440"/>
      <c r="I333" s="440"/>
      <c r="J333" s="440"/>
      <c r="K333" s="440"/>
      <c r="L333" s="440"/>
      <c r="M333" s="440"/>
      <c r="N333" s="440"/>
      <c r="O333" s="440"/>
      <c r="P333" s="440"/>
      <c r="Q333" s="440"/>
      <c r="R333" s="440"/>
      <c r="S333" s="440"/>
      <c r="T333" s="440"/>
      <c r="U333" s="440"/>
      <c r="V333" s="440"/>
      <c r="W333" s="440"/>
      <c r="X333" s="440"/>
      <c r="Y333" s="440"/>
      <c r="Z333" s="440"/>
      <c r="AA333" s="440"/>
      <c r="AB333" s="440"/>
    </row>
    <row r="334" spans="2:28" x14ac:dyDescent="0.25">
      <c r="B334" s="440"/>
      <c r="C334" s="440"/>
      <c r="D334" s="440"/>
      <c r="E334" s="440"/>
      <c r="F334" s="440"/>
      <c r="G334" s="440"/>
      <c r="H334" s="440"/>
      <c r="I334" s="440"/>
      <c r="J334" s="440"/>
      <c r="K334" s="440"/>
      <c r="L334" s="440"/>
      <c r="M334" s="440"/>
      <c r="N334" s="440"/>
      <c r="O334" s="440"/>
      <c r="P334" s="440"/>
      <c r="Q334" s="440"/>
      <c r="R334" s="440"/>
      <c r="S334" s="440"/>
      <c r="T334" s="440"/>
      <c r="U334" s="440"/>
      <c r="V334" s="440"/>
      <c r="W334" s="440"/>
      <c r="X334" s="440"/>
      <c r="Y334" s="440"/>
      <c r="Z334" s="440"/>
      <c r="AA334" s="440"/>
      <c r="AB334" s="440"/>
    </row>
    <row r="335" spans="2:28" x14ac:dyDescent="0.25">
      <c r="B335" s="440"/>
      <c r="C335" s="440"/>
      <c r="D335" s="440"/>
      <c r="E335" s="440"/>
      <c r="F335" s="440"/>
      <c r="G335" s="440"/>
      <c r="H335" s="440"/>
      <c r="I335" s="440"/>
      <c r="J335" s="440"/>
      <c r="K335" s="440"/>
      <c r="L335" s="440"/>
      <c r="M335" s="440"/>
      <c r="N335" s="440"/>
      <c r="O335" s="440"/>
      <c r="P335" s="440"/>
      <c r="Q335" s="440"/>
      <c r="R335" s="440"/>
      <c r="S335" s="440"/>
      <c r="T335" s="440"/>
      <c r="U335" s="440"/>
      <c r="V335" s="440"/>
      <c r="W335" s="440"/>
      <c r="X335" s="440"/>
      <c r="Y335" s="440"/>
      <c r="Z335" s="440"/>
      <c r="AA335" s="440"/>
      <c r="AB335" s="440"/>
    </row>
    <row r="336" spans="2:28" x14ac:dyDescent="0.25">
      <c r="B336" s="440"/>
      <c r="C336" s="440"/>
      <c r="D336" s="440"/>
      <c r="E336" s="440"/>
      <c r="F336" s="440"/>
      <c r="G336" s="440"/>
      <c r="H336" s="440"/>
      <c r="I336" s="440"/>
      <c r="J336" s="440"/>
      <c r="K336" s="440"/>
      <c r="L336" s="440"/>
      <c r="M336" s="440"/>
      <c r="N336" s="440"/>
      <c r="O336" s="440"/>
      <c r="P336" s="440"/>
      <c r="Q336" s="440"/>
      <c r="R336" s="440"/>
      <c r="S336" s="440"/>
      <c r="T336" s="440"/>
      <c r="U336" s="440"/>
      <c r="V336" s="440"/>
      <c r="W336" s="440"/>
      <c r="X336" s="440"/>
      <c r="Y336" s="440"/>
      <c r="Z336" s="440"/>
      <c r="AA336" s="440"/>
      <c r="AB336" s="440"/>
    </row>
    <row r="337" spans="2:28" x14ac:dyDescent="0.25">
      <c r="B337" s="440"/>
      <c r="C337" s="440"/>
      <c r="D337" s="440"/>
      <c r="E337" s="440"/>
      <c r="F337" s="440"/>
      <c r="G337" s="440"/>
      <c r="H337" s="440"/>
      <c r="I337" s="440"/>
      <c r="J337" s="440"/>
      <c r="K337" s="440"/>
      <c r="L337" s="440"/>
      <c r="M337" s="440"/>
      <c r="N337" s="440"/>
      <c r="O337" s="440"/>
      <c r="P337" s="440"/>
      <c r="Q337" s="440"/>
      <c r="R337" s="440"/>
      <c r="S337" s="440"/>
      <c r="T337" s="440"/>
      <c r="U337" s="440"/>
      <c r="V337" s="440"/>
      <c r="W337" s="440"/>
      <c r="X337" s="440"/>
      <c r="Y337" s="440"/>
      <c r="Z337" s="440"/>
      <c r="AA337" s="440"/>
      <c r="AB337" s="440"/>
    </row>
    <row r="338" spans="2:28" x14ac:dyDescent="0.25">
      <c r="B338" s="440"/>
      <c r="C338" s="440"/>
      <c r="D338" s="440"/>
      <c r="E338" s="440"/>
      <c r="F338" s="440"/>
      <c r="G338" s="440"/>
      <c r="H338" s="440"/>
      <c r="I338" s="440"/>
      <c r="J338" s="440"/>
      <c r="K338" s="440"/>
      <c r="L338" s="440"/>
      <c r="M338" s="440"/>
      <c r="N338" s="440"/>
      <c r="O338" s="440"/>
      <c r="P338" s="440"/>
      <c r="Q338" s="440"/>
      <c r="R338" s="440"/>
      <c r="S338" s="440"/>
      <c r="T338" s="440"/>
      <c r="U338" s="440"/>
      <c r="V338" s="440"/>
      <c r="W338" s="440"/>
      <c r="X338" s="440"/>
      <c r="Y338" s="440"/>
      <c r="Z338" s="440"/>
      <c r="AA338" s="440"/>
      <c r="AB338" s="440"/>
    </row>
    <row r="339" spans="2:28" x14ac:dyDescent="0.25">
      <c r="B339" s="440"/>
      <c r="C339" s="440"/>
      <c r="D339" s="440"/>
      <c r="E339" s="440"/>
      <c r="F339" s="440"/>
      <c r="G339" s="440"/>
      <c r="H339" s="440"/>
      <c r="I339" s="440"/>
      <c r="J339" s="440"/>
      <c r="K339" s="440"/>
      <c r="L339" s="440"/>
      <c r="M339" s="440"/>
      <c r="N339" s="440"/>
      <c r="O339" s="440"/>
      <c r="P339" s="440"/>
      <c r="Q339" s="440"/>
      <c r="R339" s="440"/>
      <c r="S339" s="440"/>
      <c r="T339" s="440"/>
      <c r="U339" s="440"/>
      <c r="V339" s="440"/>
      <c r="W339" s="440"/>
      <c r="X339" s="440"/>
      <c r="Y339" s="440"/>
      <c r="Z339" s="440"/>
      <c r="AA339" s="440"/>
      <c r="AB339" s="440"/>
    </row>
    <row r="340" spans="2:28" x14ac:dyDescent="0.25">
      <c r="B340" s="440"/>
      <c r="C340" s="440"/>
      <c r="D340" s="440"/>
      <c r="E340" s="440"/>
      <c r="F340" s="440"/>
      <c r="G340" s="440"/>
      <c r="H340" s="440"/>
      <c r="I340" s="440"/>
      <c r="J340" s="440"/>
      <c r="K340" s="440"/>
      <c r="L340" s="440"/>
      <c r="M340" s="440"/>
      <c r="N340" s="440"/>
      <c r="O340" s="440"/>
      <c r="P340" s="440"/>
      <c r="Q340" s="440"/>
      <c r="R340" s="440"/>
      <c r="S340" s="440"/>
      <c r="T340" s="440"/>
      <c r="U340" s="440"/>
      <c r="V340" s="440"/>
      <c r="W340" s="440"/>
      <c r="X340" s="440"/>
      <c r="Y340" s="440"/>
      <c r="Z340" s="440"/>
      <c r="AA340" s="440"/>
      <c r="AB340" s="440"/>
    </row>
    <row r="341" spans="2:28" x14ac:dyDescent="0.25">
      <c r="B341" s="440"/>
      <c r="C341" s="440"/>
      <c r="D341" s="440"/>
      <c r="E341" s="440"/>
      <c r="F341" s="440"/>
      <c r="G341" s="440"/>
      <c r="H341" s="440"/>
      <c r="I341" s="440"/>
      <c r="J341" s="440"/>
      <c r="K341" s="440"/>
      <c r="L341" s="440"/>
      <c r="M341" s="440"/>
      <c r="N341" s="440"/>
      <c r="O341" s="440"/>
      <c r="P341" s="440"/>
      <c r="Q341" s="440"/>
      <c r="R341" s="440"/>
      <c r="S341" s="440"/>
      <c r="T341" s="440"/>
      <c r="U341" s="440"/>
      <c r="V341" s="440"/>
      <c r="W341" s="440"/>
      <c r="X341" s="440"/>
      <c r="Y341" s="440"/>
      <c r="Z341" s="440"/>
      <c r="AA341" s="440"/>
      <c r="AB341" s="440"/>
    </row>
    <row r="342" spans="2:28" x14ac:dyDescent="0.25">
      <c r="B342" s="440"/>
      <c r="C342" s="440"/>
      <c r="D342" s="440"/>
      <c r="E342" s="440"/>
      <c r="F342" s="440"/>
      <c r="G342" s="440"/>
      <c r="H342" s="440"/>
      <c r="I342" s="440"/>
      <c r="J342" s="440"/>
      <c r="K342" s="440"/>
      <c r="L342" s="440"/>
      <c r="M342" s="440"/>
      <c r="N342" s="440"/>
      <c r="O342" s="440"/>
      <c r="P342" s="440"/>
      <c r="Q342" s="440"/>
      <c r="R342" s="440"/>
      <c r="S342" s="440"/>
      <c r="T342" s="440"/>
      <c r="U342" s="440"/>
      <c r="V342" s="440"/>
      <c r="W342" s="440"/>
      <c r="X342" s="440"/>
      <c r="Y342" s="440"/>
      <c r="Z342" s="440"/>
      <c r="AA342" s="440"/>
      <c r="AB342" s="440"/>
    </row>
    <row r="343" spans="2:28" x14ac:dyDescent="0.25">
      <c r="B343" s="440"/>
      <c r="C343" s="440"/>
      <c r="D343" s="440"/>
      <c r="E343" s="440"/>
      <c r="F343" s="440"/>
      <c r="G343" s="440"/>
      <c r="H343" s="440"/>
      <c r="I343" s="440"/>
      <c r="J343" s="440"/>
      <c r="K343" s="440"/>
      <c r="L343" s="440"/>
      <c r="M343" s="440"/>
      <c r="N343" s="440"/>
      <c r="O343" s="440"/>
      <c r="P343" s="440"/>
      <c r="Q343" s="440"/>
      <c r="R343" s="440"/>
      <c r="S343" s="440"/>
      <c r="T343" s="440"/>
      <c r="U343" s="440"/>
      <c r="V343" s="440"/>
      <c r="W343" s="440"/>
      <c r="X343" s="440"/>
      <c r="Y343" s="440"/>
      <c r="Z343" s="440"/>
      <c r="AA343" s="440"/>
      <c r="AB343" s="440"/>
    </row>
    <row r="344" spans="2:28" x14ac:dyDescent="0.25">
      <c r="B344" s="440"/>
      <c r="C344" s="440"/>
      <c r="D344" s="440"/>
      <c r="E344" s="440"/>
      <c r="F344" s="440"/>
      <c r="G344" s="440"/>
      <c r="H344" s="440"/>
      <c r="I344" s="440"/>
      <c r="J344" s="440"/>
      <c r="K344" s="440"/>
      <c r="L344" s="440"/>
      <c r="M344" s="440"/>
      <c r="N344" s="440"/>
      <c r="O344" s="440"/>
      <c r="P344" s="440"/>
      <c r="Q344" s="440"/>
      <c r="R344" s="440"/>
      <c r="S344" s="440"/>
      <c r="T344" s="440"/>
      <c r="U344" s="440"/>
      <c r="V344" s="440"/>
      <c r="W344" s="440"/>
      <c r="X344" s="440"/>
      <c r="Y344" s="440"/>
      <c r="Z344" s="440"/>
      <c r="AA344" s="440"/>
      <c r="AB344" s="440"/>
    </row>
    <row r="345" spans="2:28" x14ac:dyDescent="0.25">
      <c r="B345" s="440"/>
      <c r="C345" s="440"/>
      <c r="D345" s="440"/>
      <c r="E345" s="440"/>
      <c r="F345" s="440"/>
      <c r="G345" s="440"/>
      <c r="H345" s="440"/>
      <c r="I345" s="440"/>
      <c r="J345" s="440"/>
      <c r="K345" s="440"/>
      <c r="L345" s="440"/>
      <c r="M345" s="440"/>
      <c r="N345" s="440"/>
      <c r="O345" s="440"/>
      <c r="P345" s="440"/>
      <c r="Q345" s="440"/>
      <c r="R345" s="440"/>
      <c r="S345" s="440"/>
      <c r="T345" s="440"/>
      <c r="U345" s="440"/>
      <c r="V345" s="440"/>
      <c r="W345" s="440"/>
      <c r="X345" s="440"/>
      <c r="Y345" s="440"/>
      <c r="Z345" s="440"/>
      <c r="AA345" s="440"/>
      <c r="AB345" s="440"/>
    </row>
    <row r="346" spans="2:28" x14ac:dyDescent="0.25">
      <c r="B346" s="440"/>
      <c r="C346" s="440"/>
      <c r="D346" s="440"/>
      <c r="E346" s="440"/>
      <c r="F346" s="440"/>
      <c r="G346" s="440"/>
      <c r="H346" s="440"/>
      <c r="I346" s="440"/>
      <c r="J346" s="440"/>
      <c r="K346" s="440"/>
      <c r="L346" s="440"/>
      <c r="M346" s="440"/>
      <c r="N346" s="440"/>
      <c r="O346" s="440"/>
      <c r="P346" s="440"/>
      <c r="Q346" s="440"/>
      <c r="R346" s="440"/>
      <c r="S346" s="440"/>
      <c r="T346" s="440"/>
      <c r="U346" s="440"/>
      <c r="V346" s="440"/>
      <c r="W346" s="440"/>
      <c r="X346" s="440"/>
      <c r="Y346" s="440"/>
      <c r="Z346" s="440"/>
      <c r="AA346" s="440"/>
      <c r="AB346" s="440"/>
    </row>
    <row r="347" spans="2:28" x14ac:dyDescent="0.25">
      <c r="B347" s="440"/>
      <c r="C347" s="440"/>
      <c r="D347" s="440"/>
      <c r="E347" s="440"/>
      <c r="F347" s="440"/>
      <c r="G347" s="440"/>
      <c r="H347" s="440"/>
      <c r="I347" s="440"/>
      <c r="J347" s="440"/>
      <c r="K347" s="440"/>
      <c r="L347" s="440"/>
      <c r="M347" s="440"/>
      <c r="N347" s="440"/>
      <c r="O347" s="440"/>
      <c r="P347" s="440"/>
      <c r="Q347" s="440"/>
      <c r="R347" s="440"/>
      <c r="S347" s="440"/>
      <c r="T347" s="440"/>
      <c r="U347" s="440"/>
      <c r="V347" s="440"/>
      <c r="W347" s="440"/>
      <c r="X347" s="440"/>
      <c r="Y347" s="440"/>
      <c r="Z347" s="440"/>
      <c r="AA347" s="440"/>
      <c r="AB347" s="440"/>
    </row>
    <row r="348" spans="2:28" x14ac:dyDescent="0.25">
      <c r="B348" s="440"/>
      <c r="C348" s="440"/>
      <c r="D348" s="440"/>
      <c r="E348" s="440"/>
      <c r="F348" s="440"/>
      <c r="G348" s="440"/>
      <c r="H348" s="440"/>
      <c r="I348" s="440"/>
      <c r="J348" s="440"/>
      <c r="K348" s="440"/>
      <c r="L348" s="440"/>
      <c r="M348" s="440"/>
      <c r="N348" s="440"/>
      <c r="O348" s="440"/>
      <c r="P348" s="440"/>
      <c r="Q348" s="440"/>
      <c r="R348" s="440"/>
      <c r="S348" s="440"/>
      <c r="T348" s="440"/>
      <c r="U348" s="440"/>
      <c r="V348" s="440"/>
      <c r="W348" s="440"/>
      <c r="X348" s="440"/>
      <c r="Y348" s="440"/>
      <c r="Z348" s="440"/>
      <c r="AA348" s="440"/>
      <c r="AB348" s="440"/>
    </row>
    <row r="349" spans="2:28" x14ac:dyDescent="0.25">
      <c r="B349" s="440"/>
      <c r="C349" s="440"/>
      <c r="D349" s="440"/>
      <c r="E349" s="440"/>
      <c r="F349" s="440"/>
      <c r="G349" s="440"/>
      <c r="H349" s="440"/>
      <c r="I349" s="440"/>
      <c r="J349" s="440"/>
      <c r="K349" s="440"/>
      <c r="L349" s="440"/>
      <c r="M349" s="440"/>
      <c r="N349" s="440"/>
      <c r="O349" s="440"/>
      <c r="P349" s="440"/>
      <c r="Q349" s="440"/>
      <c r="R349" s="440"/>
      <c r="S349" s="440"/>
      <c r="T349" s="440"/>
      <c r="U349" s="440"/>
      <c r="V349" s="440"/>
      <c r="W349" s="440"/>
      <c r="X349" s="440"/>
      <c r="Y349" s="440"/>
      <c r="Z349" s="440"/>
      <c r="AA349" s="440"/>
      <c r="AB349" s="440"/>
    </row>
    <row r="350" spans="2:28" x14ac:dyDescent="0.25">
      <c r="B350" s="440"/>
      <c r="C350" s="440"/>
      <c r="D350" s="440"/>
      <c r="E350" s="440"/>
      <c r="F350" s="440"/>
      <c r="G350" s="440"/>
      <c r="H350" s="440"/>
      <c r="I350" s="440"/>
      <c r="J350" s="440"/>
      <c r="K350" s="440"/>
      <c r="L350" s="440"/>
      <c r="M350" s="440"/>
      <c r="N350" s="440"/>
      <c r="O350" s="440"/>
      <c r="P350" s="440"/>
      <c r="Q350" s="440"/>
      <c r="R350" s="440"/>
      <c r="S350" s="440"/>
      <c r="T350" s="440"/>
      <c r="U350" s="440"/>
      <c r="V350" s="440"/>
      <c r="W350" s="440"/>
      <c r="X350" s="440"/>
      <c r="Y350" s="440"/>
      <c r="Z350" s="440"/>
      <c r="AA350" s="440"/>
      <c r="AB350" s="440"/>
    </row>
    <row r="351" spans="2:28" x14ac:dyDescent="0.25">
      <c r="B351" s="440"/>
      <c r="C351" s="440"/>
      <c r="D351" s="440"/>
      <c r="E351" s="440"/>
      <c r="F351" s="440"/>
      <c r="G351" s="440"/>
      <c r="H351" s="440"/>
      <c r="I351" s="440"/>
      <c r="J351" s="440"/>
      <c r="K351" s="440"/>
      <c r="L351" s="440"/>
      <c r="M351" s="440"/>
      <c r="N351" s="440"/>
      <c r="O351" s="440"/>
      <c r="P351" s="440"/>
      <c r="Q351" s="440"/>
      <c r="R351" s="440"/>
      <c r="S351" s="440"/>
      <c r="T351" s="440"/>
      <c r="U351" s="440"/>
      <c r="V351" s="440"/>
      <c r="W351" s="440"/>
      <c r="X351" s="440"/>
      <c r="Y351" s="440"/>
      <c r="Z351" s="440"/>
      <c r="AA351" s="440"/>
      <c r="AB351" s="440"/>
    </row>
    <row r="352" spans="2:28" x14ac:dyDescent="0.25">
      <c r="B352" s="440"/>
      <c r="C352" s="440"/>
      <c r="D352" s="440"/>
      <c r="E352" s="440"/>
      <c r="F352" s="440"/>
      <c r="G352" s="440"/>
      <c r="H352" s="440"/>
      <c r="I352" s="440"/>
      <c r="J352" s="440"/>
      <c r="K352" s="440"/>
      <c r="L352" s="440"/>
      <c r="M352" s="440"/>
      <c r="N352" s="440"/>
      <c r="O352" s="440"/>
      <c r="P352" s="440"/>
      <c r="Q352" s="440"/>
      <c r="R352" s="440"/>
      <c r="S352" s="440"/>
      <c r="T352" s="440"/>
      <c r="U352" s="440"/>
      <c r="V352" s="440"/>
      <c r="W352" s="440"/>
      <c r="X352" s="440"/>
      <c r="Y352" s="440"/>
      <c r="Z352" s="440"/>
      <c r="AA352" s="440"/>
      <c r="AB352" s="440"/>
    </row>
    <row r="353" spans="2:28" x14ac:dyDescent="0.25">
      <c r="B353" s="440"/>
      <c r="C353" s="440"/>
      <c r="D353" s="440"/>
      <c r="E353" s="440"/>
      <c r="F353" s="440"/>
      <c r="G353" s="440"/>
      <c r="H353" s="440"/>
      <c r="I353" s="440"/>
      <c r="J353" s="440"/>
      <c r="K353" s="440"/>
      <c r="L353" s="440"/>
      <c r="M353" s="440"/>
      <c r="N353" s="440"/>
      <c r="O353" s="440"/>
      <c r="P353" s="440"/>
      <c r="Q353" s="440"/>
      <c r="R353" s="440"/>
      <c r="S353" s="440"/>
      <c r="T353" s="440"/>
      <c r="U353" s="440"/>
      <c r="V353" s="440"/>
      <c r="W353" s="440"/>
      <c r="X353" s="440"/>
      <c r="Y353" s="440"/>
      <c r="Z353" s="440"/>
      <c r="AA353" s="440"/>
      <c r="AB353" s="440"/>
    </row>
    <row r="354" spans="2:28" x14ac:dyDescent="0.25">
      <c r="B354" s="440"/>
      <c r="C354" s="440"/>
      <c r="D354" s="440"/>
      <c r="E354" s="440"/>
      <c r="F354" s="440"/>
      <c r="G354" s="440"/>
      <c r="H354" s="440"/>
      <c r="I354" s="440"/>
      <c r="J354" s="440"/>
      <c r="K354" s="440"/>
      <c r="L354" s="440"/>
      <c r="M354" s="440"/>
      <c r="N354" s="440"/>
      <c r="O354" s="440"/>
      <c r="P354" s="440"/>
      <c r="Q354" s="440"/>
      <c r="R354" s="440"/>
      <c r="S354" s="440"/>
      <c r="T354" s="440"/>
      <c r="U354" s="440"/>
      <c r="V354" s="440"/>
      <c r="W354" s="440"/>
      <c r="X354" s="440"/>
      <c r="Y354" s="440"/>
      <c r="Z354" s="440"/>
      <c r="AA354" s="440"/>
      <c r="AB354" s="440"/>
    </row>
    <row r="355" spans="2:28" x14ac:dyDescent="0.25">
      <c r="B355" s="440"/>
      <c r="C355" s="440"/>
      <c r="D355" s="440"/>
      <c r="E355" s="440"/>
      <c r="F355" s="440"/>
      <c r="G355" s="440"/>
      <c r="H355" s="440"/>
      <c r="I355" s="440"/>
      <c r="J355" s="440"/>
      <c r="K355" s="440"/>
      <c r="L355" s="440"/>
      <c r="M355" s="440"/>
      <c r="N355" s="440"/>
      <c r="O355" s="440"/>
      <c r="P355" s="440"/>
      <c r="Q355" s="440"/>
      <c r="R355" s="440"/>
      <c r="S355" s="440"/>
      <c r="T355" s="440"/>
      <c r="U355" s="440"/>
      <c r="V355" s="440"/>
      <c r="W355" s="440"/>
      <c r="X355" s="440"/>
      <c r="Y355" s="440"/>
      <c r="Z355" s="440"/>
      <c r="AA355" s="440"/>
      <c r="AB355" s="440"/>
    </row>
    <row r="356" spans="2:28" x14ac:dyDescent="0.25">
      <c r="B356" s="440"/>
      <c r="C356" s="440"/>
      <c r="D356" s="440"/>
      <c r="E356" s="440"/>
      <c r="F356" s="440"/>
      <c r="G356" s="440"/>
      <c r="H356" s="440"/>
      <c r="I356" s="440"/>
      <c r="J356" s="440"/>
      <c r="K356" s="440"/>
      <c r="L356" s="440"/>
      <c r="M356" s="440"/>
      <c r="N356" s="440"/>
      <c r="O356" s="440"/>
      <c r="P356" s="440"/>
      <c r="Q356" s="440"/>
      <c r="R356" s="440"/>
      <c r="S356" s="440"/>
      <c r="T356" s="440"/>
      <c r="U356" s="440"/>
      <c r="V356" s="440"/>
      <c r="W356" s="440"/>
      <c r="X356" s="440"/>
      <c r="Y356" s="440"/>
      <c r="Z356" s="440"/>
      <c r="AA356" s="440"/>
      <c r="AB356" s="440"/>
    </row>
    <row r="357" spans="2:28" x14ac:dyDescent="0.25">
      <c r="B357" s="440"/>
      <c r="C357" s="440"/>
      <c r="D357" s="440"/>
      <c r="E357" s="440"/>
      <c r="F357" s="440"/>
      <c r="G357" s="440"/>
      <c r="H357" s="440"/>
      <c r="I357" s="440"/>
      <c r="J357" s="440"/>
      <c r="K357" s="440"/>
      <c r="L357" s="440"/>
      <c r="M357" s="440"/>
      <c r="N357" s="440"/>
      <c r="O357" s="440"/>
      <c r="P357" s="440"/>
      <c r="Q357" s="440"/>
      <c r="R357" s="440"/>
      <c r="S357" s="440"/>
      <c r="T357" s="440"/>
      <c r="U357" s="440"/>
      <c r="V357" s="440"/>
      <c r="W357" s="440"/>
      <c r="X357" s="440"/>
      <c r="Y357" s="440"/>
      <c r="Z357" s="440"/>
      <c r="AA357" s="440"/>
      <c r="AB357" s="440"/>
    </row>
    <row r="358" spans="2:28" x14ac:dyDescent="0.25">
      <c r="B358" s="440"/>
      <c r="C358" s="440"/>
      <c r="D358" s="440"/>
      <c r="E358" s="440"/>
      <c r="F358" s="440"/>
      <c r="G358" s="440"/>
      <c r="H358" s="440"/>
      <c r="I358" s="440"/>
      <c r="J358" s="440"/>
      <c r="K358" s="440"/>
      <c r="L358" s="440"/>
      <c r="M358" s="440"/>
      <c r="N358" s="440"/>
      <c r="O358" s="440"/>
      <c r="P358" s="440"/>
      <c r="Q358" s="440"/>
      <c r="R358" s="440"/>
      <c r="S358" s="440"/>
      <c r="T358" s="440"/>
      <c r="U358" s="440"/>
      <c r="V358" s="440"/>
      <c r="W358" s="440"/>
      <c r="X358" s="440"/>
      <c r="Y358" s="440"/>
      <c r="Z358" s="440"/>
      <c r="AA358" s="440"/>
      <c r="AB358" s="440"/>
    </row>
    <row r="359" spans="2:28" x14ac:dyDescent="0.25">
      <c r="B359" s="440"/>
      <c r="C359" s="440"/>
      <c r="D359" s="440"/>
      <c r="E359" s="440"/>
      <c r="F359" s="440"/>
      <c r="G359" s="440"/>
      <c r="H359" s="440"/>
      <c r="I359" s="440"/>
      <c r="J359" s="440"/>
      <c r="K359" s="440"/>
      <c r="L359" s="440"/>
      <c r="M359" s="440"/>
      <c r="N359" s="440"/>
      <c r="O359" s="440"/>
      <c r="P359" s="440"/>
      <c r="Q359" s="440"/>
      <c r="R359" s="440"/>
      <c r="S359" s="440"/>
      <c r="T359" s="440"/>
      <c r="U359" s="440"/>
      <c r="V359" s="440"/>
      <c r="W359" s="440"/>
      <c r="X359" s="440"/>
      <c r="Y359" s="440"/>
      <c r="Z359" s="440"/>
      <c r="AA359" s="440"/>
      <c r="AB359" s="440"/>
    </row>
    <row r="360" spans="2:28" x14ac:dyDescent="0.25">
      <c r="B360" s="440"/>
      <c r="C360" s="440"/>
      <c r="D360" s="440"/>
      <c r="E360" s="440"/>
      <c r="F360" s="440"/>
      <c r="G360" s="440"/>
      <c r="H360" s="440"/>
      <c r="I360" s="440"/>
      <c r="J360" s="440"/>
      <c r="K360" s="440"/>
      <c r="L360" s="440"/>
      <c r="M360" s="440"/>
      <c r="N360" s="440"/>
      <c r="O360" s="440"/>
      <c r="P360" s="440"/>
      <c r="Q360" s="440"/>
      <c r="R360" s="440"/>
      <c r="S360" s="440"/>
      <c r="T360" s="440"/>
      <c r="U360" s="440"/>
      <c r="V360" s="440"/>
      <c r="W360" s="440"/>
      <c r="X360" s="440"/>
      <c r="Y360" s="440"/>
      <c r="Z360" s="440"/>
      <c r="AA360" s="440"/>
      <c r="AB360" s="440"/>
    </row>
    <row r="361" spans="2:28" x14ac:dyDescent="0.25">
      <c r="B361" s="440"/>
      <c r="C361" s="440"/>
      <c r="D361" s="440"/>
      <c r="E361" s="440"/>
      <c r="F361" s="440"/>
      <c r="G361" s="440"/>
      <c r="H361" s="440"/>
      <c r="I361" s="440"/>
      <c r="J361" s="440"/>
      <c r="K361" s="440"/>
      <c r="L361" s="440"/>
      <c r="M361" s="440"/>
      <c r="N361" s="440"/>
      <c r="O361" s="440"/>
      <c r="P361" s="440"/>
      <c r="Q361" s="440"/>
      <c r="R361" s="440"/>
      <c r="S361" s="440"/>
      <c r="T361" s="440"/>
      <c r="U361" s="440"/>
      <c r="V361" s="440"/>
      <c r="W361" s="440"/>
      <c r="X361" s="440"/>
      <c r="Y361" s="440"/>
      <c r="Z361" s="440"/>
      <c r="AA361" s="440"/>
      <c r="AB361" s="440"/>
    </row>
    <row r="362" spans="2:28" x14ac:dyDescent="0.25">
      <c r="B362" s="440"/>
      <c r="C362" s="440"/>
      <c r="D362" s="440"/>
      <c r="E362" s="440"/>
      <c r="F362" s="440"/>
      <c r="G362" s="440"/>
      <c r="H362" s="440"/>
      <c r="I362" s="440"/>
      <c r="J362" s="440"/>
      <c r="K362" s="440"/>
      <c r="L362" s="440"/>
      <c r="M362" s="440"/>
      <c r="N362" s="440"/>
      <c r="O362" s="440"/>
      <c r="P362" s="440"/>
      <c r="Q362" s="440"/>
      <c r="R362" s="440"/>
      <c r="S362" s="440"/>
      <c r="T362" s="440"/>
      <c r="U362" s="440"/>
      <c r="V362" s="440"/>
      <c r="W362" s="440"/>
      <c r="X362" s="440"/>
      <c r="Y362" s="440"/>
      <c r="Z362" s="440"/>
      <c r="AA362" s="440"/>
      <c r="AB362" s="440"/>
    </row>
    <row r="363" spans="2:28" x14ac:dyDescent="0.25">
      <c r="B363" s="440"/>
      <c r="C363" s="440"/>
      <c r="D363" s="440"/>
      <c r="E363" s="440"/>
      <c r="F363" s="440"/>
      <c r="G363" s="440"/>
      <c r="H363" s="440"/>
      <c r="I363" s="440"/>
      <c r="J363" s="440"/>
      <c r="K363" s="440"/>
      <c r="L363" s="440"/>
      <c r="M363" s="440"/>
      <c r="N363" s="440"/>
      <c r="O363" s="440"/>
      <c r="P363" s="440"/>
      <c r="Q363" s="440"/>
      <c r="R363" s="440"/>
      <c r="S363" s="440"/>
      <c r="T363" s="440"/>
      <c r="U363" s="440"/>
      <c r="V363" s="440"/>
      <c r="W363" s="440"/>
      <c r="X363" s="440"/>
      <c r="Y363" s="440"/>
      <c r="Z363" s="440"/>
      <c r="AA363" s="440"/>
      <c r="AB363" s="440"/>
    </row>
    <row r="364" spans="2:28" x14ac:dyDescent="0.25">
      <c r="B364" s="440"/>
      <c r="C364" s="440"/>
      <c r="D364" s="440"/>
      <c r="E364" s="440"/>
      <c r="F364" s="440"/>
      <c r="G364" s="440"/>
      <c r="H364" s="440"/>
      <c r="I364" s="440"/>
      <c r="J364" s="440"/>
      <c r="K364" s="440"/>
      <c r="L364" s="440"/>
      <c r="M364" s="440"/>
      <c r="N364" s="440"/>
      <c r="O364" s="440"/>
      <c r="P364" s="440"/>
      <c r="Q364" s="440"/>
      <c r="R364" s="440"/>
      <c r="S364" s="440"/>
      <c r="T364" s="440"/>
      <c r="U364" s="440"/>
      <c r="V364" s="440"/>
      <c r="W364" s="440"/>
      <c r="X364" s="440"/>
      <c r="Y364" s="440"/>
      <c r="Z364" s="440"/>
      <c r="AA364" s="440"/>
      <c r="AB364" s="440"/>
    </row>
    <row r="365" spans="2:28" x14ac:dyDescent="0.25">
      <c r="B365" s="440"/>
      <c r="C365" s="440"/>
      <c r="D365" s="440"/>
      <c r="E365" s="440"/>
      <c r="F365" s="440"/>
      <c r="G365" s="440"/>
      <c r="H365" s="440"/>
      <c r="I365" s="440"/>
      <c r="J365" s="440"/>
      <c r="K365" s="440"/>
      <c r="L365" s="440"/>
      <c r="M365" s="440"/>
      <c r="N365" s="440"/>
      <c r="O365" s="440"/>
      <c r="P365" s="440"/>
      <c r="Q365" s="440"/>
      <c r="R365" s="440"/>
      <c r="S365" s="440"/>
      <c r="T365" s="440"/>
      <c r="U365" s="440"/>
      <c r="V365" s="440"/>
      <c r="W365" s="440"/>
      <c r="X365" s="440"/>
      <c r="Y365" s="440"/>
      <c r="Z365" s="440"/>
      <c r="AA365" s="440"/>
      <c r="AB365" s="440"/>
    </row>
    <row r="366" spans="2:28" x14ac:dyDescent="0.25">
      <c r="B366" s="440"/>
      <c r="C366" s="440"/>
      <c r="D366" s="440"/>
      <c r="E366" s="440"/>
      <c r="F366" s="440"/>
      <c r="G366" s="440"/>
      <c r="H366" s="440"/>
      <c r="I366" s="440"/>
      <c r="J366" s="440"/>
      <c r="K366" s="440"/>
      <c r="L366" s="440"/>
      <c r="M366" s="440"/>
      <c r="N366" s="440"/>
      <c r="O366" s="440"/>
      <c r="P366" s="440"/>
      <c r="Q366" s="440"/>
      <c r="R366" s="440"/>
      <c r="S366" s="440"/>
      <c r="T366" s="440"/>
      <c r="U366" s="440"/>
      <c r="V366" s="440"/>
      <c r="W366" s="440"/>
      <c r="X366" s="440"/>
      <c r="Y366" s="440"/>
      <c r="Z366" s="440"/>
      <c r="AA366" s="440"/>
      <c r="AB366" s="440"/>
    </row>
    <row r="367" spans="2:28" x14ac:dyDescent="0.25">
      <c r="B367" s="440"/>
      <c r="C367" s="440"/>
      <c r="D367" s="440"/>
      <c r="E367" s="440"/>
      <c r="F367" s="440"/>
      <c r="G367" s="440"/>
      <c r="H367" s="440"/>
      <c r="I367" s="440"/>
      <c r="J367" s="440"/>
      <c r="K367" s="440"/>
      <c r="L367" s="440"/>
      <c r="M367" s="440"/>
      <c r="N367" s="440"/>
      <c r="O367" s="440"/>
      <c r="P367" s="440"/>
      <c r="Q367" s="440"/>
      <c r="R367" s="440"/>
      <c r="S367" s="440"/>
      <c r="T367" s="440"/>
      <c r="U367" s="440"/>
      <c r="V367" s="440"/>
      <c r="W367" s="440"/>
      <c r="X367" s="440"/>
      <c r="Y367" s="440"/>
      <c r="Z367" s="440"/>
      <c r="AA367" s="440"/>
      <c r="AB367" s="440"/>
    </row>
    <row r="368" spans="2:28" x14ac:dyDescent="0.25">
      <c r="B368" s="440"/>
      <c r="C368" s="440"/>
      <c r="D368" s="440"/>
      <c r="E368" s="440"/>
      <c r="F368" s="440"/>
      <c r="G368" s="440"/>
      <c r="H368" s="440"/>
      <c r="I368" s="440"/>
      <c r="J368" s="440"/>
      <c r="K368" s="440"/>
      <c r="L368" s="440"/>
      <c r="M368" s="440"/>
      <c r="N368" s="440"/>
      <c r="O368" s="440"/>
      <c r="P368" s="440"/>
      <c r="Q368" s="440"/>
      <c r="R368" s="440"/>
      <c r="S368" s="440"/>
      <c r="T368" s="440"/>
      <c r="U368" s="440"/>
      <c r="V368" s="440"/>
      <c r="W368" s="440"/>
      <c r="X368" s="440"/>
      <c r="Y368" s="440"/>
      <c r="Z368" s="440"/>
      <c r="AA368" s="440"/>
      <c r="AB368" s="440"/>
    </row>
    <row r="369" spans="2:28" x14ac:dyDescent="0.25">
      <c r="B369" s="440"/>
      <c r="C369" s="440"/>
      <c r="D369" s="440"/>
      <c r="E369" s="440"/>
      <c r="F369" s="440"/>
      <c r="G369" s="440"/>
      <c r="H369" s="440"/>
      <c r="I369" s="440"/>
      <c r="J369" s="440"/>
      <c r="K369" s="440"/>
      <c r="L369" s="440"/>
      <c r="M369" s="440"/>
      <c r="N369" s="440"/>
      <c r="O369" s="440"/>
      <c r="P369" s="440"/>
      <c r="Q369" s="440"/>
      <c r="R369" s="440"/>
      <c r="S369" s="440"/>
      <c r="T369" s="440"/>
      <c r="U369" s="440"/>
      <c r="V369" s="440"/>
      <c r="W369" s="440"/>
      <c r="X369" s="440"/>
      <c r="Y369" s="440"/>
      <c r="Z369" s="440"/>
      <c r="AA369" s="440"/>
      <c r="AB369" s="440"/>
    </row>
    <row r="370" spans="2:28" x14ac:dyDescent="0.25">
      <c r="B370" s="440"/>
      <c r="C370" s="440"/>
      <c r="D370" s="440"/>
      <c r="E370" s="440"/>
      <c r="F370" s="440"/>
      <c r="G370" s="440"/>
      <c r="H370" s="440"/>
      <c r="I370" s="440"/>
      <c r="J370" s="440"/>
      <c r="K370" s="440"/>
      <c r="L370" s="440"/>
      <c r="M370" s="440"/>
      <c r="N370" s="440"/>
      <c r="O370" s="440"/>
      <c r="P370" s="440"/>
      <c r="Q370" s="440"/>
      <c r="R370" s="440"/>
      <c r="S370" s="440"/>
      <c r="T370" s="440"/>
      <c r="U370" s="440"/>
      <c r="V370" s="440"/>
      <c r="W370" s="440"/>
      <c r="X370" s="440"/>
      <c r="Y370" s="440"/>
      <c r="Z370" s="440"/>
      <c r="AA370" s="440"/>
      <c r="AB370" s="440"/>
    </row>
    <row r="371" spans="2:28" x14ac:dyDescent="0.25">
      <c r="B371" s="440"/>
      <c r="C371" s="440"/>
      <c r="D371" s="440"/>
      <c r="E371" s="440"/>
      <c r="F371" s="440"/>
      <c r="G371" s="440"/>
      <c r="H371" s="440"/>
      <c r="I371" s="440"/>
      <c r="J371" s="440"/>
      <c r="K371" s="440"/>
      <c r="L371" s="440"/>
      <c r="M371" s="440"/>
      <c r="N371" s="440"/>
      <c r="O371" s="440"/>
      <c r="P371" s="440"/>
      <c r="Q371" s="440"/>
      <c r="R371" s="440"/>
      <c r="S371" s="440"/>
      <c r="T371" s="440"/>
      <c r="U371" s="440"/>
      <c r="V371" s="440"/>
      <c r="W371" s="440"/>
      <c r="X371" s="440"/>
      <c r="Y371" s="440"/>
      <c r="Z371" s="440"/>
      <c r="AA371" s="440"/>
      <c r="AB371" s="440"/>
    </row>
    <row r="372" spans="2:28" x14ac:dyDescent="0.25">
      <c r="B372" s="440"/>
      <c r="C372" s="440"/>
      <c r="D372" s="440"/>
      <c r="E372" s="440"/>
      <c r="F372" s="440"/>
      <c r="G372" s="440"/>
      <c r="H372" s="440"/>
      <c r="I372" s="440"/>
      <c r="J372" s="440"/>
      <c r="K372" s="440"/>
      <c r="L372" s="440"/>
      <c r="M372" s="440"/>
      <c r="N372" s="440"/>
      <c r="O372" s="440"/>
      <c r="P372" s="440"/>
      <c r="Q372" s="440"/>
      <c r="R372" s="440"/>
      <c r="S372" s="440"/>
      <c r="T372" s="440"/>
      <c r="U372" s="440"/>
      <c r="V372" s="440"/>
      <c r="W372" s="440"/>
      <c r="X372" s="440"/>
      <c r="Y372" s="440"/>
      <c r="Z372" s="440"/>
      <c r="AA372" s="440"/>
      <c r="AB372" s="440"/>
    </row>
    <row r="373" spans="2:28" x14ac:dyDescent="0.25">
      <c r="B373" s="440"/>
      <c r="C373" s="440"/>
      <c r="D373" s="440"/>
      <c r="E373" s="440"/>
      <c r="F373" s="440"/>
      <c r="G373" s="440"/>
      <c r="H373" s="440"/>
      <c r="I373" s="440"/>
      <c r="J373" s="440"/>
      <c r="K373" s="440"/>
      <c r="L373" s="440"/>
      <c r="M373" s="440"/>
      <c r="N373" s="440"/>
      <c r="O373" s="440"/>
      <c r="P373" s="440"/>
      <c r="Q373" s="440"/>
      <c r="R373" s="440"/>
      <c r="S373" s="440"/>
      <c r="T373" s="440"/>
      <c r="U373" s="440"/>
      <c r="V373" s="440"/>
      <c r="W373" s="440"/>
      <c r="X373" s="440"/>
      <c r="Y373" s="440"/>
      <c r="Z373" s="440"/>
      <c r="AA373" s="440"/>
      <c r="AB373" s="440"/>
    </row>
    <row r="374" spans="2:28" x14ac:dyDescent="0.25">
      <c r="B374" s="440"/>
      <c r="C374" s="440"/>
      <c r="D374" s="440"/>
      <c r="E374" s="440"/>
      <c r="F374" s="440"/>
      <c r="G374" s="440"/>
      <c r="H374" s="440"/>
      <c r="I374" s="440"/>
      <c r="J374" s="440"/>
      <c r="K374" s="440"/>
      <c r="L374" s="440"/>
      <c r="M374" s="440"/>
      <c r="N374" s="440"/>
      <c r="O374" s="440"/>
      <c r="P374" s="440"/>
      <c r="Q374" s="440"/>
      <c r="R374" s="440"/>
      <c r="S374" s="440"/>
      <c r="T374" s="440"/>
      <c r="U374" s="440"/>
      <c r="V374" s="440"/>
      <c r="W374" s="440"/>
      <c r="X374" s="440"/>
      <c r="Y374" s="440"/>
      <c r="Z374" s="440"/>
      <c r="AA374" s="440"/>
      <c r="AB374" s="440"/>
    </row>
    <row r="375" spans="2:28" x14ac:dyDescent="0.25">
      <c r="B375" s="440"/>
      <c r="C375" s="440"/>
      <c r="D375" s="440"/>
      <c r="E375" s="440"/>
      <c r="F375" s="440"/>
      <c r="G375" s="440"/>
      <c r="H375" s="440"/>
      <c r="I375" s="440"/>
      <c r="J375" s="440"/>
      <c r="K375" s="440"/>
      <c r="L375" s="440"/>
      <c r="M375" s="440"/>
      <c r="N375" s="440"/>
      <c r="O375" s="440"/>
      <c r="P375" s="440"/>
      <c r="Q375" s="440"/>
      <c r="R375" s="440"/>
      <c r="S375" s="440"/>
      <c r="T375" s="440"/>
      <c r="U375" s="440"/>
      <c r="V375" s="440"/>
      <c r="W375" s="440"/>
      <c r="X375" s="440"/>
      <c r="Y375" s="440"/>
      <c r="Z375" s="440"/>
      <c r="AA375" s="440"/>
      <c r="AB375" s="440"/>
    </row>
    <row r="376" spans="2:28" x14ac:dyDescent="0.25">
      <c r="B376" s="440"/>
      <c r="C376" s="440"/>
      <c r="D376" s="440"/>
      <c r="E376" s="440"/>
      <c r="F376" s="440"/>
      <c r="G376" s="440"/>
      <c r="H376" s="440"/>
      <c r="I376" s="440"/>
      <c r="J376" s="440"/>
      <c r="K376" s="440"/>
      <c r="L376" s="440"/>
      <c r="M376" s="440"/>
      <c r="N376" s="440"/>
      <c r="O376" s="440"/>
      <c r="P376" s="440"/>
      <c r="Q376" s="440"/>
      <c r="R376" s="440"/>
      <c r="S376" s="440"/>
      <c r="T376" s="440"/>
      <c r="U376" s="440"/>
      <c r="V376" s="440"/>
      <c r="W376" s="440"/>
      <c r="X376" s="440"/>
      <c r="Y376" s="440"/>
      <c r="Z376" s="440"/>
      <c r="AA376" s="440"/>
      <c r="AB376" s="440"/>
    </row>
    <row r="377" spans="2:28" x14ac:dyDescent="0.25">
      <c r="B377" s="440"/>
      <c r="C377" s="440"/>
      <c r="D377" s="440"/>
      <c r="E377" s="440"/>
      <c r="F377" s="440"/>
      <c r="G377" s="440"/>
      <c r="H377" s="440"/>
      <c r="I377" s="440"/>
      <c r="J377" s="440"/>
      <c r="K377" s="440"/>
      <c r="L377" s="440"/>
      <c r="M377" s="440"/>
      <c r="N377" s="440"/>
      <c r="O377" s="440"/>
      <c r="P377" s="440"/>
      <c r="Q377" s="440"/>
      <c r="R377" s="440"/>
      <c r="S377" s="440"/>
      <c r="T377" s="440"/>
      <c r="U377" s="440"/>
      <c r="V377" s="440"/>
      <c r="W377" s="440"/>
      <c r="X377" s="440"/>
      <c r="Y377" s="440"/>
      <c r="Z377" s="440"/>
      <c r="AA377" s="440"/>
      <c r="AB377" s="440"/>
    </row>
    <row r="378" spans="2:28" x14ac:dyDescent="0.25">
      <c r="B378" s="440"/>
      <c r="C378" s="440"/>
      <c r="D378" s="440"/>
      <c r="E378" s="440"/>
      <c r="F378" s="440"/>
      <c r="G378" s="440"/>
      <c r="H378" s="440"/>
      <c r="I378" s="440"/>
      <c r="J378" s="440"/>
      <c r="K378" s="440"/>
      <c r="L378" s="440"/>
      <c r="M378" s="440"/>
      <c r="N378" s="440"/>
      <c r="O378" s="440"/>
      <c r="P378" s="440"/>
      <c r="Q378" s="440"/>
      <c r="R378" s="440"/>
      <c r="S378" s="440"/>
      <c r="T378" s="440"/>
      <c r="U378" s="440"/>
      <c r="V378" s="440"/>
      <c r="W378" s="440"/>
      <c r="X378" s="440"/>
      <c r="Y378" s="440"/>
      <c r="Z378" s="440"/>
      <c r="AA378" s="440"/>
      <c r="AB378" s="440"/>
    </row>
    <row r="379" spans="2:28" x14ac:dyDescent="0.25">
      <c r="B379" s="440"/>
      <c r="C379" s="440"/>
      <c r="D379" s="440"/>
      <c r="E379" s="440"/>
      <c r="F379" s="440"/>
      <c r="G379" s="440"/>
      <c r="H379" s="440"/>
      <c r="I379" s="440"/>
      <c r="J379" s="440"/>
      <c r="K379" s="440"/>
      <c r="L379" s="440"/>
      <c r="M379" s="440"/>
      <c r="N379" s="440"/>
      <c r="O379" s="440"/>
      <c r="P379" s="440"/>
      <c r="Q379" s="440"/>
      <c r="R379" s="440"/>
      <c r="S379" s="440"/>
      <c r="T379" s="440"/>
      <c r="U379" s="440"/>
      <c r="V379" s="440"/>
      <c r="W379" s="440"/>
      <c r="X379" s="440"/>
      <c r="Y379" s="440"/>
      <c r="Z379" s="440"/>
      <c r="AA379" s="440"/>
      <c r="AB379" s="440"/>
    </row>
    <row r="380" spans="2:28" x14ac:dyDescent="0.25">
      <c r="B380" s="440"/>
      <c r="C380" s="440"/>
      <c r="D380" s="440"/>
      <c r="E380" s="440"/>
      <c r="F380" s="440"/>
      <c r="G380" s="440"/>
      <c r="H380" s="440"/>
      <c r="I380" s="440"/>
      <c r="J380" s="440"/>
      <c r="K380" s="440"/>
      <c r="L380" s="440"/>
      <c r="M380" s="440"/>
      <c r="N380" s="440"/>
      <c r="O380" s="440"/>
      <c r="P380" s="440"/>
      <c r="Q380" s="440"/>
      <c r="R380" s="440"/>
      <c r="S380" s="440"/>
      <c r="T380" s="440"/>
      <c r="U380" s="440"/>
      <c r="V380" s="440"/>
      <c r="W380" s="440"/>
      <c r="X380" s="440"/>
      <c r="Y380" s="440"/>
      <c r="Z380" s="440"/>
      <c r="AA380" s="440"/>
      <c r="AB380" s="440"/>
    </row>
    <row r="381" spans="2:28" x14ac:dyDescent="0.25">
      <c r="B381" s="440"/>
      <c r="C381" s="440"/>
      <c r="D381" s="440"/>
      <c r="E381" s="440"/>
      <c r="F381" s="440"/>
      <c r="G381" s="440"/>
      <c r="H381" s="440"/>
      <c r="I381" s="440"/>
      <c r="J381" s="440"/>
      <c r="K381" s="440"/>
      <c r="L381" s="440"/>
      <c r="M381" s="440"/>
      <c r="N381" s="440"/>
      <c r="O381" s="440"/>
      <c r="P381" s="440"/>
      <c r="Q381" s="440"/>
      <c r="R381" s="440"/>
      <c r="S381" s="440"/>
      <c r="T381" s="440"/>
      <c r="U381" s="440"/>
      <c r="V381" s="440"/>
      <c r="W381" s="440"/>
      <c r="X381" s="440"/>
      <c r="Y381" s="440"/>
      <c r="Z381" s="440"/>
      <c r="AA381" s="440"/>
      <c r="AB381" s="440"/>
    </row>
    <row r="382" spans="2:28" x14ac:dyDescent="0.25">
      <c r="B382" s="440"/>
      <c r="C382" s="440"/>
      <c r="D382" s="440"/>
      <c r="E382" s="440"/>
      <c r="F382" s="440"/>
      <c r="G382" s="440"/>
      <c r="H382" s="440"/>
      <c r="I382" s="440"/>
      <c r="J382" s="440"/>
      <c r="K382" s="440"/>
      <c r="L382" s="440"/>
      <c r="M382" s="440"/>
      <c r="N382" s="440"/>
      <c r="O382" s="440"/>
      <c r="P382" s="440"/>
      <c r="Q382" s="440"/>
      <c r="R382" s="440"/>
      <c r="S382" s="440"/>
      <c r="T382" s="440"/>
      <c r="U382" s="440"/>
      <c r="V382" s="440"/>
      <c r="W382" s="440"/>
      <c r="X382" s="440"/>
      <c r="Y382" s="440"/>
      <c r="Z382" s="440"/>
      <c r="AA382" s="440"/>
      <c r="AB382" s="440"/>
    </row>
    <row r="383" spans="2:28" x14ac:dyDescent="0.25">
      <c r="B383" s="440"/>
      <c r="C383" s="440"/>
      <c r="D383" s="440"/>
      <c r="E383" s="440"/>
      <c r="F383" s="440"/>
      <c r="G383" s="440"/>
      <c r="H383" s="440"/>
      <c r="I383" s="440"/>
      <c r="J383" s="440"/>
      <c r="K383" s="440"/>
      <c r="L383" s="440"/>
      <c r="M383" s="440"/>
      <c r="N383" s="440"/>
      <c r="O383" s="440"/>
      <c r="P383" s="440"/>
      <c r="Q383" s="440"/>
      <c r="R383" s="440"/>
      <c r="S383" s="440"/>
      <c r="T383" s="440"/>
      <c r="U383" s="440"/>
      <c r="V383" s="440"/>
      <c r="W383" s="440"/>
      <c r="X383" s="440"/>
      <c r="Y383" s="440"/>
      <c r="Z383" s="440"/>
      <c r="AA383" s="440"/>
      <c r="AB383" s="440"/>
    </row>
    <row r="384" spans="2:28" x14ac:dyDescent="0.25">
      <c r="B384" s="440"/>
      <c r="C384" s="440"/>
      <c r="D384" s="440"/>
      <c r="E384" s="440"/>
      <c r="F384" s="440"/>
      <c r="G384" s="440"/>
      <c r="H384" s="440"/>
      <c r="I384" s="440"/>
      <c r="J384" s="440"/>
      <c r="K384" s="440"/>
      <c r="L384" s="440"/>
      <c r="M384" s="440"/>
      <c r="N384" s="440"/>
      <c r="O384" s="440"/>
      <c r="P384" s="440"/>
      <c r="Q384" s="440"/>
      <c r="R384" s="440"/>
      <c r="S384" s="440"/>
      <c r="T384" s="440"/>
      <c r="U384" s="440"/>
      <c r="V384" s="440"/>
      <c r="W384" s="440"/>
      <c r="X384" s="440"/>
      <c r="Y384" s="440"/>
      <c r="Z384" s="440"/>
      <c r="AA384" s="440"/>
      <c r="AB384" s="440"/>
    </row>
    <row r="385" spans="2:28" x14ac:dyDescent="0.25">
      <c r="B385" s="440"/>
      <c r="C385" s="440"/>
      <c r="D385" s="440"/>
      <c r="E385" s="440"/>
      <c r="F385" s="440"/>
      <c r="G385" s="440"/>
      <c r="H385" s="440"/>
      <c r="I385" s="440"/>
      <c r="J385" s="440"/>
      <c r="K385" s="440"/>
      <c r="L385" s="440"/>
      <c r="M385" s="440"/>
      <c r="N385" s="440"/>
      <c r="O385" s="440"/>
      <c r="P385" s="440"/>
      <c r="Q385" s="440"/>
      <c r="R385" s="440"/>
      <c r="S385" s="440"/>
      <c r="T385" s="440"/>
      <c r="U385" s="440"/>
      <c r="V385" s="440"/>
      <c r="W385" s="440"/>
      <c r="X385" s="440"/>
      <c r="Y385" s="440"/>
      <c r="Z385" s="440"/>
      <c r="AA385" s="440"/>
      <c r="AB385" s="440"/>
    </row>
    <row r="386" spans="2:28" x14ac:dyDescent="0.25">
      <c r="B386" s="440"/>
      <c r="C386" s="440"/>
      <c r="D386" s="440"/>
      <c r="E386" s="440"/>
      <c r="F386" s="440"/>
      <c r="G386" s="440"/>
      <c r="H386" s="440"/>
      <c r="I386" s="440"/>
      <c r="J386" s="440"/>
      <c r="K386" s="440"/>
      <c r="L386" s="440"/>
      <c r="M386" s="440"/>
      <c r="N386" s="440"/>
      <c r="O386" s="440"/>
      <c r="P386" s="440"/>
      <c r="Q386" s="440"/>
      <c r="R386" s="440"/>
      <c r="S386" s="440"/>
      <c r="T386" s="440"/>
      <c r="U386" s="440"/>
      <c r="V386" s="440"/>
      <c r="W386" s="440"/>
      <c r="X386" s="440"/>
      <c r="Y386" s="440"/>
      <c r="Z386" s="440"/>
      <c r="AA386" s="440"/>
      <c r="AB386" s="440"/>
    </row>
    <row r="387" spans="2:28" x14ac:dyDescent="0.25">
      <c r="B387" s="440"/>
      <c r="C387" s="440"/>
      <c r="D387" s="440"/>
      <c r="E387" s="440"/>
      <c r="F387" s="440"/>
      <c r="G387" s="440"/>
      <c r="H387" s="440"/>
      <c r="I387" s="440"/>
      <c r="J387" s="440"/>
      <c r="K387" s="440"/>
      <c r="L387" s="440"/>
      <c r="M387" s="440"/>
      <c r="N387" s="440"/>
      <c r="O387" s="440"/>
      <c r="P387" s="440"/>
      <c r="Q387" s="440"/>
      <c r="R387" s="440"/>
      <c r="S387" s="440"/>
      <c r="T387" s="440"/>
      <c r="U387" s="440"/>
      <c r="V387" s="440"/>
      <c r="W387" s="440"/>
      <c r="X387" s="440"/>
      <c r="Y387" s="440"/>
      <c r="Z387" s="440"/>
      <c r="AA387" s="440"/>
      <c r="AB387" s="440"/>
    </row>
    <row r="388" spans="2:28" x14ac:dyDescent="0.25">
      <c r="B388" s="440"/>
      <c r="C388" s="440"/>
      <c r="D388" s="440"/>
      <c r="E388" s="440"/>
      <c r="F388" s="440"/>
      <c r="G388" s="440"/>
      <c r="H388" s="440"/>
      <c r="I388" s="440"/>
      <c r="J388" s="440"/>
      <c r="K388" s="440"/>
      <c r="L388" s="440"/>
      <c r="M388" s="440"/>
      <c r="N388" s="440"/>
      <c r="O388" s="440"/>
      <c r="P388" s="440"/>
      <c r="Q388" s="440"/>
      <c r="R388" s="440"/>
      <c r="S388" s="440"/>
      <c r="T388" s="440"/>
      <c r="U388" s="440"/>
      <c r="V388" s="440"/>
      <c r="W388" s="440"/>
      <c r="X388" s="440"/>
      <c r="Y388" s="440"/>
      <c r="Z388" s="440"/>
      <c r="AA388" s="440"/>
      <c r="AB388" s="440"/>
    </row>
    <row r="389" spans="2:28" x14ac:dyDescent="0.25">
      <c r="B389" s="440"/>
      <c r="C389" s="440"/>
      <c r="D389" s="440"/>
      <c r="E389" s="440"/>
      <c r="F389" s="440"/>
      <c r="G389" s="440"/>
      <c r="H389" s="440"/>
      <c r="I389" s="440"/>
      <c r="J389" s="440"/>
      <c r="K389" s="440"/>
      <c r="L389" s="440"/>
      <c r="M389" s="440"/>
      <c r="N389" s="440"/>
      <c r="O389" s="440"/>
      <c r="P389" s="440"/>
      <c r="Q389" s="440"/>
      <c r="R389" s="440"/>
      <c r="S389" s="440"/>
      <c r="T389" s="440"/>
      <c r="U389" s="440"/>
      <c r="V389" s="440"/>
      <c r="W389" s="440"/>
      <c r="X389" s="440"/>
      <c r="Y389" s="440"/>
      <c r="Z389" s="440"/>
      <c r="AA389" s="440"/>
      <c r="AB389" s="440"/>
    </row>
    <row r="390" spans="2:28" x14ac:dyDescent="0.25">
      <c r="B390" s="440"/>
      <c r="C390" s="440"/>
      <c r="D390" s="440"/>
      <c r="E390" s="440"/>
      <c r="F390" s="440"/>
      <c r="G390" s="440"/>
      <c r="H390" s="440"/>
      <c r="I390" s="440"/>
      <c r="J390" s="440"/>
      <c r="K390" s="440"/>
      <c r="L390" s="440"/>
      <c r="M390" s="440"/>
      <c r="N390" s="440"/>
      <c r="O390" s="440"/>
      <c r="P390" s="440"/>
      <c r="Q390" s="440"/>
      <c r="R390" s="440"/>
      <c r="S390" s="440"/>
      <c r="T390" s="440"/>
      <c r="U390" s="440"/>
      <c r="V390" s="440"/>
      <c r="W390" s="440"/>
      <c r="X390" s="440"/>
      <c r="Y390" s="440"/>
      <c r="Z390" s="440"/>
      <c r="AA390" s="440"/>
      <c r="AB390" s="440"/>
    </row>
    <row r="391" spans="2:28" x14ac:dyDescent="0.25">
      <c r="B391" s="440"/>
      <c r="C391" s="440"/>
      <c r="D391" s="440"/>
      <c r="E391" s="440"/>
      <c r="F391" s="440"/>
      <c r="G391" s="440"/>
      <c r="H391" s="440"/>
      <c r="I391" s="440"/>
      <c r="J391" s="440"/>
      <c r="K391" s="440"/>
      <c r="L391" s="440"/>
      <c r="M391" s="440"/>
      <c r="N391" s="440"/>
      <c r="O391" s="440"/>
      <c r="P391" s="440"/>
      <c r="Q391" s="440"/>
      <c r="R391" s="440"/>
      <c r="S391" s="440"/>
      <c r="T391" s="440"/>
      <c r="U391" s="440"/>
      <c r="V391" s="440"/>
      <c r="W391" s="440"/>
      <c r="X391" s="440"/>
      <c r="Y391" s="440"/>
      <c r="Z391" s="440"/>
      <c r="AA391" s="440"/>
      <c r="AB391" s="440"/>
    </row>
    <row r="392" spans="2:28" x14ac:dyDescent="0.25">
      <c r="B392" s="440"/>
      <c r="C392" s="440"/>
      <c r="D392" s="440"/>
      <c r="E392" s="440"/>
      <c r="F392" s="440"/>
      <c r="G392" s="440"/>
      <c r="H392" s="440"/>
      <c r="I392" s="440"/>
      <c r="J392" s="440"/>
      <c r="K392" s="440"/>
      <c r="L392" s="440"/>
      <c r="M392" s="440"/>
      <c r="N392" s="440"/>
      <c r="O392" s="440"/>
      <c r="P392" s="440"/>
      <c r="Q392" s="440"/>
      <c r="R392" s="440"/>
      <c r="S392" s="440"/>
      <c r="T392" s="440"/>
      <c r="U392" s="440"/>
      <c r="V392" s="440"/>
      <c r="W392" s="440"/>
      <c r="X392" s="440"/>
      <c r="Y392" s="440"/>
      <c r="Z392" s="440"/>
      <c r="AA392" s="440"/>
      <c r="AB392" s="440"/>
    </row>
    <row r="393" spans="2:28" x14ac:dyDescent="0.25">
      <c r="B393" s="440"/>
      <c r="C393" s="440"/>
      <c r="D393" s="440"/>
      <c r="E393" s="440"/>
      <c r="F393" s="440"/>
      <c r="G393" s="440"/>
      <c r="H393" s="440"/>
      <c r="I393" s="440"/>
      <c r="J393" s="440"/>
      <c r="K393" s="440"/>
      <c r="L393" s="440"/>
      <c r="M393" s="440"/>
      <c r="N393" s="440"/>
      <c r="O393" s="440"/>
      <c r="P393" s="440"/>
      <c r="Q393" s="440"/>
      <c r="R393" s="440"/>
      <c r="S393" s="440"/>
      <c r="T393" s="440"/>
      <c r="U393" s="440"/>
      <c r="V393" s="440"/>
      <c r="W393" s="440"/>
      <c r="X393" s="440"/>
      <c r="Y393" s="440"/>
      <c r="Z393" s="440"/>
      <c r="AA393" s="440"/>
      <c r="AB393" s="440"/>
    </row>
    <row r="394" spans="2:28" x14ac:dyDescent="0.25">
      <c r="B394" s="440"/>
      <c r="C394" s="440"/>
      <c r="D394" s="440"/>
      <c r="E394" s="440"/>
      <c r="F394" s="440"/>
      <c r="G394" s="440"/>
      <c r="H394" s="440"/>
      <c r="I394" s="440"/>
      <c r="J394" s="440"/>
      <c r="K394" s="440"/>
      <c r="L394" s="440"/>
      <c r="M394" s="440"/>
      <c r="N394" s="440"/>
      <c r="O394" s="440"/>
      <c r="P394" s="440"/>
      <c r="Q394" s="440"/>
      <c r="R394" s="440"/>
      <c r="S394" s="440"/>
      <c r="T394" s="440"/>
      <c r="U394" s="440"/>
      <c r="V394" s="440"/>
      <c r="W394" s="440"/>
      <c r="X394" s="440"/>
      <c r="Y394" s="440"/>
      <c r="Z394" s="440"/>
      <c r="AA394" s="440"/>
      <c r="AB394" s="440"/>
    </row>
    <row r="395" spans="2:28" x14ac:dyDescent="0.25">
      <c r="B395" s="440"/>
      <c r="C395" s="440"/>
      <c r="D395" s="440"/>
      <c r="E395" s="440"/>
      <c r="F395" s="440"/>
      <c r="G395" s="440"/>
      <c r="H395" s="440"/>
      <c r="I395" s="440"/>
      <c r="J395" s="440"/>
      <c r="K395" s="440"/>
      <c r="L395" s="440"/>
      <c r="M395" s="440"/>
      <c r="N395" s="440"/>
      <c r="O395" s="440"/>
      <c r="P395" s="440"/>
      <c r="Q395" s="440"/>
      <c r="R395" s="440"/>
      <c r="S395" s="440"/>
      <c r="T395" s="440"/>
      <c r="U395" s="440"/>
      <c r="V395" s="440"/>
      <c r="W395" s="440"/>
      <c r="X395" s="440"/>
      <c r="Y395" s="440"/>
      <c r="Z395" s="440"/>
      <c r="AA395" s="440"/>
      <c r="AB395" s="440"/>
    </row>
    <row r="396" spans="2:28" x14ac:dyDescent="0.25">
      <c r="B396" s="440"/>
      <c r="C396" s="440"/>
      <c r="D396" s="440"/>
      <c r="E396" s="440"/>
      <c r="F396" s="440"/>
      <c r="G396" s="440"/>
      <c r="H396" s="440"/>
      <c r="I396" s="440"/>
      <c r="J396" s="440"/>
      <c r="K396" s="440"/>
      <c r="L396" s="440"/>
      <c r="M396" s="440"/>
      <c r="N396" s="440"/>
      <c r="O396" s="440"/>
      <c r="P396" s="440"/>
      <c r="Q396" s="440"/>
      <c r="R396" s="440"/>
      <c r="S396" s="440"/>
      <c r="T396" s="440"/>
      <c r="U396" s="440"/>
      <c r="V396" s="440"/>
      <c r="W396" s="440"/>
      <c r="X396" s="440"/>
      <c r="Y396" s="440"/>
      <c r="Z396" s="440"/>
      <c r="AA396" s="440"/>
      <c r="AB396" s="440"/>
    </row>
    <row r="397" spans="2:28" x14ac:dyDescent="0.25">
      <c r="B397" s="440"/>
      <c r="C397" s="440"/>
      <c r="D397" s="440"/>
      <c r="E397" s="440"/>
      <c r="F397" s="440"/>
      <c r="G397" s="440"/>
      <c r="H397" s="440"/>
      <c r="I397" s="440"/>
      <c r="J397" s="440"/>
      <c r="K397" s="440"/>
      <c r="L397" s="440"/>
      <c r="M397" s="440"/>
      <c r="N397" s="440"/>
      <c r="O397" s="440"/>
      <c r="P397" s="440"/>
      <c r="Q397" s="440"/>
      <c r="R397" s="440"/>
      <c r="S397" s="440"/>
      <c r="T397" s="440"/>
      <c r="U397" s="440"/>
      <c r="V397" s="440"/>
      <c r="W397" s="440"/>
      <c r="X397" s="440"/>
      <c r="Y397" s="440"/>
      <c r="Z397" s="440"/>
      <c r="AA397" s="440"/>
      <c r="AB397" s="440"/>
    </row>
    <row r="398" spans="2:28" x14ac:dyDescent="0.25">
      <c r="B398" s="440"/>
      <c r="C398" s="440"/>
      <c r="D398" s="440"/>
      <c r="E398" s="440"/>
      <c r="F398" s="440"/>
      <c r="G398" s="440"/>
      <c r="H398" s="440"/>
      <c r="I398" s="440"/>
      <c r="J398" s="440"/>
      <c r="K398" s="440"/>
      <c r="L398" s="440"/>
      <c r="M398" s="440"/>
      <c r="N398" s="440"/>
      <c r="O398" s="440"/>
      <c r="P398" s="440"/>
      <c r="Q398" s="440"/>
      <c r="R398" s="440"/>
      <c r="S398" s="440"/>
      <c r="T398" s="440"/>
      <c r="U398" s="440"/>
      <c r="V398" s="440"/>
      <c r="W398" s="440"/>
      <c r="X398" s="440"/>
      <c r="Y398" s="440"/>
      <c r="Z398" s="440"/>
      <c r="AA398" s="440"/>
      <c r="AB398" s="440"/>
    </row>
    <row r="399" spans="2:28" x14ac:dyDescent="0.25">
      <c r="B399" s="440"/>
      <c r="C399" s="440"/>
      <c r="D399" s="440"/>
      <c r="E399" s="440"/>
      <c r="F399" s="440"/>
      <c r="G399" s="440"/>
      <c r="H399" s="440"/>
      <c r="I399" s="440"/>
      <c r="J399" s="440"/>
      <c r="K399" s="440"/>
      <c r="L399" s="440"/>
      <c r="M399" s="440"/>
      <c r="N399" s="440"/>
      <c r="O399" s="440"/>
      <c r="P399" s="440"/>
      <c r="Q399" s="440"/>
      <c r="R399" s="440"/>
      <c r="S399" s="440"/>
      <c r="T399" s="440"/>
      <c r="U399" s="440"/>
      <c r="V399" s="440"/>
      <c r="W399" s="440"/>
      <c r="X399" s="440"/>
      <c r="Y399" s="440"/>
      <c r="Z399" s="440"/>
      <c r="AA399" s="440"/>
      <c r="AB399" s="440"/>
    </row>
    <row r="400" spans="2:28" x14ac:dyDescent="0.25">
      <c r="B400" s="440"/>
      <c r="C400" s="440"/>
      <c r="D400" s="440"/>
      <c r="E400" s="440"/>
      <c r="F400" s="440"/>
      <c r="G400" s="440"/>
      <c r="H400" s="440"/>
      <c r="I400" s="440"/>
      <c r="J400" s="440"/>
      <c r="K400" s="440"/>
      <c r="L400" s="440"/>
      <c r="M400" s="440"/>
      <c r="N400" s="440"/>
      <c r="O400" s="440"/>
      <c r="P400" s="440"/>
      <c r="Q400" s="440"/>
      <c r="R400" s="440"/>
      <c r="S400" s="440"/>
      <c r="T400" s="440"/>
      <c r="U400" s="440"/>
      <c r="V400" s="440"/>
      <c r="W400" s="440"/>
      <c r="X400" s="440"/>
      <c r="Y400" s="440"/>
      <c r="Z400" s="440"/>
      <c r="AA400" s="440"/>
      <c r="AB400" s="440"/>
    </row>
    <row r="401" spans="2:28" x14ac:dyDescent="0.25">
      <c r="B401" s="440"/>
      <c r="C401" s="440"/>
      <c r="D401" s="440"/>
      <c r="E401" s="440"/>
      <c r="F401" s="440"/>
      <c r="G401" s="440"/>
      <c r="H401" s="440"/>
      <c r="I401" s="440"/>
      <c r="J401" s="440"/>
      <c r="K401" s="440"/>
      <c r="L401" s="440"/>
      <c r="M401" s="440"/>
      <c r="N401" s="440"/>
      <c r="O401" s="440"/>
      <c r="P401" s="440"/>
      <c r="Q401" s="440"/>
      <c r="R401" s="440"/>
      <c r="S401" s="440"/>
      <c r="T401" s="440"/>
      <c r="U401" s="440"/>
      <c r="V401" s="440"/>
      <c r="W401" s="440"/>
      <c r="X401" s="440"/>
      <c r="Y401" s="440"/>
      <c r="Z401" s="440"/>
      <c r="AA401" s="440"/>
      <c r="AB401" s="440"/>
    </row>
    <row r="402" spans="2:28" x14ac:dyDescent="0.25">
      <c r="B402" s="440"/>
      <c r="C402" s="440"/>
      <c r="D402" s="440"/>
      <c r="E402" s="440"/>
      <c r="F402" s="440"/>
      <c r="G402" s="440"/>
      <c r="H402" s="440"/>
      <c r="I402" s="440"/>
      <c r="J402" s="440"/>
      <c r="K402" s="440"/>
      <c r="L402" s="440"/>
      <c r="M402" s="440"/>
      <c r="N402" s="440"/>
      <c r="O402" s="440"/>
      <c r="P402" s="440"/>
      <c r="Q402" s="440"/>
      <c r="R402" s="440"/>
      <c r="S402" s="440"/>
      <c r="T402" s="440"/>
      <c r="U402" s="440"/>
      <c r="V402" s="440"/>
      <c r="W402" s="440"/>
      <c r="X402" s="440"/>
      <c r="Y402" s="440"/>
      <c r="Z402" s="440"/>
      <c r="AA402" s="440"/>
      <c r="AB402" s="440"/>
    </row>
    <row r="403" spans="2:28" x14ac:dyDescent="0.25">
      <c r="B403" s="440"/>
      <c r="C403" s="440"/>
      <c r="D403" s="440"/>
      <c r="E403" s="440"/>
      <c r="F403" s="440"/>
      <c r="G403" s="440"/>
      <c r="H403" s="440"/>
      <c r="I403" s="440"/>
      <c r="J403" s="440"/>
      <c r="K403" s="440"/>
      <c r="L403" s="440"/>
      <c r="M403" s="440"/>
      <c r="N403" s="440"/>
      <c r="O403" s="440"/>
      <c r="P403" s="440"/>
      <c r="Q403" s="440"/>
      <c r="R403" s="440"/>
      <c r="S403" s="440"/>
      <c r="T403" s="440"/>
      <c r="U403" s="440"/>
      <c r="V403" s="440"/>
      <c r="W403" s="440"/>
      <c r="X403" s="440"/>
      <c r="Y403" s="440"/>
      <c r="Z403" s="440"/>
      <c r="AA403" s="440"/>
      <c r="AB403" s="440"/>
    </row>
    <row r="404" spans="2:28" x14ac:dyDescent="0.25">
      <c r="B404" s="440"/>
      <c r="C404" s="440"/>
      <c r="D404" s="440"/>
      <c r="E404" s="440"/>
      <c r="F404" s="440"/>
      <c r="G404" s="440"/>
      <c r="H404" s="440"/>
      <c r="I404" s="440"/>
      <c r="J404" s="440"/>
      <c r="K404" s="440"/>
      <c r="L404" s="440"/>
      <c r="M404" s="440"/>
      <c r="N404" s="440"/>
      <c r="O404" s="440"/>
      <c r="P404" s="440"/>
      <c r="Q404" s="440"/>
      <c r="R404" s="440"/>
      <c r="S404" s="440"/>
      <c r="T404" s="440"/>
      <c r="U404" s="440"/>
      <c r="V404" s="440"/>
      <c r="W404" s="440"/>
      <c r="X404" s="440"/>
      <c r="Y404" s="440"/>
      <c r="Z404" s="440"/>
      <c r="AA404" s="440"/>
      <c r="AB404" s="440"/>
    </row>
    <row r="405" spans="2:28" x14ac:dyDescent="0.25">
      <c r="B405" s="440"/>
      <c r="C405" s="440"/>
      <c r="D405" s="440"/>
      <c r="E405" s="440"/>
      <c r="F405" s="440"/>
      <c r="G405" s="440"/>
      <c r="H405" s="440"/>
      <c r="I405" s="440"/>
      <c r="J405" s="440"/>
      <c r="K405" s="440"/>
      <c r="L405" s="440"/>
      <c r="M405" s="440"/>
      <c r="N405" s="440"/>
      <c r="O405" s="440"/>
      <c r="P405" s="440"/>
      <c r="Q405" s="440"/>
      <c r="R405" s="440"/>
      <c r="S405" s="440"/>
      <c r="T405" s="440"/>
      <c r="U405" s="440"/>
      <c r="V405" s="440"/>
      <c r="W405" s="440"/>
      <c r="X405" s="440"/>
      <c r="Y405" s="440"/>
      <c r="Z405" s="440"/>
      <c r="AA405" s="440"/>
      <c r="AB405" s="440"/>
    </row>
    <row r="406" spans="2:28" x14ac:dyDescent="0.25">
      <c r="B406" s="440"/>
      <c r="C406" s="440"/>
      <c r="D406" s="440"/>
      <c r="E406" s="440"/>
      <c r="F406" s="440"/>
      <c r="G406" s="440"/>
      <c r="H406" s="440"/>
      <c r="I406" s="440"/>
      <c r="J406" s="440"/>
      <c r="K406" s="440"/>
      <c r="L406" s="440"/>
      <c r="M406" s="440"/>
      <c r="N406" s="440"/>
      <c r="O406" s="440"/>
      <c r="P406" s="440"/>
      <c r="Q406" s="440"/>
      <c r="R406" s="440"/>
      <c r="S406" s="440"/>
      <c r="T406" s="440"/>
      <c r="U406" s="440"/>
      <c r="V406" s="440"/>
      <c r="W406" s="440"/>
      <c r="X406" s="440"/>
      <c r="Y406" s="440"/>
      <c r="Z406" s="440"/>
      <c r="AA406" s="440"/>
      <c r="AB406" s="440"/>
    </row>
    <row r="407" spans="2:28" x14ac:dyDescent="0.25">
      <c r="B407" s="440"/>
      <c r="C407" s="440"/>
      <c r="D407" s="440"/>
      <c r="E407" s="440"/>
      <c r="F407" s="440"/>
      <c r="G407" s="440"/>
      <c r="H407" s="440"/>
      <c r="I407" s="440"/>
      <c r="J407" s="440"/>
      <c r="K407" s="440"/>
      <c r="L407" s="440"/>
      <c r="M407" s="440"/>
      <c r="N407" s="440"/>
      <c r="O407" s="440"/>
      <c r="P407" s="440"/>
      <c r="Q407" s="440"/>
      <c r="R407" s="440"/>
      <c r="S407" s="440"/>
      <c r="T407" s="440"/>
      <c r="U407" s="440"/>
      <c r="V407" s="440"/>
      <c r="W407" s="440"/>
      <c r="X407" s="440"/>
      <c r="Y407" s="440"/>
      <c r="Z407" s="440"/>
      <c r="AA407" s="440"/>
      <c r="AB407" s="440"/>
    </row>
    <row r="408" spans="2:28" x14ac:dyDescent="0.25">
      <c r="B408" s="440"/>
      <c r="C408" s="440"/>
      <c r="D408" s="440"/>
      <c r="E408" s="440"/>
      <c r="F408" s="440"/>
      <c r="G408" s="440"/>
      <c r="H408" s="440"/>
      <c r="I408" s="440"/>
      <c r="J408" s="440"/>
      <c r="K408" s="440"/>
      <c r="L408" s="440"/>
      <c r="M408" s="440"/>
      <c r="N408" s="440"/>
      <c r="O408" s="440"/>
      <c r="P408" s="440"/>
      <c r="Q408" s="440"/>
      <c r="R408" s="440"/>
      <c r="S408" s="440"/>
      <c r="T408" s="440"/>
      <c r="U408" s="440"/>
      <c r="V408" s="440"/>
      <c r="W408" s="440"/>
      <c r="X408" s="440"/>
      <c r="Y408" s="440"/>
      <c r="Z408" s="440"/>
      <c r="AA408" s="440"/>
      <c r="AB408" s="440"/>
    </row>
    <row r="409" spans="2:28" x14ac:dyDescent="0.25">
      <c r="B409" s="440"/>
      <c r="C409" s="440"/>
      <c r="D409" s="440"/>
      <c r="E409" s="440"/>
      <c r="F409" s="440"/>
      <c r="G409" s="440"/>
      <c r="H409" s="440"/>
      <c r="I409" s="440"/>
      <c r="J409" s="440"/>
      <c r="K409" s="440"/>
      <c r="L409" s="440"/>
      <c r="M409" s="440"/>
      <c r="N409" s="440"/>
      <c r="O409" s="440"/>
      <c r="P409" s="440"/>
      <c r="Q409" s="440"/>
      <c r="R409" s="440"/>
      <c r="S409" s="440"/>
      <c r="T409" s="440"/>
      <c r="U409" s="440"/>
      <c r="V409" s="440"/>
      <c r="W409" s="440"/>
      <c r="X409" s="440"/>
      <c r="Y409" s="440"/>
      <c r="Z409" s="440"/>
      <c r="AA409" s="440"/>
      <c r="AB409" s="440"/>
    </row>
    <row r="410" spans="2:28" x14ac:dyDescent="0.25">
      <c r="B410" s="440"/>
      <c r="C410" s="440"/>
      <c r="D410" s="440"/>
      <c r="E410" s="440"/>
      <c r="F410" s="440"/>
      <c r="G410" s="440"/>
      <c r="H410" s="440"/>
      <c r="I410" s="440"/>
      <c r="J410" s="440"/>
      <c r="K410" s="440"/>
      <c r="L410" s="440"/>
      <c r="M410" s="440"/>
      <c r="N410" s="440"/>
      <c r="O410" s="440"/>
      <c r="P410" s="440"/>
      <c r="Q410" s="440"/>
      <c r="R410" s="440"/>
      <c r="S410" s="440"/>
      <c r="T410" s="440"/>
      <c r="U410" s="440"/>
      <c r="V410" s="440"/>
      <c r="W410" s="440"/>
      <c r="X410" s="440"/>
      <c r="Y410" s="440"/>
      <c r="Z410" s="440"/>
      <c r="AA410" s="440"/>
      <c r="AB410" s="440"/>
    </row>
    <row r="411" spans="2:28" x14ac:dyDescent="0.25">
      <c r="B411" s="440"/>
      <c r="C411" s="440"/>
      <c r="D411" s="440"/>
      <c r="E411" s="440"/>
      <c r="F411" s="440"/>
      <c r="G411" s="440"/>
      <c r="H411" s="440"/>
      <c r="I411" s="440"/>
      <c r="J411" s="440"/>
      <c r="K411" s="440"/>
      <c r="L411" s="440"/>
      <c r="M411" s="440"/>
      <c r="N411" s="440"/>
      <c r="O411" s="440"/>
      <c r="P411" s="440"/>
      <c r="Q411" s="440"/>
      <c r="R411" s="440"/>
      <c r="S411" s="440"/>
      <c r="T411" s="440"/>
      <c r="U411" s="440"/>
      <c r="V411" s="440"/>
      <c r="W411" s="440"/>
      <c r="X411" s="440"/>
      <c r="Y411" s="440"/>
      <c r="Z411" s="440"/>
      <c r="AA411" s="440"/>
      <c r="AB411" s="440"/>
    </row>
    <row r="412" spans="2:28" x14ac:dyDescent="0.25">
      <c r="B412" s="440"/>
      <c r="C412" s="440"/>
      <c r="D412" s="440"/>
      <c r="E412" s="440"/>
      <c r="F412" s="440"/>
      <c r="G412" s="440"/>
      <c r="H412" s="440"/>
      <c r="I412" s="440"/>
      <c r="J412" s="440"/>
      <c r="K412" s="440"/>
      <c r="L412" s="440"/>
      <c r="M412" s="440"/>
      <c r="N412" s="440"/>
      <c r="O412" s="440"/>
      <c r="P412" s="440"/>
      <c r="Q412" s="440"/>
      <c r="R412" s="440"/>
      <c r="S412" s="440"/>
      <c r="T412" s="440"/>
      <c r="U412" s="440"/>
      <c r="V412" s="440"/>
      <c r="W412" s="440"/>
      <c r="X412" s="440"/>
      <c r="Y412" s="440"/>
      <c r="Z412" s="440"/>
      <c r="AA412" s="440"/>
      <c r="AB412" s="440"/>
    </row>
    <row r="413" spans="2:28" x14ac:dyDescent="0.25">
      <c r="B413" s="440"/>
      <c r="C413" s="440"/>
      <c r="D413" s="440"/>
      <c r="E413" s="440"/>
      <c r="F413" s="440"/>
      <c r="G413" s="440"/>
      <c r="H413" s="440"/>
      <c r="I413" s="440"/>
      <c r="J413" s="440"/>
      <c r="K413" s="440"/>
      <c r="L413" s="440"/>
      <c r="M413" s="440"/>
      <c r="N413" s="440"/>
      <c r="O413" s="440"/>
      <c r="P413" s="440"/>
      <c r="Q413" s="440"/>
      <c r="R413" s="440"/>
      <c r="S413" s="440"/>
      <c r="T413" s="440"/>
      <c r="U413" s="440"/>
      <c r="V413" s="440"/>
      <c r="W413" s="440"/>
      <c r="X413" s="440"/>
      <c r="Y413" s="440"/>
      <c r="Z413" s="440"/>
      <c r="AA413" s="440"/>
      <c r="AB413" s="440"/>
    </row>
    <row r="414" spans="2:28" x14ac:dyDescent="0.25">
      <c r="B414" s="440"/>
      <c r="C414" s="440"/>
      <c r="D414" s="440"/>
      <c r="E414" s="440"/>
      <c r="F414" s="440"/>
      <c r="G414" s="440"/>
      <c r="H414" s="440"/>
      <c r="I414" s="440"/>
      <c r="J414" s="440"/>
      <c r="K414" s="440"/>
      <c r="L414" s="440"/>
      <c r="M414" s="440"/>
      <c r="N414" s="440"/>
      <c r="O414" s="440"/>
      <c r="P414" s="440"/>
      <c r="Q414" s="440"/>
      <c r="R414" s="440"/>
      <c r="S414" s="440"/>
      <c r="T414" s="440"/>
      <c r="U414" s="440"/>
      <c r="V414" s="440"/>
      <c r="W414" s="440"/>
      <c r="X414" s="440"/>
      <c r="Y414" s="440"/>
      <c r="Z414" s="440"/>
      <c r="AA414" s="440"/>
      <c r="AB414" s="440"/>
    </row>
    <row r="415" spans="2:28" x14ac:dyDescent="0.25">
      <c r="B415" s="440"/>
      <c r="C415" s="440"/>
      <c r="D415" s="440"/>
      <c r="E415" s="440"/>
      <c r="F415" s="440"/>
      <c r="G415" s="440"/>
      <c r="H415" s="440"/>
      <c r="I415" s="440"/>
      <c r="J415" s="440"/>
      <c r="K415" s="440"/>
      <c r="L415" s="440"/>
      <c r="M415" s="440"/>
      <c r="N415" s="440"/>
      <c r="O415" s="440"/>
      <c r="P415" s="440"/>
      <c r="Q415" s="440"/>
      <c r="R415" s="440"/>
      <c r="S415" s="440"/>
      <c r="T415" s="440"/>
      <c r="U415" s="440"/>
      <c r="V415" s="440"/>
      <c r="W415" s="440"/>
      <c r="X415" s="440"/>
      <c r="Y415" s="440"/>
      <c r="Z415" s="440"/>
      <c r="AA415" s="440"/>
      <c r="AB415" s="440"/>
    </row>
    <row r="416" spans="2:28" x14ac:dyDescent="0.25">
      <c r="B416" s="440"/>
      <c r="C416" s="440"/>
      <c r="D416" s="440"/>
      <c r="E416" s="440"/>
      <c r="F416" s="440"/>
      <c r="G416" s="440"/>
      <c r="H416" s="440"/>
      <c r="I416" s="440"/>
      <c r="J416" s="440"/>
      <c r="K416" s="440"/>
      <c r="L416" s="440"/>
      <c r="M416" s="440"/>
      <c r="N416" s="440"/>
      <c r="O416" s="440"/>
      <c r="P416" s="440"/>
      <c r="Q416" s="440"/>
      <c r="R416" s="440"/>
      <c r="S416" s="440"/>
      <c r="T416" s="440"/>
      <c r="U416" s="440"/>
      <c r="V416" s="440"/>
      <c r="W416" s="440"/>
      <c r="X416" s="440"/>
      <c r="Y416" s="440"/>
      <c r="Z416" s="440"/>
      <c r="AA416" s="440"/>
      <c r="AB416" s="440"/>
    </row>
    <row r="417" spans="2:28" x14ac:dyDescent="0.25">
      <c r="B417" s="440"/>
      <c r="C417" s="440"/>
      <c r="D417" s="440"/>
      <c r="E417" s="440"/>
      <c r="F417" s="440"/>
      <c r="G417" s="440"/>
      <c r="H417" s="440"/>
      <c r="I417" s="440"/>
      <c r="J417" s="440"/>
      <c r="K417" s="440"/>
      <c r="L417" s="440"/>
      <c r="M417" s="440"/>
      <c r="N417" s="440"/>
      <c r="O417" s="440"/>
      <c r="P417" s="440"/>
      <c r="Q417" s="440"/>
      <c r="R417" s="440"/>
      <c r="S417" s="440"/>
      <c r="T417" s="440"/>
      <c r="U417" s="440"/>
      <c r="V417" s="440"/>
      <c r="W417" s="440"/>
      <c r="X417" s="440"/>
      <c r="Y417" s="440"/>
      <c r="Z417" s="440"/>
      <c r="AA417" s="440"/>
      <c r="AB417" s="440"/>
    </row>
    <row r="418" spans="2:28" x14ac:dyDescent="0.25">
      <c r="B418" s="440"/>
      <c r="C418" s="440"/>
      <c r="D418" s="440"/>
      <c r="E418" s="440"/>
      <c r="F418" s="440"/>
      <c r="G418" s="440"/>
      <c r="H418" s="440"/>
      <c r="I418" s="440"/>
      <c r="J418" s="440"/>
      <c r="K418" s="440"/>
      <c r="L418" s="440"/>
      <c r="M418" s="440"/>
      <c r="N418" s="440"/>
      <c r="O418" s="440"/>
      <c r="P418" s="440"/>
      <c r="Q418" s="440"/>
      <c r="R418" s="440"/>
      <c r="S418" s="440"/>
      <c r="T418" s="440"/>
      <c r="U418" s="440"/>
      <c r="V418" s="440"/>
      <c r="W418" s="440"/>
      <c r="X418" s="440"/>
      <c r="Y418" s="440"/>
      <c r="Z418" s="440"/>
      <c r="AA418" s="440"/>
      <c r="AB418" s="440"/>
    </row>
    <row r="419" spans="2:28" x14ac:dyDescent="0.25">
      <c r="B419" s="440"/>
      <c r="C419" s="440"/>
      <c r="D419" s="440"/>
      <c r="E419" s="440"/>
      <c r="F419" s="440"/>
      <c r="G419" s="440"/>
      <c r="H419" s="440"/>
      <c r="I419" s="440"/>
      <c r="J419" s="440"/>
      <c r="K419" s="440"/>
      <c r="L419" s="440"/>
      <c r="M419" s="440"/>
      <c r="N419" s="440"/>
      <c r="O419" s="440"/>
      <c r="P419" s="440"/>
      <c r="Q419" s="440"/>
      <c r="R419" s="440"/>
      <c r="S419" s="440"/>
      <c r="T419" s="440"/>
      <c r="U419" s="440"/>
      <c r="V419" s="440"/>
      <c r="W419" s="440"/>
      <c r="X419" s="440"/>
      <c r="Y419" s="440"/>
      <c r="Z419" s="440"/>
      <c r="AA419" s="440"/>
      <c r="AB419" s="440"/>
    </row>
    <row r="420" spans="2:28" x14ac:dyDescent="0.25">
      <c r="B420" s="440"/>
      <c r="C420" s="440"/>
      <c r="D420" s="440"/>
      <c r="E420" s="440"/>
      <c r="F420" s="440"/>
      <c r="G420" s="440"/>
      <c r="H420" s="440"/>
      <c r="I420" s="440"/>
      <c r="J420" s="440"/>
      <c r="K420" s="440"/>
      <c r="L420" s="440"/>
      <c r="M420" s="440"/>
      <c r="N420" s="440"/>
      <c r="O420" s="440"/>
      <c r="P420" s="440"/>
      <c r="Q420" s="440"/>
      <c r="R420" s="440"/>
      <c r="S420" s="440"/>
      <c r="T420" s="440"/>
      <c r="U420" s="440"/>
      <c r="V420" s="440"/>
      <c r="W420" s="440"/>
      <c r="X420" s="440"/>
      <c r="Y420" s="440"/>
      <c r="Z420" s="440"/>
      <c r="AA420" s="440"/>
      <c r="AB420" s="440"/>
    </row>
    <row r="421" spans="2:28" x14ac:dyDescent="0.25"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440"/>
      <c r="N421" s="440"/>
      <c r="O421" s="440"/>
      <c r="P421" s="440"/>
      <c r="Q421" s="440"/>
      <c r="R421" s="440"/>
      <c r="S421" s="440"/>
      <c r="T421" s="440"/>
      <c r="U421" s="440"/>
      <c r="V421" s="440"/>
      <c r="W421" s="440"/>
      <c r="X421" s="440"/>
      <c r="Y421" s="440"/>
      <c r="Z421" s="440"/>
      <c r="AA421" s="440"/>
      <c r="AB421" s="440"/>
    </row>
    <row r="422" spans="2:28" x14ac:dyDescent="0.25"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440"/>
      <c r="N422" s="440"/>
      <c r="O422" s="440"/>
      <c r="P422" s="440"/>
      <c r="Q422" s="440"/>
      <c r="R422" s="440"/>
      <c r="S422" s="440"/>
      <c r="T422" s="440"/>
      <c r="U422" s="440"/>
      <c r="V422" s="440"/>
      <c r="W422" s="440"/>
      <c r="X422" s="440"/>
      <c r="Y422" s="440"/>
      <c r="Z422" s="440"/>
      <c r="AA422" s="440"/>
      <c r="AB422" s="440"/>
    </row>
    <row r="423" spans="2:28" x14ac:dyDescent="0.25"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440"/>
      <c r="N423" s="440"/>
      <c r="O423" s="440"/>
      <c r="P423" s="440"/>
      <c r="Q423" s="440"/>
      <c r="R423" s="440"/>
      <c r="S423" s="440"/>
      <c r="T423" s="440"/>
      <c r="U423" s="440"/>
      <c r="V423" s="440"/>
      <c r="W423" s="440"/>
      <c r="X423" s="440"/>
      <c r="Y423" s="440"/>
      <c r="Z423" s="440"/>
      <c r="AA423" s="440"/>
      <c r="AB423" s="440"/>
    </row>
    <row r="424" spans="2:28" x14ac:dyDescent="0.25"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440"/>
      <c r="N424" s="440"/>
      <c r="O424" s="440"/>
      <c r="P424" s="440"/>
      <c r="Q424" s="440"/>
      <c r="R424" s="440"/>
      <c r="S424" s="440"/>
      <c r="T424" s="440"/>
      <c r="U424" s="440"/>
      <c r="V424" s="440"/>
      <c r="W424" s="440"/>
      <c r="X424" s="440"/>
      <c r="Y424" s="440"/>
      <c r="Z424" s="440"/>
      <c r="AA424" s="440"/>
      <c r="AB424" s="440"/>
    </row>
    <row r="425" spans="2:28" x14ac:dyDescent="0.25"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440"/>
      <c r="N425" s="440"/>
      <c r="O425" s="440"/>
      <c r="P425" s="440"/>
      <c r="Q425" s="440"/>
      <c r="R425" s="440"/>
      <c r="S425" s="440"/>
      <c r="T425" s="440"/>
      <c r="U425" s="440"/>
      <c r="V425" s="440"/>
      <c r="W425" s="440"/>
      <c r="X425" s="440"/>
      <c r="Y425" s="440"/>
      <c r="Z425" s="440"/>
      <c r="AA425" s="440"/>
      <c r="AB425" s="440"/>
    </row>
    <row r="426" spans="2:28" x14ac:dyDescent="0.25"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440"/>
      <c r="N426" s="440"/>
      <c r="O426" s="440"/>
      <c r="P426" s="440"/>
      <c r="Q426" s="440"/>
      <c r="R426" s="440"/>
      <c r="S426" s="440"/>
      <c r="T426" s="440"/>
      <c r="U426" s="440"/>
      <c r="V426" s="440"/>
      <c r="W426" s="440"/>
      <c r="X426" s="440"/>
      <c r="Y426" s="440"/>
      <c r="Z426" s="440"/>
      <c r="AA426" s="440"/>
      <c r="AB426" s="440"/>
    </row>
    <row r="427" spans="2:28" x14ac:dyDescent="0.25"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440"/>
      <c r="N427" s="440"/>
      <c r="O427" s="440"/>
      <c r="P427" s="440"/>
      <c r="Q427" s="440"/>
      <c r="R427" s="440"/>
      <c r="S427" s="440"/>
      <c r="T427" s="440"/>
      <c r="U427" s="440"/>
      <c r="V427" s="440"/>
      <c r="W427" s="440"/>
      <c r="X427" s="440"/>
      <c r="Y427" s="440"/>
      <c r="Z427" s="440"/>
      <c r="AA427" s="440"/>
      <c r="AB427" s="440"/>
    </row>
    <row r="428" spans="2:28" x14ac:dyDescent="0.25">
      <c r="B428" s="440"/>
      <c r="C428" s="440"/>
      <c r="D428" s="440"/>
      <c r="E428" s="440"/>
      <c r="F428" s="440"/>
      <c r="G428" s="440"/>
      <c r="H428" s="440"/>
      <c r="I428" s="440"/>
      <c r="J428" s="440"/>
      <c r="K428" s="440"/>
      <c r="L428" s="440"/>
      <c r="M428" s="440"/>
      <c r="N428" s="440"/>
      <c r="O428" s="440"/>
      <c r="P428" s="440"/>
      <c r="Q428" s="440"/>
      <c r="R428" s="440"/>
      <c r="S428" s="440"/>
      <c r="T428" s="440"/>
      <c r="U428" s="440"/>
      <c r="V428" s="440"/>
      <c r="W428" s="440"/>
      <c r="X428" s="440"/>
      <c r="Y428" s="440"/>
      <c r="Z428" s="440"/>
      <c r="AA428" s="440"/>
      <c r="AB428" s="440"/>
    </row>
    <row r="429" spans="2:28" x14ac:dyDescent="0.25">
      <c r="B429" s="440"/>
      <c r="C429" s="440"/>
      <c r="D429" s="440"/>
      <c r="E429" s="440"/>
      <c r="F429" s="440"/>
      <c r="G429" s="440"/>
      <c r="H429" s="440"/>
      <c r="I429" s="440"/>
      <c r="J429" s="440"/>
      <c r="K429" s="440"/>
      <c r="L429" s="440"/>
      <c r="M429" s="440"/>
      <c r="N429" s="440"/>
      <c r="O429" s="440"/>
      <c r="P429" s="440"/>
      <c r="Q429" s="440"/>
      <c r="R429" s="440"/>
      <c r="S429" s="440"/>
      <c r="T429" s="440"/>
      <c r="U429" s="440"/>
      <c r="V429" s="440"/>
      <c r="W429" s="440"/>
      <c r="X429" s="440"/>
      <c r="Y429" s="440"/>
      <c r="Z429" s="440"/>
      <c r="AA429" s="440"/>
      <c r="AB429" s="440"/>
    </row>
    <row r="430" spans="2:28" x14ac:dyDescent="0.25">
      <c r="B430" s="440"/>
      <c r="C430" s="440"/>
      <c r="D430" s="440"/>
      <c r="E430" s="440"/>
      <c r="F430" s="440"/>
      <c r="G430" s="440"/>
      <c r="H430" s="440"/>
      <c r="I430" s="440"/>
      <c r="J430" s="440"/>
      <c r="K430" s="440"/>
      <c r="L430" s="440"/>
      <c r="M430" s="440"/>
      <c r="N430" s="440"/>
      <c r="O430" s="440"/>
      <c r="P430" s="440"/>
      <c r="Q430" s="440"/>
      <c r="R430" s="440"/>
      <c r="S430" s="440"/>
      <c r="T430" s="440"/>
      <c r="U430" s="440"/>
      <c r="V430" s="440"/>
      <c r="W430" s="440"/>
      <c r="X430" s="440"/>
      <c r="Y430" s="440"/>
      <c r="Z430" s="440"/>
      <c r="AA430" s="440"/>
      <c r="AB430" s="440"/>
    </row>
    <row r="431" spans="2:28" x14ac:dyDescent="0.25">
      <c r="B431" s="440"/>
      <c r="C431" s="440"/>
      <c r="D431" s="440"/>
      <c r="E431" s="440"/>
      <c r="F431" s="440"/>
      <c r="G431" s="440"/>
      <c r="H431" s="440"/>
      <c r="I431" s="440"/>
      <c r="J431" s="440"/>
      <c r="K431" s="440"/>
      <c r="L431" s="440"/>
      <c r="M431" s="440"/>
      <c r="N431" s="440"/>
      <c r="O431" s="440"/>
      <c r="P431" s="440"/>
      <c r="Q431" s="440"/>
      <c r="R431" s="440"/>
      <c r="S431" s="440"/>
      <c r="T431" s="440"/>
      <c r="U431" s="440"/>
      <c r="V431" s="440"/>
      <c r="W431" s="440"/>
      <c r="X431" s="440"/>
      <c r="Y431" s="440"/>
      <c r="Z431" s="440"/>
      <c r="AA431" s="440"/>
      <c r="AB431" s="440"/>
    </row>
    <row r="432" spans="2:28" x14ac:dyDescent="0.25">
      <c r="B432" s="440"/>
      <c r="C432" s="440"/>
      <c r="D432" s="440"/>
      <c r="E432" s="440"/>
      <c r="F432" s="440"/>
      <c r="G432" s="440"/>
      <c r="H432" s="440"/>
      <c r="I432" s="440"/>
      <c r="J432" s="440"/>
      <c r="K432" s="440"/>
      <c r="L432" s="440"/>
      <c r="M432" s="440"/>
      <c r="N432" s="440"/>
      <c r="O432" s="440"/>
      <c r="P432" s="440"/>
      <c r="Q432" s="440"/>
      <c r="R432" s="440"/>
      <c r="S432" s="440"/>
      <c r="T432" s="440"/>
      <c r="U432" s="440"/>
      <c r="V432" s="440"/>
      <c r="W432" s="440"/>
      <c r="X432" s="440"/>
      <c r="Y432" s="440"/>
      <c r="Z432" s="440"/>
      <c r="AA432" s="440"/>
      <c r="AB432" s="440"/>
    </row>
    <row r="433" spans="2:28" x14ac:dyDescent="0.25">
      <c r="B433" s="440"/>
      <c r="C433" s="440"/>
      <c r="D433" s="440"/>
      <c r="E433" s="440"/>
      <c r="F433" s="440"/>
      <c r="G433" s="440"/>
      <c r="H433" s="440"/>
      <c r="I433" s="440"/>
      <c r="J433" s="440"/>
      <c r="K433" s="440"/>
      <c r="L433" s="440"/>
      <c r="M433" s="440"/>
      <c r="N433" s="440"/>
      <c r="O433" s="440"/>
      <c r="P433" s="440"/>
      <c r="Q433" s="440"/>
      <c r="R433" s="440"/>
      <c r="S433" s="440"/>
      <c r="T433" s="440"/>
      <c r="U433" s="440"/>
      <c r="V433" s="440"/>
      <c r="W433" s="440"/>
      <c r="X433" s="440"/>
      <c r="Y433" s="440"/>
      <c r="Z433" s="440"/>
      <c r="AA433" s="440"/>
      <c r="AB433" s="440"/>
    </row>
    <row r="434" spans="2:28" x14ac:dyDescent="0.25">
      <c r="B434" s="440"/>
      <c r="C434" s="440"/>
      <c r="D434" s="440"/>
      <c r="E434" s="440"/>
      <c r="F434" s="440"/>
      <c r="G434" s="440"/>
      <c r="H434" s="440"/>
      <c r="I434" s="440"/>
      <c r="J434" s="440"/>
      <c r="K434" s="440"/>
      <c r="L434" s="440"/>
      <c r="M434" s="440"/>
      <c r="N434" s="440"/>
      <c r="O434" s="440"/>
      <c r="P434" s="440"/>
      <c r="Q434" s="440"/>
      <c r="R434" s="440"/>
      <c r="S434" s="440"/>
      <c r="T434" s="440"/>
      <c r="U434" s="440"/>
      <c r="V434" s="440"/>
      <c r="W434" s="440"/>
      <c r="X434" s="440"/>
      <c r="Y434" s="440"/>
      <c r="Z434" s="440"/>
      <c r="AA434" s="440"/>
      <c r="AB434" s="440"/>
    </row>
    <row r="435" spans="2:28" x14ac:dyDescent="0.25">
      <c r="B435" s="440"/>
      <c r="C435" s="440"/>
      <c r="D435" s="440"/>
      <c r="E435" s="440"/>
      <c r="F435" s="440"/>
      <c r="G435" s="440"/>
      <c r="H435" s="440"/>
      <c r="I435" s="440"/>
      <c r="J435" s="440"/>
      <c r="K435" s="440"/>
      <c r="L435" s="440"/>
      <c r="M435" s="440"/>
      <c r="N435" s="440"/>
      <c r="O435" s="440"/>
      <c r="P435" s="440"/>
      <c r="Q435" s="440"/>
      <c r="R435" s="440"/>
      <c r="S435" s="440"/>
      <c r="T435" s="440"/>
      <c r="U435" s="440"/>
      <c r="V435" s="440"/>
      <c r="W435" s="440"/>
      <c r="X435" s="440"/>
      <c r="Y435" s="440"/>
      <c r="Z435" s="440"/>
      <c r="AA435" s="440"/>
      <c r="AB435" s="440"/>
    </row>
    <row r="436" spans="2:28" x14ac:dyDescent="0.25">
      <c r="B436" s="440"/>
      <c r="C436" s="440"/>
      <c r="D436" s="440"/>
      <c r="E436" s="440"/>
      <c r="F436" s="440"/>
      <c r="G436" s="440"/>
      <c r="H436" s="440"/>
      <c r="I436" s="440"/>
      <c r="J436" s="440"/>
      <c r="K436" s="440"/>
      <c r="L436" s="440"/>
      <c r="M436" s="440"/>
      <c r="N436" s="440"/>
      <c r="O436" s="440"/>
      <c r="P436" s="440"/>
      <c r="Q436" s="440"/>
      <c r="R436" s="440"/>
      <c r="S436" s="440"/>
      <c r="T436" s="440"/>
      <c r="U436" s="440"/>
      <c r="V436" s="440"/>
      <c r="W436" s="440"/>
      <c r="X436" s="440"/>
      <c r="Y436" s="440"/>
      <c r="Z436" s="440"/>
      <c r="AA436" s="440"/>
      <c r="AB436" s="440"/>
    </row>
    <row r="437" spans="2:28" x14ac:dyDescent="0.25">
      <c r="B437" s="440"/>
      <c r="C437" s="440"/>
      <c r="D437" s="440"/>
      <c r="E437" s="440"/>
      <c r="F437" s="440"/>
      <c r="G437" s="440"/>
      <c r="H437" s="440"/>
      <c r="I437" s="440"/>
      <c r="J437" s="440"/>
      <c r="K437" s="440"/>
      <c r="L437" s="440"/>
      <c r="M437" s="440"/>
      <c r="N437" s="440"/>
      <c r="O437" s="440"/>
      <c r="P437" s="440"/>
      <c r="Q437" s="440"/>
      <c r="R437" s="440"/>
      <c r="S437" s="440"/>
      <c r="T437" s="440"/>
      <c r="U437" s="440"/>
      <c r="V437" s="440"/>
      <c r="W437" s="440"/>
      <c r="X437" s="440"/>
      <c r="Y437" s="440"/>
      <c r="Z437" s="440"/>
      <c r="AA437" s="440"/>
      <c r="AB437" s="440"/>
    </row>
    <row r="438" spans="2:28" x14ac:dyDescent="0.25">
      <c r="B438" s="440"/>
      <c r="C438" s="440"/>
      <c r="D438" s="440"/>
      <c r="E438" s="440"/>
      <c r="F438" s="440"/>
      <c r="G438" s="440"/>
      <c r="H438" s="440"/>
      <c r="I438" s="440"/>
      <c r="J438" s="440"/>
      <c r="K438" s="440"/>
      <c r="L438" s="440"/>
      <c r="M438" s="440"/>
      <c r="N438" s="440"/>
      <c r="O438" s="440"/>
      <c r="P438" s="440"/>
      <c r="Q438" s="440"/>
      <c r="R438" s="440"/>
      <c r="S438" s="440"/>
      <c r="T438" s="440"/>
      <c r="U438" s="440"/>
      <c r="V438" s="440"/>
      <c r="W438" s="440"/>
      <c r="X438" s="440"/>
      <c r="Y438" s="440"/>
      <c r="Z438" s="440"/>
      <c r="AA438" s="440"/>
      <c r="AB438" s="440"/>
    </row>
    <row r="439" spans="2:28" x14ac:dyDescent="0.25">
      <c r="B439" s="440"/>
      <c r="C439" s="440"/>
      <c r="D439" s="440"/>
      <c r="E439" s="440"/>
      <c r="F439" s="440"/>
      <c r="G439" s="440"/>
      <c r="H439" s="440"/>
      <c r="I439" s="440"/>
      <c r="J439" s="440"/>
      <c r="K439" s="440"/>
      <c r="L439" s="440"/>
      <c r="M439" s="440"/>
      <c r="N439" s="440"/>
      <c r="O439" s="440"/>
      <c r="P439" s="440"/>
      <c r="Q439" s="440"/>
      <c r="R439" s="440"/>
      <c r="S439" s="440"/>
      <c r="T439" s="440"/>
      <c r="U439" s="440"/>
      <c r="V439" s="440"/>
      <c r="W439" s="440"/>
      <c r="X439" s="440"/>
      <c r="Y439" s="440"/>
      <c r="Z439" s="440"/>
      <c r="AA439" s="440"/>
      <c r="AB439" s="440"/>
    </row>
    <row r="440" spans="2:28" x14ac:dyDescent="0.25">
      <c r="B440" s="440"/>
      <c r="C440" s="440"/>
      <c r="D440" s="440"/>
      <c r="E440" s="440"/>
      <c r="F440" s="440"/>
      <c r="G440" s="440"/>
      <c r="H440" s="440"/>
      <c r="I440" s="440"/>
      <c r="J440" s="440"/>
      <c r="K440" s="440"/>
      <c r="L440" s="440"/>
      <c r="M440" s="440"/>
      <c r="N440" s="440"/>
      <c r="O440" s="440"/>
      <c r="P440" s="440"/>
      <c r="Q440" s="440"/>
      <c r="R440" s="440"/>
      <c r="S440" s="440"/>
      <c r="T440" s="440"/>
      <c r="U440" s="440"/>
      <c r="V440" s="440"/>
      <c r="W440" s="440"/>
      <c r="X440" s="440"/>
      <c r="Y440" s="440"/>
      <c r="Z440" s="440"/>
      <c r="AA440" s="440"/>
      <c r="AB440" s="440"/>
    </row>
    <row r="441" spans="2:28" x14ac:dyDescent="0.25">
      <c r="B441" s="440"/>
      <c r="C441" s="440"/>
      <c r="D441" s="440"/>
      <c r="E441" s="440"/>
      <c r="F441" s="440"/>
      <c r="G441" s="440"/>
      <c r="H441" s="440"/>
      <c r="I441" s="440"/>
      <c r="J441" s="440"/>
      <c r="K441" s="440"/>
      <c r="L441" s="440"/>
      <c r="M441" s="440"/>
      <c r="N441" s="440"/>
      <c r="O441" s="440"/>
      <c r="P441" s="440"/>
      <c r="Q441" s="440"/>
      <c r="R441" s="440"/>
      <c r="S441" s="440"/>
      <c r="T441" s="440"/>
      <c r="U441" s="440"/>
      <c r="V441" s="440"/>
      <c r="W441" s="440"/>
      <c r="X441" s="440"/>
      <c r="Y441" s="440"/>
      <c r="Z441" s="440"/>
      <c r="AA441" s="440"/>
      <c r="AB441" s="440"/>
    </row>
    <row r="442" spans="2:28" x14ac:dyDescent="0.25">
      <c r="B442" s="440"/>
      <c r="C442" s="440"/>
      <c r="D442" s="440"/>
      <c r="E442" s="440"/>
      <c r="F442" s="440"/>
      <c r="G442" s="440"/>
      <c r="H442" s="440"/>
      <c r="I442" s="440"/>
      <c r="J442" s="440"/>
      <c r="K442" s="440"/>
      <c r="L442" s="440"/>
      <c r="M442" s="440"/>
      <c r="N442" s="440"/>
      <c r="O442" s="440"/>
      <c r="P442" s="440"/>
      <c r="Q442" s="440"/>
      <c r="R442" s="440"/>
      <c r="S442" s="440"/>
      <c r="T442" s="440"/>
      <c r="U442" s="440"/>
      <c r="V442" s="440"/>
      <c r="W442" s="440"/>
      <c r="X442" s="440"/>
      <c r="Y442" s="440"/>
      <c r="Z442" s="440"/>
      <c r="AA442" s="440"/>
      <c r="AB442" s="440"/>
    </row>
    <row r="443" spans="2:28" x14ac:dyDescent="0.25">
      <c r="B443" s="440"/>
      <c r="C443" s="440"/>
      <c r="D443" s="440"/>
      <c r="E443" s="440"/>
      <c r="F443" s="440"/>
      <c r="G443" s="440"/>
      <c r="H443" s="440"/>
      <c r="I443" s="440"/>
      <c r="J443" s="440"/>
      <c r="K443" s="440"/>
      <c r="L443" s="440"/>
      <c r="M443" s="440"/>
      <c r="N443" s="440"/>
      <c r="O443" s="440"/>
      <c r="P443" s="440"/>
      <c r="Q443" s="440"/>
      <c r="R443" s="440"/>
      <c r="S443" s="440"/>
      <c r="T443" s="440"/>
      <c r="U443" s="440"/>
      <c r="V443" s="440"/>
      <c r="W443" s="440"/>
      <c r="X443" s="440"/>
      <c r="Y443" s="440"/>
      <c r="Z443" s="440"/>
      <c r="AA443" s="440"/>
      <c r="AB443" s="440"/>
    </row>
    <row r="444" spans="2:28" x14ac:dyDescent="0.25">
      <c r="B444" s="440"/>
      <c r="C444" s="440"/>
      <c r="D444" s="440"/>
      <c r="E444" s="440"/>
      <c r="F444" s="440"/>
      <c r="G444" s="440"/>
      <c r="H444" s="440"/>
      <c r="I444" s="440"/>
      <c r="J444" s="440"/>
      <c r="K444" s="440"/>
      <c r="L444" s="440"/>
      <c r="M444" s="440"/>
      <c r="N444" s="440"/>
      <c r="O444" s="440"/>
      <c r="P444" s="440"/>
      <c r="Q444" s="440"/>
      <c r="R444" s="440"/>
      <c r="S444" s="440"/>
      <c r="T444" s="440"/>
      <c r="U444" s="440"/>
      <c r="V444" s="440"/>
      <c r="W444" s="440"/>
      <c r="X444" s="440"/>
      <c r="Y444" s="440"/>
      <c r="Z444" s="440"/>
      <c r="AA444" s="440"/>
      <c r="AB444" s="440"/>
    </row>
    <row r="445" spans="2:28" x14ac:dyDescent="0.25">
      <c r="B445" s="440"/>
      <c r="C445" s="440"/>
      <c r="D445" s="440"/>
      <c r="E445" s="440"/>
      <c r="F445" s="440"/>
      <c r="G445" s="440"/>
      <c r="H445" s="440"/>
      <c r="I445" s="440"/>
      <c r="J445" s="440"/>
      <c r="K445" s="440"/>
      <c r="L445" s="440"/>
      <c r="M445" s="440"/>
      <c r="N445" s="440"/>
      <c r="O445" s="440"/>
      <c r="P445" s="440"/>
      <c r="Q445" s="440"/>
      <c r="R445" s="440"/>
      <c r="S445" s="440"/>
      <c r="T445" s="440"/>
      <c r="U445" s="440"/>
      <c r="V445" s="440"/>
      <c r="W445" s="440"/>
      <c r="X445" s="440"/>
      <c r="Y445" s="440"/>
      <c r="Z445" s="440"/>
      <c r="AA445" s="440"/>
      <c r="AB445" s="440"/>
    </row>
    <row r="446" spans="2:28" x14ac:dyDescent="0.25">
      <c r="B446" s="440"/>
      <c r="C446" s="440"/>
      <c r="D446" s="440"/>
      <c r="E446" s="440"/>
      <c r="F446" s="440"/>
      <c r="G446" s="440"/>
      <c r="H446" s="440"/>
      <c r="I446" s="440"/>
      <c r="J446" s="440"/>
      <c r="K446" s="440"/>
      <c r="L446" s="440"/>
      <c r="M446" s="440"/>
      <c r="N446" s="440"/>
      <c r="O446" s="440"/>
      <c r="P446" s="440"/>
      <c r="Q446" s="440"/>
      <c r="R446" s="440"/>
      <c r="S446" s="440"/>
      <c r="T446" s="440"/>
      <c r="U446" s="440"/>
      <c r="V446" s="440"/>
      <c r="W446" s="440"/>
      <c r="X446" s="440"/>
      <c r="Y446" s="440"/>
      <c r="Z446" s="440"/>
      <c r="AA446" s="440"/>
      <c r="AB446" s="440"/>
    </row>
    <row r="447" spans="2:28" x14ac:dyDescent="0.25">
      <c r="B447" s="440"/>
      <c r="C447" s="440"/>
      <c r="D447" s="440"/>
      <c r="E447" s="440"/>
      <c r="F447" s="440"/>
      <c r="G447" s="440"/>
      <c r="H447" s="440"/>
      <c r="I447" s="440"/>
      <c r="J447" s="440"/>
      <c r="K447" s="440"/>
      <c r="L447" s="440"/>
      <c r="M447" s="440"/>
      <c r="N447" s="440"/>
      <c r="O447" s="440"/>
      <c r="P447" s="440"/>
      <c r="Q447" s="440"/>
      <c r="R447" s="440"/>
      <c r="S447" s="440"/>
      <c r="T447" s="440"/>
      <c r="U447" s="440"/>
      <c r="V447" s="440"/>
      <c r="W447" s="440"/>
      <c r="X447" s="440"/>
      <c r="Y447" s="440"/>
      <c r="Z447" s="440"/>
      <c r="AA447" s="440"/>
      <c r="AB447" s="440"/>
    </row>
    <row r="448" spans="2:28" x14ac:dyDescent="0.25">
      <c r="B448" s="440"/>
      <c r="C448" s="440"/>
      <c r="D448" s="440"/>
      <c r="E448" s="440"/>
      <c r="F448" s="440"/>
      <c r="G448" s="440"/>
      <c r="H448" s="440"/>
      <c r="I448" s="440"/>
      <c r="J448" s="440"/>
      <c r="K448" s="440"/>
      <c r="L448" s="440"/>
      <c r="M448" s="440"/>
      <c r="N448" s="440"/>
      <c r="O448" s="440"/>
      <c r="P448" s="440"/>
      <c r="Q448" s="440"/>
      <c r="R448" s="440"/>
      <c r="S448" s="440"/>
      <c r="T448" s="440"/>
      <c r="U448" s="440"/>
      <c r="V448" s="440"/>
      <c r="W448" s="440"/>
      <c r="X448" s="440"/>
      <c r="Y448" s="440"/>
      <c r="Z448" s="440"/>
      <c r="AA448" s="440"/>
      <c r="AB448" s="440"/>
    </row>
    <row r="449" spans="2:28" x14ac:dyDescent="0.25">
      <c r="B449" s="440"/>
      <c r="C449" s="440"/>
      <c r="D449" s="440"/>
      <c r="E449" s="440"/>
      <c r="F449" s="440"/>
      <c r="G449" s="440"/>
      <c r="H449" s="440"/>
      <c r="I449" s="440"/>
      <c r="J449" s="440"/>
      <c r="K449" s="440"/>
      <c r="L449" s="440"/>
      <c r="M449" s="440"/>
      <c r="N449" s="440"/>
      <c r="O449" s="440"/>
      <c r="P449" s="440"/>
      <c r="Q449" s="440"/>
      <c r="R449" s="440"/>
      <c r="S449" s="440"/>
      <c r="T449" s="440"/>
      <c r="U449" s="440"/>
      <c r="V449" s="440"/>
      <c r="W449" s="440"/>
      <c r="X449" s="440"/>
      <c r="Y449" s="440"/>
      <c r="Z449" s="440"/>
      <c r="AA449" s="440"/>
      <c r="AB449" s="440"/>
    </row>
    <row r="450" spans="2:28" x14ac:dyDescent="0.25">
      <c r="B450" s="440"/>
      <c r="C450" s="440"/>
      <c r="D450" s="440"/>
      <c r="E450" s="440"/>
      <c r="F450" s="440"/>
      <c r="G450" s="440"/>
      <c r="H450" s="440"/>
      <c r="I450" s="440"/>
      <c r="J450" s="440"/>
      <c r="K450" s="440"/>
      <c r="L450" s="440"/>
      <c r="M450" s="440"/>
      <c r="N450" s="440"/>
      <c r="O450" s="440"/>
      <c r="P450" s="440"/>
      <c r="Q450" s="440"/>
      <c r="R450" s="440"/>
      <c r="S450" s="440"/>
      <c r="T450" s="440"/>
      <c r="U450" s="440"/>
      <c r="V450" s="440"/>
      <c r="W450" s="440"/>
      <c r="X450" s="440"/>
      <c r="Y450" s="440"/>
      <c r="Z450" s="440"/>
      <c r="AA450" s="440"/>
      <c r="AB450" s="440"/>
    </row>
    <row r="451" spans="2:28" x14ac:dyDescent="0.25">
      <c r="B451" s="440"/>
      <c r="C451" s="440"/>
      <c r="D451" s="440"/>
      <c r="E451" s="440"/>
      <c r="F451" s="440"/>
      <c r="G451" s="440"/>
      <c r="H451" s="440"/>
      <c r="I451" s="440"/>
      <c r="J451" s="440"/>
      <c r="K451" s="440"/>
      <c r="L451" s="440"/>
      <c r="M451" s="440"/>
      <c r="N451" s="440"/>
      <c r="O451" s="440"/>
      <c r="P451" s="440"/>
      <c r="Q451" s="440"/>
      <c r="R451" s="440"/>
      <c r="S451" s="440"/>
      <c r="T451" s="440"/>
      <c r="U451" s="440"/>
      <c r="V451" s="440"/>
      <c r="W451" s="440"/>
      <c r="X451" s="440"/>
      <c r="Y451" s="440"/>
      <c r="Z451" s="440"/>
      <c r="AA451" s="440"/>
      <c r="AB451" s="440"/>
    </row>
    <row r="452" spans="2:28" x14ac:dyDescent="0.25">
      <c r="B452" s="440"/>
      <c r="C452" s="440"/>
      <c r="D452" s="440"/>
      <c r="E452" s="440"/>
      <c r="F452" s="440"/>
      <c r="G452" s="440"/>
      <c r="H452" s="440"/>
      <c r="I452" s="440"/>
      <c r="J452" s="440"/>
      <c r="K452" s="440"/>
      <c r="L452" s="440"/>
      <c r="M452" s="440"/>
      <c r="N452" s="440"/>
      <c r="O452" s="440"/>
      <c r="P452" s="440"/>
      <c r="Q452" s="440"/>
      <c r="R452" s="440"/>
      <c r="S452" s="440"/>
      <c r="T452" s="440"/>
      <c r="U452" s="440"/>
      <c r="V452" s="440"/>
      <c r="W452" s="440"/>
      <c r="X452" s="440"/>
      <c r="Y452" s="440"/>
      <c r="Z452" s="440"/>
      <c r="AA452" s="440"/>
      <c r="AB452" s="440"/>
    </row>
    <row r="453" spans="2:28" x14ac:dyDescent="0.25">
      <c r="B453" s="440"/>
      <c r="C453" s="440"/>
      <c r="D453" s="440"/>
      <c r="E453" s="440"/>
      <c r="F453" s="440"/>
      <c r="G453" s="440"/>
      <c r="H453" s="440"/>
      <c r="I453" s="440"/>
      <c r="J453" s="440"/>
      <c r="K453" s="440"/>
      <c r="L453" s="440"/>
      <c r="M453" s="440"/>
      <c r="N453" s="440"/>
      <c r="O453" s="440"/>
      <c r="P453" s="440"/>
      <c r="Q453" s="440"/>
      <c r="R453" s="440"/>
      <c r="S453" s="440"/>
      <c r="T453" s="440"/>
      <c r="U453" s="440"/>
      <c r="V453" s="440"/>
      <c r="W453" s="440"/>
      <c r="X453" s="440"/>
      <c r="Y453" s="440"/>
      <c r="Z453" s="440"/>
      <c r="AA453" s="440"/>
      <c r="AB453" s="440"/>
    </row>
    <row r="454" spans="2:28" x14ac:dyDescent="0.25">
      <c r="B454" s="440"/>
      <c r="C454" s="440"/>
      <c r="D454" s="440"/>
      <c r="E454" s="440"/>
      <c r="F454" s="440"/>
      <c r="G454" s="440"/>
      <c r="H454" s="440"/>
      <c r="I454" s="440"/>
      <c r="J454" s="440"/>
      <c r="K454" s="440"/>
      <c r="L454" s="440"/>
      <c r="M454" s="440"/>
      <c r="N454" s="440"/>
      <c r="O454" s="440"/>
      <c r="P454" s="440"/>
      <c r="Q454" s="440"/>
      <c r="R454" s="440"/>
      <c r="S454" s="440"/>
      <c r="T454" s="440"/>
      <c r="U454" s="440"/>
      <c r="V454" s="440"/>
      <c r="W454" s="440"/>
      <c r="X454" s="440"/>
      <c r="Y454" s="440"/>
      <c r="Z454" s="440"/>
      <c r="AA454" s="440"/>
      <c r="AB454" s="440"/>
    </row>
    <row r="455" spans="2:28" x14ac:dyDescent="0.25">
      <c r="B455" s="440"/>
      <c r="C455" s="440"/>
      <c r="D455" s="440"/>
      <c r="E455" s="440"/>
      <c r="F455" s="440"/>
      <c r="G455" s="440"/>
      <c r="H455" s="440"/>
      <c r="I455" s="440"/>
      <c r="J455" s="440"/>
      <c r="K455" s="440"/>
      <c r="L455" s="440"/>
      <c r="M455" s="440"/>
      <c r="N455" s="440"/>
      <c r="O455" s="440"/>
      <c r="P455" s="440"/>
      <c r="Q455" s="440"/>
      <c r="R455" s="440"/>
      <c r="S455" s="440"/>
      <c r="T455" s="440"/>
      <c r="U455" s="440"/>
      <c r="V455" s="440"/>
      <c r="W455" s="440"/>
      <c r="X455" s="440"/>
      <c r="Y455" s="440"/>
      <c r="Z455" s="440"/>
      <c r="AA455" s="440"/>
      <c r="AB455" s="440"/>
    </row>
    <row r="456" spans="2:28" x14ac:dyDescent="0.25">
      <c r="B456" s="440"/>
      <c r="C456" s="440"/>
      <c r="D456" s="440"/>
      <c r="E456" s="440"/>
      <c r="F456" s="440"/>
      <c r="G456" s="440"/>
      <c r="H456" s="440"/>
      <c r="I456" s="440"/>
      <c r="J456" s="440"/>
      <c r="K456" s="440"/>
      <c r="L456" s="440"/>
      <c r="M456" s="440"/>
      <c r="N456" s="440"/>
      <c r="O456" s="440"/>
      <c r="P456" s="440"/>
      <c r="Q456" s="440"/>
      <c r="R456" s="440"/>
      <c r="S456" s="440"/>
      <c r="T456" s="440"/>
      <c r="U456" s="440"/>
      <c r="V456" s="440"/>
      <c r="W456" s="440"/>
      <c r="X456" s="440"/>
      <c r="Y456" s="440"/>
      <c r="Z456" s="440"/>
      <c r="AA456" s="440"/>
      <c r="AB456" s="440"/>
    </row>
    <row r="457" spans="2:28" x14ac:dyDescent="0.25">
      <c r="B457" s="440"/>
      <c r="C457" s="440"/>
      <c r="D457" s="440"/>
      <c r="E457" s="440"/>
      <c r="F457" s="440"/>
      <c r="G457" s="440"/>
      <c r="H457" s="440"/>
      <c r="I457" s="440"/>
      <c r="J457" s="440"/>
      <c r="K457" s="440"/>
      <c r="L457" s="440"/>
      <c r="M457" s="440"/>
      <c r="N457" s="440"/>
      <c r="O457" s="440"/>
      <c r="P457" s="440"/>
      <c r="Q457" s="440"/>
      <c r="R457" s="440"/>
      <c r="S457" s="440"/>
      <c r="T457" s="440"/>
      <c r="U457" s="440"/>
      <c r="V457" s="440"/>
      <c r="W457" s="440"/>
      <c r="X457" s="440"/>
      <c r="Y457" s="440"/>
      <c r="Z457" s="440"/>
      <c r="AA457" s="440"/>
      <c r="AB457" s="440"/>
    </row>
    <row r="458" spans="2:28" x14ac:dyDescent="0.25">
      <c r="B458" s="440"/>
      <c r="C458" s="440"/>
      <c r="D458" s="440"/>
      <c r="E458" s="440"/>
      <c r="F458" s="440"/>
      <c r="G458" s="440"/>
      <c r="H458" s="440"/>
      <c r="I458" s="440"/>
      <c r="J458" s="440"/>
      <c r="K458" s="440"/>
      <c r="L458" s="440"/>
      <c r="M458" s="440"/>
      <c r="N458" s="440"/>
      <c r="O458" s="440"/>
      <c r="P458" s="440"/>
      <c r="Q458" s="440"/>
      <c r="R458" s="440"/>
      <c r="S458" s="440"/>
      <c r="T458" s="440"/>
      <c r="U458" s="440"/>
      <c r="V458" s="440"/>
      <c r="W458" s="440"/>
      <c r="X458" s="440"/>
      <c r="Y458" s="440"/>
      <c r="Z458" s="440"/>
      <c r="AA458" s="440"/>
      <c r="AB458" s="440"/>
    </row>
    <row r="459" spans="2:28" x14ac:dyDescent="0.25">
      <c r="B459" s="440"/>
      <c r="C459" s="440"/>
      <c r="D459" s="440"/>
      <c r="E459" s="440"/>
      <c r="F459" s="440"/>
      <c r="G459" s="440"/>
      <c r="H459" s="440"/>
      <c r="I459" s="440"/>
      <c r="J459" s="440"/>
      <c r="K459" s="440"/>
      <c r="L459" s="440"/>
      <c r="M459" s="440"/>
      <c r="N459" s="440"/>
      <c r="O459" s="440"/>
      <c r="P459" s="440"/>
      <c r="Q459" s="440"/>
      <c r="R459" s="440"/>
      <c r="S459" s="440"/>
      <c r="T459" s="440"/>
      <c r="U459" s="440"/>
      <c r="V459" s="440"/>
      <c r="W459" s="440"/>
      <c r="X459" s="440"/>
      <c r="Y459" s="440"/>
      <c r="Z459" s="440"/>
      <c r="AA459" s="440"/>
      <c r="AB459" s="440"/>
    </row>
    <row r="460" spans="2:28" x14ac:dyDescent="0.25">
      <c r="B460" s="440"/>
      <c r="C460" s="440"/>
      <c r="D460" s="440"/>
      <c r="E460" s="440"/>
      <c r="F460" s="440"/>
      <c r="G460" s="440"/>
      <c r="H460" s="440"/>
      <c r="I460" s="440"/>
      <c r="J460" s="440"/>
      <c r="K460" s="440"/>
      <c r="L460" s="440"/>
      <c r="M460" s="440"/>
      <c r="N460" s="440"/>
      <c r="O460" s="440"/>
      <c r="P460" s="440"/>
      <c r="Q460" s="440"/>
      <c r="R460" s="440"/>
      <c r="S460" s="440"/>
      <c r="T460" s="440"/>
      <c r="U460" s="440"/>
      <c r="V460" s="440"/>
      <c r="W460" s="440"/>
      <c r="X460" s="440"/>
      <c r="Y460" s="440"/>
      <c r="Z460" s="440"/>
      <c r="AA460" s="440"/>
      <c r="AB460" s="440"/>
    </row>
    <row r="461" spans="2:28" x14ac:dyDescent="0.25">
      <c r="B461" s="440"/>
      <c r="C461" s="440"/>
      <c r="D461" s="440"/>
      <c r="E461" s="440"/>
      <c r="F461" s="440"/>
      <c r="G461" s="440"/>
      <c r="H461" s="440"/>
      <c r="I461" s="440"/>
      <c r="J461" s="440"/>
      <c r="K461" s="440"/>
      <c r="L461" s="440"/>
      <c r="M461" s="440"/>
      <c r="N461" s="440"/>
      <c r="O461" s="440"/>
      <c r="P461" s="440"/>
      <c r="Q461" s="440"/>
      <c r="R461" s="440"/>
      <c r="S461" s="440"/>
      <c r="T461" s="440"/>
      <c r="U461" s="440"/>
      <c r="V461" s="440"/>
      <c r="W461" s="440"/>
      <c r="X461" s="440"/>
      <c r="Y461" s="440"/>
      <c r="Z461" s="440"/>
      <c r="AA461" s="440"/>
      <c r="AB461" s="440"/>
    </row>
    <row r="462" spans="2:28" x14ac:dyDescent="0.25">
      <c r="B462" s="440"/>
      <c r="C462" s="440"/>
      <c r="D462" s="440"/>
      <c r="E462" s="440"/>
      <c r="F462" s="440"/>
      <c r="G462" s="440"/>
      <c r="H462" s="440"/>
      <c r="I462" s="440"/>
      <c r="J462" s="440"/>
      <c r="K462" s="440"/>
      <c r="L462" s="440"/>
      <c r="M462" s="440"/>
      <c r="N462" s="440"/>
      <c r="O462" s="440"/>
      <c r="P462" s="440"/>
      <c r="Q462" s="440"/>
      <c r="R462" s="440"/>
      <c r="S462" s="440"/>
      <c r="T462" s="440"/>
      <c r="U462" s="440"/>
      <c r="V462" s="440"/>
      <c r="W462" s="440"/>
      <c r="X462" s="440"/>
      <c r="Y462" s="440"/>
      <c r="Z462" s="440"/>
      <c r="AA462" s="440"/>
      <c r="AB462" s="440"/>
    </row>
    <row r="463" spans="2:28" x14ac:dyDescent="0.25">
      <c r="B463" s="440"/>
      <c r="C463" s="440"/>
      <c r="D463" s="440"/>
      <c r="E463" s="440"/>
      <c r="F463" s="440"/>
      <c r="G463" s="440"/>
      <c r="H463" s="440"/>
      <c r="I463" s="440"/>
      <c r="J463" s="440"/>
      <c r="K463" s="440"/>
      <c r="L463" s="440"/>
      <c r="M463" s="440"/>
      <c r="N463" s="440"/>
      <c r="O463" s="440"/>
      <c r="P463" s="440"/>
      <c r="Q463" s="440"/>
      <c r="R463" s="440"/>
      <c r="S463" s="440"/>
      <c r="T463" s="440"/>
      <c r="U463" s="440"/>
      <c r="V463" s="440"/>
      <c r="W463" s="440"/>
      <c r="X463" s="440"/>
      <c r="Y463" s="440"/>
      <c r="Z463" s="440"/>
      <c r="AA463" s="440"/>
      <c r="AB463" s="440"/>
    </row>
    <row r="464" spans="2:28" x14ac:dyDescent="0.25">
      <c r="B464" s="440"/>
      <c r="C464" s="440"/>
      <c r="D464" s="440"/>
      <c r="E464" s="440"/>
      <c r="F464" s="440"/>
      <c r="G464" s="440"/>
      <c r="H464" s="440"/>
      <c r="I464" s="440"/>
      <c r="J464" s="440"/>
      <c r="K464" s="440"/>
      <c r="L464" s="440"/>
      <c r="M464" s="440"/>
      <c r="N464" s="440"/>
      <c r="O464" s="440"/>
      <c r="P464" s="440"/>
      <c r="Q464" s="440"/>
      <c r="R464" s="440"/>
      <c r="S464" s="440"/>
      <c r="T464" s="440"/>
      <c r="U464" s="440"/>
      <c r="V464" s="440"/>
      <c r="W464" s="440"/>
      <c r="X464" s="440"/>
      <c r="Y464" s="440"/>
      <c r="Z464" s="440"/>
      <c r="AA464" s="440"/>
      <c r="AB464" s="440"/>
    </row>
    <row r="465" spans="2:28" x14ac:dyDescent="0.25">
      <c r="B465" s="440"/>
      <c r="C465" s="440"/>
      <c r="D465" s="440"/>
      <c r="E465" s="440"/>
      <c r="F465" s="440"/>
      <c r="G465" s="440"/>
      <c r="H465" s="440"/>
      <c r="I465" s="440"/>
      <c r="J465" s="440"/>
      <c r="K465" s="440"/>
      <c r="L465" s="440"/>
      <c r="M465" s="440"/>
      <c r="N465" s="440"/>
      <c r="O465" s="440"/>
      <c r="P465" s="440"/>
      <c r="Q465" s="440"/>
      <c r="R465" s="440"/>
      <c r="S465" s="440"/>
      <c r="T465" s="440"/>
      <c r="U465" s="440"/>
      <c r="V465" s="440"/>
      <c r="W465" s="440"/>
      <c r="X465" s="440"/>
      <c r="Y465" s="440"/>
      <c r="Z465" s="440"/>
      <c r="AA465" s="440"/>
      <c r="AB465" s="440"/>
    </row>
    <row r="466" spans="2:28" x14ac:dyDescent="0.25">
      <c r="B466" s="440"/>
      <c r="C466" s="440"/>
      <c r="D466" s="440"/>
      <c r="E466" s="440"/>
      <c r="F466" s="440"/>
      <c r="G466" s="440"/>
      <c r="H466" s="440"/>
      <c r="I466" s="440"/>
      <c r="J466" s="440"/>
      <c r="K466" s="440"/>
      <c r="L466" s="440"/>
      <c r="M466" s="440"/>
      <c r="N466" s="440"/>
      <c r="O466" s="440"/>
      <c r="P466" s="440"/>
      <c r="Q466" s="440"/>
      <c r="R466" s="440"/>
      <c r="S466" s="440"/>
      <c r="T466" s="440"/>
      <c r="U466" s="440"/>
      <c r="V466" s="440"/>
      <c r="W466" s="440"/>
      <c r="X466" s="440"/>
      <c r="Y466" s="440"/>
      <c r="Z466" s="440"/>
      <c r="AA466" s="440"/>
      <c r="AB466" s="440"/>
    </row>
    <row r="467" spans="2:28" x14ac:dyDescent="0.25">
      <c r="B467" s="440"/>
      <c r="C467" s="440"/>
      <c r="D467" s="440"/>
      <c r="E467" s="440"/>
      <c r="F467" s="440"/>
      <c r="G467" s="440"/>
      <c r="H467" s="440"/>
      <c r="I467" s="440"/>
      <c r="J467" s="440"/>
      <c r="K467" s="440"/>
      <c r="L467" s="440"/>
      <c r="M467" s="440"/>
      <c r="N467" s="440"/>
      <c r="O467" s="440"/>
      <c r="P467" s="440"/>
      <c r="Q467" s="440"/>
      <c r="R467" s="440"/>
      <c r="S467" s="440"/>
      <c r="T467" s="440"/>
      <c r="U467" s="440"/>
      <c r="V467" s="440"/>
      <c r="W467" s="440"/>
      <c r="X467" s="440"/>
      <c r="Y467" s="440"/>
      <c r="Z467" s="440"/>
      <c r="AA467" s="440"/>
      <c r="AB467" s="440"/>
    </row>
    <row r="468" spans="2:28" x14ac:dyDescent="0.25">
      <c r="B468" s="440"/>
      <c r="C468" s="440"/>
      <c r="D468" s="440"/>
      <c r="E468" s="440"/>
      <c r="F468" s="440"/>
      <c r="G468" s="440"/>
      <c r="H468" s="440"/>
      <c r="I468" s="440"/>
      <c r="J468" s="440"/>
      <c r="K468" s="440"/>
      <c r="L468" s="440"/>
      <c r="M468" s="440"/>
      <c r="N468" s="440"/>
      <c r="O468" s="440"/>
      <c r="P468" s="440"/>
      <c r="Q468" s="440"/>
      <c r="R468" s="440"/>
      <c r="S468" s="440"/>
      <c r="T468" s="440"/>
      <c r="U468" s="440"/>
      <c r="V468" s="440"/>
      <c r="W468" s="440"/>
      <c r="X468" s="440"/>
      <c r="Y468" s="440"/>
      <c r="Z468" s="440"/>
      <c r="AA468" s="440"/>
      <c r="AB468" s="440"/>
    </row>
    <row r="469" spans="2:28" x14ac:dyDescent="0.25">
      <c r="B469" s="440"/>
      <c r="C469" s="440"/>
      <c r="D469" s="440"/>
      <c r="E469" s="440"/>
      <c r="F469" s="440"/>
      <c r="G469" s="440"/>
      <c r="H469" s="440"/>
      <c r="I469" s="440"/>
      <c r="J469" s="440"/>
      <c r="K469" s="440"/>
      <c r="L469" s="440"/>
      <c r="M469" s="440"/>
      <c r="N469" s="440"/>
      <c r="O469" s="440"/>
      <c r="P469" s="440"/>
      <c r="Q469" s="440"/>
      <c r="R469" s="440"/>
      <c r="S469" s="440"/>
      <c r="T469" s="440"/>
      <c r="U469" s="440"/>
      <c r="V469" s="440"/>
      <c r="W469" s="440"/>
      <c r="X469" s="440"/>
      <c r="Y469" s="440"/>
      <c r="Z469" s="440"/>
      <c r="AA469" s="440"/>
      <c r="AB469" s="440"/>
    </row>
    <row r="470" spans="2:28" x14ac:dyDescent="0.25">
      <c r="B470" s="440"/>
      <c r="C470" s="440"/>
      <c r="D470" s="440"/>
      <c r="E470" s="440"/>
      <c r="F470" s="440"/>
      <c r="G470" s="440"/>
      <c r="H470" s="440"/>
      <c r="I470" s="440"/>
      <c r="J470" s="440"/>
      <c r="K470" s="440"/>
      <c r="L470" s="440"/>
      <c r="M470" s="440"/>
      <c r="N470" s="440"/>
      <c r="O470" s="440"/>
      <c r="P470" s="440"/>
      <c r="Q470" s="440"/>
      <c r="R470" s="440"/>
      <c r="S470" s="440"/>
      <c r="T470" s="440"/>
      <c r="U470" s="440"/>
      <c r="V470" s="440"/>
      <c r="W470" s="440"/>
      <c r="X470" s="440"/>
      <c r="Y470" s="440"/>
      <c r="Z470" s="440"/>
      <c r="AA470" s="440"/>
      <c r="AB470" s="440"/>
    </row>
    <row r="471" spans="2:28" x14ac:dyDescent="0.25">
      <c r="B471" s="440"/>
      <c r="C471" s="440"/>
      <c r="D471" s="440"/>
      <c r="E471" s="440"/>
      <c r="F471" s="440"/>
      <c r="G471" s="440"/>
      <c r="H471" s="440"/>
      <c r="I471" s="440"/>
      <c r="J471" s="440"/>
      <c r="K471" s="440"/>
      <c r="L471" s="440"/>
      <c r="M471" s="440"/>
      <c r="N471" s="440"/>
      <c r="O471" s="440"/>
      <c r="P471" s="440"/>
      <c r="Q471" s="440"/>
      <c r="R471" s="440"/>
      <c r="S471" s="440"/>
      <c r="T471" s="440"/>
      <c r="U471" s="440"/>
      <c r="V471" s="440"/>
      <c r="W471" s="440"/>
      <c r="X471" s="440"/>
      <c r="Y471" s="440"/>
      <c r="Z471" s="440"/>
      <c r="AA471" s="440"/>
      <c r="AB471" s="440"/>
    </row>
    <row r="472" spans="2:28" x14ac:dyDescent="0.25">
      <c r="B472" s="440"/>
      <c r="C472" s="440"/>
      <c r="D472" s="440"/>
      <c r="E472" s="440"/>
      <c r="F472" s="440"/>
      <c r="G472" s="440"/>
      <c r="H472" s="440"/>
      <c r="I472" s="440"/>
      <c r="J472" s="440"/>
      <c r="K472" s="440"/>
      <c r="L472" s="440"/>
      <c r="M472" s="440"/>
      <c r="N472" s="440"/>
      <c r="O472" s="440"/>
      <c r="P472" s="440"/>
      <c r="Q472" s="440"/>
      <c r="R472" s="440"/>
      <c r="S472" s="440"/>
      <c r="T472" s="440"/>
      <c r="U472" s="440"/>
      <c r="V472" s="440"/>
      <c r="W472" s="440"/>
      <c r="X472" s="440"/>
      <c r="Y472" s="440"/>
      <c r="Z472" s="440"/>
      <c r="AA472" s="440"/>
      <c r="AB472" s="440"/>
    </row>
    <row r="473" spans="2:28" x14ac:dyDescent="0.25">
      <c r="B473" s="440"/>
      <c r="C473" s="440"/>
      <c r="D473" s="440"/>
      <c r="E473" s="440"/>
      <c r="F473" s="440"/>
      <c r="G473" s="440"/>
      <c r="H473" s="440"/>
      <c r="I473" s="440"/>
      <c r="J473" s="440"/>
      <c r="K473" s="440"/>
      <c r="L473" s="440"/>
      <c r="M473" s="440"/>
      <c r="N473" s="440"/>
      <c r="O473" s="440"/>
      <c r="P473" s="440"/>
      <c r="Q473" s="440"/>
      <c r="R473" s="440"/>
      <c r="S473" s="440"/>
      <c r="T473" s="440"/>
      <c r="U473" s="440"/>
      <c r="V473" s="440"/>
      <c r="W473" s="440"/>
      <c r="X473" s="440"/>
      <c r="Y473" s="440"/>
      <c r="Z473" s="440"/>
      <c r="AA473" s="440"/>
      <c r="AB473" s="440"/>
    </row>
    <row r="474" spans="2:28" x14ac:dyDescent="0.25">
      <c r="B474" s="440"/>
      <c r="C474" s="440"/>
      <c r="D474" s="440"/>
      <c r="E474" s="440"/>
      <c r="F474" s="440"/>
      <c r="G474" s="440"/>
      <c r="H474" s="440"/>
      <c r="I474" s="440"/>
      <c r="J474" s="440"/>
      <c r="K474" s="440"/>
      <c r="L474" s="440"/>
      <c r="M474" s="440"/>
      <c r="N474" s="440"/>
      <c r="O474" s="440"/>
      <c r="P474" s="440"/>
      <c r="Q474" s="440"/>
      <c r="R474" s="440"/>
      <c r="S474" s="440"/>
      <c r="T474" s="440"/>
      <c r="U474" s="440"/>
      <c r="V474" s="440"/>
      <c r="W474" s="440"/>
      <c r="X474" s="440"/>
      <c r="Y474" s="440"/>
      <c r="Z474" s="440"/>
      <c r="AA474" s="440"/>
      <c r="AB474" s="440"/>
    </row>
    <row r="475" spans="2:28" x14ac:dyDescent="0.25">
      <c r="B475" s="440"/>
      <c r="C475" s="440"/>
      <c r="D475" s="440"/>
      <c r="E475" s="440"/>
      <c r="F475" s="440"/>
      <c r="G475" s="440"/>
      <c r="H475" s="440"/>
      <c r="I475" s="440"/>
      <c r="J475" s="440"/>
      <c r="K475" s="440"/>
      <c r="L475" s="440"/>
      <c r="M475" s="440"/>
      <c r="N475" s="440"/>
      <c r="O475" s="440"/>
      <c r="P475" s="440"/>
      <c r="Q475" s="440"/>
      <c r="R475" s="440"/>
      <c r="S475" s="440"/>
      <c r="T475" s="440"/>
      <c r="U475" s="440"/>
      <c r="V475" s="440"/>
      <c r="W475" s="440"/>
      <c r="X475" s="440"/>
      <c r="Y475" s="440"/>
      <c r="Z475" s="440"/>
      <c r="AA475" s="440"/>
      <c r="AB475" s="440"/>
    </row>
    <row r="476" spans="2:28" x14ac:dyDescent="0.25">
      <c r="B476" s="440"/>
      <c r="C476" s="440"/>
      <c r="D476" s="440"/>
      <c r="E476" s="440"/>
      <c r="F476" s="440"/>
      <c r="G476" s="440"/>
      <c r="H476" s="440"/>
      <c r="I476" s="440"/>
      <c r="J476" s="440"/>
      <c r="K476" s="440"/>
      <c r="L476" s="440"/>
      <c r="M476" s="440"/>
      <c r="N476" s="440"/>
      <c r="O476" s="440"/>
      <c r="P476" s="440"/>
      <c r="Q476" s="440"/>
      <c r="R476" s="440"/>
      <c r="S476" s="440"/>
      <c r="T476" s="440"/>
      <c r="U476" s="440"/>
      <c r="V476" s="440"/>
      <c r="W476" s="440"/>
      <c r="X476" s="440"/>
      <c r="Y476" s="440"/>
      <c r="Z476" s="440"/>
      <c r="AA476" s="440"/>
      <c r="AB476" s="440"/>
    </row>
    <row r="477" spans="2:28" x14ac:dyDescent="0.25">
      <c r="B477" s="440"/>
      <c r="C477" s="440"/>
      <c r="D477" s="440"/>
      <c r="E477" s="440"/>
      <c r="F477" s="440"/>
      <c r="G477" s="440"/>
      <c r="H477" s="440"/>
      <c r="I477" s="440"/>
      <c r="J477" s="440"/>
      <c r="K477" s="440"/>
      <c r="L477" s="440"/>
      <c r="M477" s="440"/>
      <c r="N477" s="440"/>
      <c r="O477" s="440"/>
      <c r="P477" s="440"/>
      <c r="Q477" s="440"/>
      <c r="R477" s="440"/>
      <c r="S477" s="440"/>
      <c r="T477" s="440"/>
      <c r="U477" s="440"/>
      <c r="V477" s="440"/>
      <c r="W477" s="440"/>
      <c r="X477" s="440"/>
      <c r="Y477" s="440"/>
      <c r="Z477" s="440"/>
      <c r="AA477" s="440"/>
      <c r="AB477" s="440"/>
    </row>
    <row r="478" spans="2:28" x14ac:dyDescent="0.25">
      <c r="B478" s="440"/>
      <c r="C478" s="440"/>
      <c r="D478" s="440"/>
      <c r="E478" s="440"/>
      <c r="F478" s="440"/>
      <c r="G478" s="440"/>
      <c r="H478" s="440"/>
      <c r="I478" s="440"/>
      <c r="J478" s="440"/>
      <c r="K478" s="440"/>
      <c r="L478" s="440"/>
      <c r="M478" s="440"/>
      <c r="N478" s="440"/>
      <c r="O478" s="440"/>
      <c r="P478" s="440"/>
      <c r="Q478" s="440"/>
      <c r="R478" s="440"/>
      <c r="S478" s="440"/>
      <c r="T478" s="440"/>
      <c r="U478" s="440"/>
      <c r="V478" s="440"/>
      <c r="W478" s="440"/>
      <c r="X478" s="440"/>
      <c r="Y478" s="440"/>
      <c r="Z478" s="440"/>
      <c r="AA478" s="440"/>
      <c r="AB478" s="440"/>
    </row>
    <row r="479" spans="2:28" x14ac:dyDescent="0.25">
      <c r="B479" s="440"/>
      <c r="C479" s="440"/>
      <c r="D479" s="440"/>
      <c r="E479" s="440"/>
      <c r="F479" s="440"/>
      <c r="G479" s="440"/>
      <c r="H479" s="440"/>
      <c r="I479" s="440"/>
      <c r="J479" s="440"/>
      <c r="K479" s="440"/>
      <c r="L479" s="440"/>
      <c r="M479" s="440"/>
      <c r="N479" s="440"/>
      <c r="O479" s="440"/>
      <c r="P479" s="440"/>
      <c r="Q479" s="440"/>
      <c r="R479" s="440"/>
      <c r="S479" s="440"/>
      <c r="T479" s="440"/>
      <c r="U479" s="440"/>
      <c r="V479" s="440"/>
      <c r="W479" s="440"/>
      <c r="X479" s="440"/>
      <c r="Y479" s="440"/>
      <c r="Z479" s="440"/>
      <c r="AA479" s="440"/>
      <c r="AB479" s="440"/>
    </row>
    <row r="480" spans="2:28" x14ac:dyDescent="0.25">
      <c r="B480" s="440"/>
      <c r="C480" s="440"/>
      <c r="D480" s="440"/>
      <c r="E480" s="440"/>
      <c r="F480" s="440"/>
      <c r="G480" s="440"/>
      <c r="H480" s="440"/>
      <c r="I480" s="440"/>
      <c r="J480" s="440"/>
      <c r="K480" s="440"/>
      <c r="L480" s="440"/>
      <c r="M480" s="440"/>
      <c r="N480" s="440"/>
      <c r="O480" s="440"/>
      <c r="P480" s="440"/>
      <c r="Q480" s="440"/>
      <c r="R480" s="440"/>
      <c r="S480" s="440"/>
      <c r="T480" s="440"/>
      <c r="U480" s="440"/>
      <c r="V480" s="440"/>
      <c r="W480" s="440"/>
      <c r="X480" s="440"/>
      <c r="Y480" s="440"/>
      <c r="Z480" s="440"/>
      <c r="AA480" s="440"/>
      <c r="AB480" s="440"/>
    </row>
    <row r="481" spans="2:28" x14ac:dyDescent="0.25">
      <c r="B481" s="440"/>
      <c r="C481" s="440"/>
      <c r="D481" s="440"/>
      <c r="E481" s="440"/>
      <c r="F481" s="440"/>
      <c r="G481" s="440"/>
      <c r="H481" s="440"/>
      <c r="I481" s="440"/>
      <c r="J481" s="440"/>
      <c r="K481" s="440"/>
      <c r="L481" s="440"/>
      <c r="M481" s="440"/>
      <c r="N481" s="440"/>
      <c r="O481" s="440"/>
      <c r="P481" s="440"/>
      <c r="Q481" s="440"/>
      <c r="R481" s="440"/>
      <c r="S481" s="440"/>
      <c r="T481" s="440"/>
      <c r="U481" s="440"/>
      <c r="V481" s="440"/>
      <c r="W481" s="440"/>
      <c r="X481" s="440"/>
      <c r="Y481" s="440"/>
      <c r="Z481" s="440"/>
      <c r="AA481" s="440"/>
      <c r="AB481" s="440"/>
    </row>
    <row r="482" spans="2:28" x14ac:dyDescent="0.25">
      <c r="B482" s="440"/>
      <c r="C482" s="440"/>
      <c r="D482" s="440"/>
      <c r="E482" s="440"/>
      <c r="F482" s="440"/>
      <c r="G482" s="440"/>
      <c r="H482" s="440"/>
      <c r="I482" s="440"/>
      <c r="J482" s="440"/>
      <c r="K482" s="440"/>
      <c r="L482" s="440"/>
      <c r="M482" s="440"/>
      <c r="N482" s="440"/>
      <c r="O482" s="440"/>
      <c r="P482" s="440"/>
      <c r="Q482" s="440"/>
      <c r="R482" s="440"/>
      <c r="S482" s="440"/>
      <c r="T482" s="440"/>
      <c r="U482" s="440"/>
      <c r="V482" s="440"/>
      <c r="W482" s="440"/>
      <c r="X482" s="440"/>
      <c r="Y482" s="440"/>
      <c r="Z482" s="440"/>
      <c r="AA482" s="440"/>
      <c r="AB482" s="440"/>
    </row>
    <row r="483" spans="2:28" x14ac:dyDescent="0.25">
      <c r="B483" s="440"/>
      <c r="C483" s="440"/>
      <c r="D483" s="440"/>
      <c r="E483" s="440"/>
      <c r="F483" s="440"/>
      <c r="G483" s="440"/>
      <c r="H483" s="440"/>
      <c r="I483" s="440"/>
      <c r="J483" s="440"/>
      <c r="K483" s="440"/>
      <c r="L483" s="440"/>
      <c r="M483" s="440"/>
      <c r="N483" s="440"/>
      <c r="O483" s="440"/>
      <c r="P483" s="440"/>
      <c r="Q483" s="440"/>
      <c r="R483" s="440"/>
      <c r="S483" s="440"/>
      <c r="T483" s="440"/>
      <c r="U483" s="440"/>
      <c r="V483" s="440"/>
      <c r="W483" s="440"/>
      <c r="X483" s="440"/>
      <c r="Y483" s="440"/>
      <c r="Z483" s="440"/>
      <c r="AA483" s="440"/>
      <c r="AB483" s="440"/>
    </row>
    <row r="484" spans="2:28" x14ac:dyDescent="0.25">
      <c r="B484" s="440"/>
      <c r="C484" s="440"/>
      <c r="D484" s="440"/>
      <c r="E484" s="440"/>
      <c r="F484" s="440"/>
      <c r="G484" s="440"/>
      <c r="H484" s="440"/>
      <c r="I484" s="440"/>
      <c r="J484" s="440"/>
      <c r="K484" s="440"/>
      <c r="L484" s="440"/>
      <c r="M484" s="440"/>
      <c r="N484" s="440"/>
      <c r="O484" s="440"/>
      <c r="P484" s="440"/>
      <c r="Q484" s="440"/>
      <c r="R484" s="440"/>
      <c r="S484" s="440"/>
      <c r="T484" s="440"/>
      <c r="U484" s="440"/>
      <c r="V484" s="440"/>
      <c r="W484" s="440"/>
      <c r="X484" s="440"/>
      <c r="Y484" s="440"/>
      <c r="Z484" s="440"/>
      <c r="AA484" s="440"/>
      <c r="AB484" s="440"/>
    </row>
    <row r="485" spans="2:28" x14ac:dyDescent="0.25">
      <c r="B485" s="440"/>
      <c r="C485" s="440"/>
      <c r="D485" s="440"/>
      <c r="E485" s="440"/>
      <c r="F485" s="440"/>
      <c r="G485" s="440"/>
      <c r="H485" s="440"/>
      <c r="I485" s="440"/>
      <c r="J485" s="440"/>
      <c r="K485" s="440"/>
      <c r="L485" s="440"/>
      <c r="M485" s="440"/>
      <c r="N485" s="440"/>
      <c r="O485" s="440"/>
      <c r="P485" s="440"/>
      <c r="Q485" s="440"/>
      <c r="R485" s="440"/>
      <c r="S485" s="440"/>
      <c r="T485" s="440"/>
      <c r="U485" s="440"/>
      <c r="V485" s="440"/>
      <c r="W485" s="440"/>
      <c r="X485" s="440"/>
      <c r="Y485" s="440"/>
      <c r="Z485" s="440"/>
      <c r="AA485" s="440"/>
      <c r="AB485" s="440"/>
    </row>
    <row r="486" spans="2:28" x14ac:dyDescent="0.25">
      <c r="B486" s="440"/>
      <c r="C486" s="440"/>
      <c r="D486" s="440"/>
      <c r="E486" s="440"/>
      <c r="F486" s="440"/>
      <c r="G486" s="440"/>
      <c r="H486" s="440"/>
      <c r="I486" s="440"/>
      <c r="J486" s="440"/>
      <c r="K486" s="440"/>
      <c r="L486" s="440"/>
      <c r="M486" s="440"/>
      <c r="N486" s="440"/>
      <c r="O486" s="440"/>
      <c r="P486" s="440"/>
      <c r="Q486" s="440"/>
      <c r="R486" s="440"/>
      <c r="S486" s="440"/>
      <c r="T486" s="440"/>
      <c r="U486" s="440"/>
      <c r="V486" s="440"/>
      <c r="W486" s="440"/>
      <c r="X486" s="440"/>
      <c r="Y486" s="440"/>
      <c r="Z486" s="440"/>
      <c r="AA486" s="440"/>
      <c r="AB486" s="440"/>
    </row>
    <row r="487" spans="2:28" x14ac:dyDescent="0.25">
      <c r="B487" s="440"/>
      <c r="C487" s="440"/>
      <c r="D487" s="440"/>
      <c r="E487" s="440"/>
      <c r="F487" s="440"/>
      <c r="G487" s="440"/>
      <c r="H487" s="440"/>
      <c r="I487" s="440"/>
      <c r="J487" s="440"/>
      <c r="K487" s="440"/>
      <c r="L487" s="440"/>
      <c r="M487" s="440"/>
      <c r="N487" s="440"/>
      <c r="O487" s="440"/>
      <c r="P487" s="440"/>
      <c r="Q487" s="440"/>
      <c r="R487" s="440"/>
      <c r="S487" s="440"/>
      <c r="T487" s="440"/>
      <c r="U487" s="440"/>
      <c r="V487" s="440"/>
      <c r="W487" s="440"/>
      <c r="X487" s="440"/>
      <c r="Y487" s="440"/>
      <c r="Z487" s="440"/>
      <c r="AA487" s="440"/>
      <c r="AB487" s="440"/>
    </row>
    <row r="488" spans="2:28" x14ac:dyDescent="0.25">
      <c r="B488" s="440"/>
      <c r="C488" s="440"/>
      <c r="D488" s="440"/>
      <c r="E488" s="440"/>
      <c r="F488" s="440"/>
      <c r="G488" s="440"/>
      <c r="H488" s="440"/>
      <c r="I488" s="440"/>
      <c r="J488" s="440"/>
      <c r="K488" s="440"/>
      <c r="L488" s="440"/>
      <c r="M488" s="440"/>
      <c r="N488" s="440"/>
      <c r="O488" s="440"/>
      <c r="P488" s="440"/>
      <c r="Q488" s="440"/>
      <c r="R488" s="440"/>
      <c r="S488" s="440"/>
      <c r="T488" s="440"/>
      <c r="U488" s="440"/>
      <c r="V488" s="440"/>
      <c r="W488" s="440"/>
      <c r="X488" s="440"/>
      <c r="Y488" s="440"/>
      <c r="Z488" s="440"/>
      <c r="AA488" s="440"/>
      <c r="AB488" s="440"/>
    </row>
    <row r="489" spans="2:28" x14ac:dyDescent="0.25">
      <c r="B489" s="440"/>
      <c r="C489" s="440"/>
      <c r="D489" s="440"/>
      <c r="E489" s="440"/>
      <c r="F489" s="440"/>
      <c r="G489" s="440"/>
      <c r="H489" s="440"/>
      <c r="I489" s="440"/>
      <c r="J489" s="440"/>
      <c r="K489" s="440"/>
      <c r="L489" s="440"/>
      <c r="M489" s="440"/>
      <c r="N489" s="440"/>
      <c r="O489" s="440"/>
      <c r="P489" s="440"/>
      <c r="Q489" s="440"/>
      <c r="R489" s="440"/>
      <c r="S489" s="440"/>
      <c r="T489" s="440"/>
      <c r="U489" s="440"/>
      <c r="V489" s="440"/>
      <c r="W489" s="440"/>
      <c r="X489" s="440"/>
      <c r="Y489" s="440"/>
      <c r="Z489" s="440"/>
      <c r="AA489" s="440"/>
      <c r="AB489" s="440"/>
    </row>
    <row r="490" spans="2:28" x14ac:dyDescent="0.25">
      <c r="B490" s="440"/>
      <c r="C490" s="440"/>
      <c r="D490" s="440"/>
      <c r="E490" s="440"/>
      <c r="F490" s="440"/>
      <c r="G490" s="440"/>
      <c r="H490" s="440"/>
      <c r="I490" s="440"/>
      <c r="J490" s="440"/>
      <c r="K490" s="440"/>
      <c r="L490" s="440"/>
      <c r="M490" s="440"/>
      <c r="N490" s="440"/>
      <c r="O490" s="440"/>
      <c r="P490" s="440"/>
      <c r="Q490" s="440"/>
      <c r="R490" s="440"/>
      <c r="S490" s="440"/>
      <c r="T490" s="440"/>
      <c r="U490" s="440"/>
      <c r="V490" s="440"/>
      <c r="W490" s="440"/>
      <c r="X490" s="440"/>
      <c r="Y490" s="440"/>
      <c r="Z490" s="440"/>
      <c r="AA490" s="440"/>
      <c r="AB490" s="440"/>
    </row>
    <row r="491" spans="2:28" x14ac:dyDescent="0.25">
      <c r="B491" s="440"/>
      <c r="C491" s="440"/>
      <c r="D491" s="440"/>
      <c r="E491" s="440"/>
      <c r="F491" s="440"/>
      <c r="G491" s="440"/>
      <c r="H491" s="440"/>
      <c r="I491" s="440"/>
      <c r="J491" s="440"/>
      <c r="K491" s="440"/>
      <c r="L491" s="440"/>
      <c r="M491" s="440"/>
      <c r="N491" s="440"/>
      <c r="O491" s="440"/>
      <c r="P491" s="440"/>
      <c r="Q491" s="440"/>
      <c r="R491" s="440"/>
      <c r="S491" s="440"/>
      <c r="T491" s="440"/>
      <c r="U491" s="440"/>
      <c r="V491" s="440"/>
      <c r="W491" s="440"/>
      <c r="X491" s="440"/>
      <c r="Y491" s="440"/>
      <c r="Z491" s="440"/>
      <c r="AA491" s="440"/>
      <c r="AB491" s="440"/>
    </row>
    <row r="492" spans="2:28" x14ac:dyDescent="0.25">
      <c r="B492" s="440"/>
      <c r="C492" s="440"/>
      <c r="D492" s="440"/>
      <c r="E492" s="440"/>
      <c r="F492" s="440"/>
      <c r="G492" s="440"/>
      <c r="H492" s="440"/>
      <c r="I492" s="440"/>
      <c r="J492" s="440"/>
      <c r="K492" s="440"/>
      <c r="L492" s="440"/>
      <c r="M492" s="440"/>
      <c r="N492" s="440"/>
      <c r="O492" s="440"/>
      <c r="P492" s="440"/>
      <c r="Q492" s="440"/>
      <c r="R492" s="440"/>
      <c r="S492" s="440"/>
      <c r="T492" s="440"/>
      <c r="U492" s="440"/>
      <c r="V492" s="440"/>
      <c r="W492" s="440"/>
      <c r="X492" s="440"/>
      <c r="Y492" s="440"/>
      <c r="Z492" s="440"/>
      <c r="AA492" s="440"/>
      <c r="AB492" s="440"/>
    </row>
    <row r="493" spans="2:28" x14ac:dyDescent="0.25">
      <c r="B493" s="440"/>
      <c r="C493" s="440"/>
      <c r="D493" s="440"/>
      <c r="E493" s="440"/>
      <c r="F493" s="440"/>
      <c r="G493" s="440"/>
      <c r="H493" s="440"/>
      <c r="I493" s="440"/>
      <c r="J493" s="440"/>
      <c r="K493" s="440"/>
      <c r="L493" s="440"/>
      <c r="M493" s="440"/>
      <c r="N493" s="440"/>
      <c r="O493" s="440"/>
      <c r="P493" s="440"/>
      <c r="Q493" s="440"/>
      <c r="R493" s="440"/>
      <c r="S493" s="440"/>
      <c r="T493" s="440"/>
      <c r="U493" s="440"/>
      <c r="V493" s="440"/>
      <c r="W493" s="440"/>
      <c r="X493" s="440"/>
      <c r="Y493" s="440"/>
      <c r="Z493" s="440"/>
      <c r="AA493" s="440"/>
      <c r="AB493" s="440"/>
    </row>
    <row r="494" spans="2:28" x14ac:dyDescent="0.25">
      <c r="B494" s="440"/>
      <c r="C494" s="440"/>
      <c r="D494" s="440"/>
      <c r="E494" s="440"/>
      <c r="F494" s="440"/>
      <c r="G494" s="440"/>
      <c r="H494" s="440"/>
      <c r="I494" s="440"/>
      <c r="J494" s="440"/>
      <c r="K494" s="440"/>
      <c r="L494" s="440"/>
      <c r="M494" s="440"/>
      <c r="N494" s="440"/>
      <c r="O494" s="440"/>
      <c r="P494" s="440"/>
      <c r="Q494" s="440"/>
      <c r="R494" s="440"/>
      <c r="S494" s="440"/>
      <c r="T494" s="440"/>
      <c r="U494" s="440"/>
      <c r="V494" s="440"/>
      <c r="W494" s="440"/>
      <c r="X494" s="440"/>
      <c r="Y494" s="440"/>
      <c r="Z494" s="440"/>
      <c r="AA494" s="440"/>
      <c r="AB494" s="440"/>
    </row>
    <row r="495" spans="2:28" x14ac:dyDescent="0.25">
      <c r="B495" s="440"/>
      <c r="C495" s="440"/>
      <c r="D495" s="440"/>
      <c r="E495" s="440"/>
      <c r="F495" s="440"/>
      <c r="G495" s="440"/>
      <c r="H495" s="440"/>
      <c r="I495" s="440"/>
      <c r="J495" s="440"/>
      <c r="K495" s="440"/>
      <c r="L495" s="440"/>
      <c r="M495" s="440"/>
      <c r="N495" s="440"/>
      <c r="O495" s="440"/>
      <c r="P495" s="440"/>
      <c r="Q495" s="440"/>
      <c r="R495" s="440"/>
      <c r="S495" s="440"/>
      <c r="T495" s="440"/>
      <c r="U495" s="440"/>
      <c r="V495" s="440"/>
      <c r="W495" s="440"/>
      <c r="X495" s="440"/>
      <c r="Y495" s="440"/>
      <c r="Z495" s="440"/>
      <c r="AA495" s="440"/>
      <c r="AB495" s="440"/>
    </row>
    <row r="496" spans="2:28" x14ac:dyDescent="0.25">
      <c r="B496" s="440"/>
      <c r="C496" s="440"/>
      <c r="D496" s="440"/>
      <c r="E496" s="440"/>
      <c r="F496" s="440"/>
      <c r="G496" s="440"/>
      <c r="H496" s="440"/>
      <c r="I496" s="440"/>
      <c r="J496" s="440"/>
      <c r="K496" s="440"/>
      <c r="L496" s="440"/>
      <c r="M496" s="440"/>
      <c r="N496" s="440"/>
      <c r="O496" s="440"/>
      <c r="P496" s="440"/>
      <c r="Q496" s="440"/>
      <c r="R496" s="440"/>
      <c r="S496" s="440"/>
      <c r="T496" s="440"/>
      <c r="U496" s="440"/>
      <c r="V496" s="440"/>
      <c r="W496" s="440"/>
      <c r="X496" s="440"/>
      <c r="Y496" s="440"/>
      <c r="Z496" s="440"/>
      <c r="AA496" s="440"/>
      <c r="AB496" s="440"/>
    </row>
    <row r="497" spans="2:28" x14ac:dyDescent="0.25">
      <c r="B497" s="440"/>
      <c r="C497" s="440"/>
      <c r="D497" s="440"/>
      <c r="E497" s="440"/>
      <c r="F497" s="440"/>
      <c r="G497" s="440"/>
      <c r="H497" s="440"/>
      <c r="I497" s="440"/>
      <c r="J497" s="440"/>
      <c r="K497" s="440"/>
      <c r="L497" s="440"/>
      <c r="M497" s="440"/>
      <c r="N497" s="440"/>
      <c r="O497" s="440"/>
      <c r="P497" s="440"/>
      <c r="Q497" s="440"/>
      <c r="R497" s="440"/>
      <c r="S497" s="440"/>
      <c r="T497" s="440"/>
      <c r="U497" s="440"/>
      <c r="V497" s="440"/>
      <c r="W497" s="440"/>
      <c r="X497" s="440"/>
      <c r="Y497" s="440"/>
      <c r="Z497" s="440"/>
      <c r="AA497" s="440"/>
      <c r="AB497" s="440"/>
    </row>
    <row r="498" spans="2:28" x14ac:dyDescent="0.25">
      <c r="B498" s="440"/>
      <c r="C498" s="440"/>
      <c r="D498" s="440"/>
      <c r="E498" s="440"/>
      <c r="F498" s="440"/>
      <c r="G498" s="440"/>
      <c r="H498" s="440"/>
      <c r="I498" s="440"/>
      <c r="J498" s="440"/>
      <c r="K498" s="440"/>
      <c r="L498" s="440"/>
      <c r="M498" s="440"/>
      <c r="N498" s="440"/>
      <c r="O498" s="440"/>
      <c r="P498" s="440"/>
      <c r="Q498" s="440"/>
      <c r="R498" s="440"/>
      <c r="S498" s="440"/>
      <c r="T498" s="440"/>
      <c r="U498" s="440"/>
      <c r="V498" s="440"/>
      <c r="W498" s="440"/>
      <c r="X498" s="440"/>
      <c r="Y498" s="440"/>
      <c r="Z498" s="440"/>
      <c r="AA498" s="440"/>
      <c r="AB498" s="440"/>
    </row>
    <row r="499" spans="2:28" x14ac:dyDescent="0.25">
      <c r="B499" s="440"/>
      <c r="C499" s="440"/>
      <c r="D499" s="440"/>
      <c r="E499" s="440"/>
      <c r="F499" s="440"/>
      <c r="G499" s="440"/>
      <c r="H499" s="440"/>
      <c r="I499" s="440"/>
      <c r="J499" s="440"/>
      <c r="K499" s="440"/>
      <c r="L499" s="440"/>
      <c r="M499" s="440"/>
      <c r="N499" s="440"/>
      <c r="O499" s="440"/>
      <c r="P499" s="440"/>
      <c r="Q499" s="440"/>
      <c r="R499" s="440"/>
      <c r="S499" s="440"/>
      <c r="T499" s="440"/>
      <c r="U499" s="440"/>
      <c r="V499" s="440"/>
      <c r="W499" s="440"/>
      <c r="X499" s="440"/>
      <c r="Y499" s="440"/>
      <c r="Z499" s="440"/>
      <c r="AA499" s="440"/>
      <c r="AB499" s="440"/>
    </row>
    <row r="500" spans="2:28" x14ac:dyDescent="0.25">
      <c r="B500" s="440"/>
      <c r="C500" s="440"/>
      <c r="D500" s="440"/>
      <c r="E500" s="440"/>
      <c r="F500" s="440"/>
      <c r="G500" s="440"/>
      <c r="H500" s="440"/>
      <c r="I500" s="440"/>
      <c r="J500" s="440"/>
      <c r="K500" s="440"/>
      <c r="L500" s="440"/>
      <c r="M500" s="440"/>
      <c r="N500" s="440"/>
      <c r="O500" s="440"/>
      <c r="P500" s="440"/>
      <c r="Q500" s="440"/>
      <c r="R500" s="440"/>
      <c r="S500" s="440"/>
      <c r="T500" s="440"/>
      <c r="U500" s="440"/>
      <c r="V500" s="440"/>
      <c r="W500" s="440"/>
      <c r="X500" s="440"/>
      <c r="Y500" s="440"/>
      <c r="Z500" s="440"/>
      <c r="AA500" s="440"/>
      <c r="AB500" s="440"/>
    </row>
    <row r="501" spans="2:28" x14ac:dyDescent="0.25">
      <c r="B501" s="440"/>
      <c r="C501" s="440"/>
      <c r="D501" s="440"/>
      <c r="E501" s="440"/>
      <c r="F501" s="440"/>
      <c r="G501" s="440"/>
      <c r="H501" s="440"/>
      <c r="I501" s="440"/>
      <c r="J501" s="440"/>
      <c r="K501" s="440"/>
      <c r="L501" s="440"/>
      <c r="M501" s="440"/>
      <c r="N501" s="440"/>
      <c r="O501" s="440"/>
      <c r="P501" s="440"/>
      <c r="Q501" s="440"/>
      <c r="R501" s="440"/>
      <c r="S501" s="440"/>
      <c r="T501" s="440"/>
      <c r="U501" s="440"/>
      <c r="V501" s="440"/>
      <c r="W501" s="440"/>
      <c r="X501" s="440"/>
      <c r="Y501" s="440"/>
      <c r="Z501" s="440"/>
      <c r="AA501" s="440"/>
      <c r="AB501" s="440"/>
    </row>
    <row r="502" spans="2:28" x14ac:dyDescent="0.25">
      <c r="B502" s="440"/>
      <c r="C502" s="440"/>
      <c r="D502" s="440"/>
      <c r="E502" s="440"/>
      <c r="F502" s="440"/>
      <c r="G502" s="440"/>
      <c r="H502" s="440"/>
      <c r="I502" s="440"/>
      <c r="J502" s="440"/>
      <c r="K502" s="440"/>
      <c r="L502" s="440"/>
      <c r="M502" s="440"/>
      <c r="N502" s="440"/>
      <c r="O502" s="440"/>
      <c r="P502" s="440"/>
      <c r="Q502" s="440"/>
      <c r="R502" s="440"/>
      <c r="S502" s="440"/>
      <c r="T502" s="440"/>
      <c r="U502" s="440"/>
      <c r="V502" s="440"/>
      <c r="W502" s="440"/>
      <c r="X502" s="440"/>
      <c r="Y502" s="440"/>
      <c r="Z502" s="440"/>
      <c r="AA502" s="440"/>
      <c r="AB502" s="440"/>
    </row>
    <row r="503" spans="2:28" x14ac:dyDescent="0.25">
      <c r="B503" s="440"/>
      <c r="C503" s="440"/>
      <c r="D503" s="440"/>
      <c r="E503" s="440"/>
      <c r="F503" s="440"/>
      <c r="G503" s="440"/>
      <c r="H503" s="440"/>
      <c r="I503" s="440"/>
      <c r="J503" s="440"/>
      <c r="K503" s="440"/>
      <c r="L503" s="440"/>
      <c r="M503" s="440"/>
      <c r="N503" s="440"/>
      <c r="O503" s="440"/>
      <c r="P503" s="440"/>
      <c r="Q503" s="440"/>
      <c r="R503" s="440"/>
      <c r="S503" s="440"/>
      <c r="T503" s="440"/>
      <c r="U503" s="440"/>
      <c r="V503" s="440"/>
      <c r="W503" s="440"/>
      <c r="X503" s="440"/>
      <c r="Y503" s="440"/>
      <c r="Z503" s="440"/>
      <c r="AA503" s="440"/>
      <c r="AB503" s="440"/>
    </row>
    <row r="504" spans="2:28" x14ac:dyDescent="0.25">
      <c r="B504" s="440"/>
      <c r="C504" s="440"/>
      <c r="D504" s="440"/>
      <c r="E504" s="440"/>
      <c r="F504" s="440"/>
      <c r="G504" s="440"/>
      <c r="H504" s="440"/>
      <c r="I504" s="440"/>
      <c r="J504" s="440"/>
      <c r="K504" s="440"/>
      <c r="L504" s="440"/>
      <c r="M504" s="440"/>
      <c r="N504" s="440"/>
      <c r="O504" s="440"/>
      <c r="P504" s="440"/>
      <c r="Q504" s="440"/>
      <c r="R504" s="440"/>
      <c r="S504" s="440"/>
      <c r="T504" s="440"/>
      <c r="U504" s="440"/>
      <c r="V504" s="440"/>
      <c r="W504" s="440"/>
      <c r="X504" s="440"/>
      <c r="Y504" s="440"/>
      <c r="Z504" s="440"/>
      <c r="AA504" s="440"/>
      <c r="AB504" s="440"/>
    </row>
    <row r="505" spans="2:28" x14ac:dyDescent="0.25">
      <c r="B505" s="440"/>
      <c r="C505" s="440"/>
      <c r="D505" s="440"/>
      <c r="E505" s="440"/>
      <c r="F505" s="440"/>
      <c r="G505" s="440"/>
      <c r="H505" s="440"/>
      <c r="I505" s="440"/>
      <c r="J505" s="440"/>
      <c r="K505" s="440"/>
      <c r="L505" s="440"/>
      <c r="M505" s="440"/>
      <c r="N505" s="440"/>
      <c r="O505" s="440"/>
      <c r="P505" s="440"/>
      <c r="Q505" s="440"/>
      <c r="R505" s="440"/>
      <c r="S505" s="440"/>
      <c r="T505" s="440"/>
      <c r="U505" s="440"/>
      <c r="V505" s="440"/>
      <c r="W505" s="440"/>
      <c r="X505" s="440"/>
      <c r="Y505" s="440"/>
      <c r="Z505" s="440"/>
      <c r="AA505" s="440"/>
      <c r="AB505" s="440"/>
    </row>
    <row r="506" spans="2:28" x14ac:dyDescent="0.25">
      <c r="B506" s="440"/>
      <c r="C506" s="440"/>
      <c r="D506" s="440"/>
      <c r="E506" s="440"/>
      <c r="F506" s="440"/>
      <c r="G506" s="440"/>
      <c r="H506" s="440"/>
      <c r="I506" s="440"/>
      <c r="J506" s="440"/>
      <c r="K506" s="440"/>
      <c r="L506" s="440"/>
      <c r="M506" s="440"/>
      <c r="N506" s="440"/>
      <c r="O506" s="440"/>
      <c r="P506" s="440"/>
      <c r="Q506" s="440"/>
      <c r="R506" s="440"/>
      <c r="S506" s="440"/>
      <c r="T506" s="440"/>
      <c r="U506" s="440"/>
      <c r="V506" s="440"/>
      <c r="W506" s="440"/>
      <c r="X506" s="440"/>
      <c r="Y506" s="440"/>
      <c r="Z506" s="440"/>
      <c r="AA506" s="440"/>
      <c r="AB506" s="440"/>
    </row>
    <row r="507" spans="2:28" x14ac:dyDescent="0.25">
      <c r="B507" s="440"/>
      <c r="C507" s="440"/>
      <c r="D507" s="440"/>
      <c r="E507" s="440"/>
      <c r="F507" s="440"/>
      <c r="G507" s="440"/>
      <c r="H507" s="440"/>
      <c r="I507" s="440"/>
      <c r="J507" s="440"/>
      <c r="K507" s="440"/>
      <c r="L507" s="440"/>
      <c r="M507" s="440"/>
      <c r="N507" s="440"/>
      <c r="O507" s="440"/>
      <c r="P507" s="440"/>
      <c r="Q507" s="440"/>
      <c r="R507" s="440"/>
      <c r="S507" s="440"/>
      <c r="T507" s="440"/>
      <c r="U507" s="440"/>
      <c r="V507" s="440"/>
      <c r="W507" s="440"/>
      <c r="X507" s="440"/>
      <c r="Y507" s="440"/>
      <c r="Z507" s="440"/>
      <c r="AA507" s="440"/>
      <c r="AB507" s="440"/>
    </row>
    <row r="508" spans="2:28" x14ac:dyDescent="0.25">
      <c r="B508" s="440"/>
      <c r="C508" s="440"/>
      <c r="D508" s="440"/>
      <c r="E508" s="440"/>
      <c r="F508" s="440"/>
      <c r="G508" s="440"/>
      <c r="H508" s="440"/>
      <c r="I508" s="440"/>
      <c r="J508" s="440"/>
      <c r="K508" s="440"/>
      <c r="L508" s="440"/>
      <c r="M508" s="440"/>
      <c r="N508" s="440"/>
      <c r="O508" s="440"/>
      <c r="P508" s="440"/>
      <c r="Q508" s="440"/>
      <c r="R508" s="440"/>
      <c r="S508" s="440"/>
      <c r="T508" s="440"/>
      <c r="U508" s="440"/>
      <c r="V508" s="440"/>
      <c r="W508" s="440"/>
      <c r="X508" s="440"/>
      <c r="Y508" s="440"/>
      <c r="Z508" s="440"/>
      <c r="AA508" s="440"/>
      <c r="AB508" s="440"/>
    </row>
    <row r="509" spans="2:28" x14ac:dyDescent="0.25">
      <c r="B509" s="440"/>
      <c r="C509" s="440"/>
      <c r="D509" s="440"/>
      <c r="E509" s="440"/>
      <c r="F509" s="440"/>
      <c r="G509" s="440"/>
      <c r="H509" s="440"/>
      <c r="I509" s="440"/>
      <c r="J509" s="440"/>
      <c r="K509" s="440"/>
      <c r="L509" s="440"/>
      <c r="M509" s="440"/>
      <c r="N509" s="440"/>
      <c r="O509" s="440"/>
      <c r="P509" s="440"/>
      <c r="Q509" s="440"/>
      <c r="R509" s="440"/>
      <c r="S509" s="440"/>
      <c r="T509" s="440"/>
      <c r="U509" s="440"/>
      <c r="V509" s="440"/>
      <c r="W509" s="440"/>
      <c r="X509" s="440"/>
      <c r="Y509" s="440"/>
      <c r="Z509" s="440"/>
      <c r="AA509" s="440"/>
      <c r="AB509" s="440"/>
    </row>
    <row r="510" spans="2:28" x14ac:dyDescent="0.25">
      <c r="B510" s="440"/>
      <c r="C510" s="440"/>
      <c r="D510" s="440"/>
      <c r="E510" s="440"/>
      <c r="F510" s="440"/>
      <c r="G510" s="440"/>
      <c r="H510" s="440"/>
      <c r="I510" s="440"/>
      <c r="J510" s="440"/>
      <c r="K510" s="440"/>
      <c r="L510" s="440"/>
      <c r="M510" s="440"/>
      <c r="N510" s="440"/>
      <c r="O510" s="440"/>
      <c r="P510" s="440"/>
      <c r="Q510" s="440"/>
      <c r="R510" s="440"/>
      <c r="S510" s="440"/>
      <c r="T510" s="440"/>
      <c r="U510" s="440"/>
      <c r="V510" s="440"/>
      <c r="W510" s="440"/>
      <c r="X510" s="440"/>
      <c r="Y510" s="440"/>
      <c r="Z510" s="440"/>
      <c r="AA510" s="440"/>
      <c r="AB510" s="440"/>
    </row>
    <row r="511" spans="2:28" x14ac:dyDescent="0.25">
      <c r="B511" s="440"/>
      <c r="C511" s="440"/>
      <c r="D511" s="440"/>
      <c r="E511" s="440"/>
      <c r="F511" s="440"/>
      <c r="G511" s="440"/>
      <c r="H511" s="440"/>
      <c r="I511" s="440"/>
      <c r="J511" s="440"/>
      <c r="K511" s="440"/>
      <c r="L511" s="440"/>
      <c r="M511" s="440"/>
      <c r="N511" s="440"/>
      <c r="O511" s="440"/>
      <c r="P511" s="440"/>
      <c r="Q511" s="440"/>
      <c r="R511" s="440"/>
      <c r="S511" s="440"/>
      <c r="T511" s="440"/>
      <c r="U511" s="440"/>
      <c r="V511" s="440"/>
      <c r="W511" s="440"/>
      <c r="X511" s="440"/>
      <c r="Y511" s="440"/>
      <c r="Z511" s="440"/>
      <c r="AA511" s="440"/>
      <c r="AB511" s="440"/>
    </row>
    <row r="512" spans="2:28" x14ac:dyDescent="0.25">
      <c r="B512" s="440"/>
      <c r="C512" s="440"/>
      <c r="D512" s="440"/>
      <c r="E512" s="440"/>
      <c r="F512" s="440"/>
      <c r="G512" s="440"/>
      <c r="H512" s="440"/>
      <c r="I512" s="440"/>
      <c r="J512" s="440"/>
      <c r="K512" s="440"/>
      <c r="L512" s="440"/>
      <c r="M512" s="440"/>
      <c r="N512" s="440"/>
      <c r="O512" s="440"/>
      <c r="P512" s="440"/>
      <c r="Q512" s="440"/>
      <c r="R512" s="440"/>
      <c r="S512" s="440"/>
      <c r="T512" s="440"/>
      <c r="U512" s="440"/>
      <c r="V512" s="440"/>
      <c r="W512" s="440"/>
      <c r="X512" s="440"/>
      <c r="Y512" s="440"/>
      <c r="Z512" s="440"/>
      <c r="AA512" s="440"/>
      <c r="AB512" s="440"/>
    </row>
    <row r="513" spans="2:28" x14ac:dyDescent="0.25">
      <c r="B513" s="440"/>
      <c r="C513" s="440"/>
      <c r="D513" s="440"/>
      <c r="E513" s="440"/>
      <c r="F513" s="440"/>
      <c r="G513" s="440"/>
      <c r="H513" s="440"/>
      <c r="I513" s="440"/>
      <c r="J513" s="440"/>
      <c r="K513" s="440"/>
      <c r="L513" s="440"/>
      <c r="M513" s="440"/>
      <c r="N513" s="440"/>
      <c r="O513" s="440"/>
      <c r="P513" s="440"/>
      <c r="Q513" s="440"/>
      <c r="R513" s="440"/>
      <c r="S513" s="440"/>
      <c r="T513" s="440"/>
      <c r="U513" s="440"/>
      <c r="V513" s="440"/>
      <c r="W513" s="440"/>
      <c r="X513" s="440"/>
      <c r="Y513" s="440"/>
      <c r="Z513" s="440"/>
      <c r="AA513" s="440"/>
      <c r="AB513" s="440"/>
    </row>
    <row r="514" spans="2:28" x14ac:dyDescent="0.25">
      <c r="B514" s="440"/>
      <c r="C514" s="440"/>
      <c r="D514" s="440"/>
      <c r="E514" s="440"/>
      <c r="F514" s="440"/>
      <c r="G514" s="440"/>
      <c r="H514" s="440"/>
      <c r="I514" s="440"/>
      <c r="J514" s="440"/>
      <c r="K514" s="440"/>
      <c r="L514" s="440"/>
      <c r="M514" s="440"/>
      <c r="N514" s="440"/>
      <c r="O514" s="440"/>
      <c r="P514" s="440"/>
      <c r="Q514" s="440"/>
      <c r="R514" s="440"/>
      <c r="S514" s="440"/>
      <c r="T514" s="440"/>
      <c r="U514" s="440"/>
      <c r="V514" s="440"/>
      <c r="W514" s="440"/>
      <c r="X514" s="440"/>
      <c r="Y514" s="440"/>
      <c r="Z514" s="440"/>
      <c r="AA514" s="440"/>
      <c r="AB514" s="440"/>
    </row>
    <row r="515" spans="2:28" x14ac:dyDescent="0.25">
      <c r="B515" s="440"/>
      <c r="C515" s="440"/>
      <c r="D515" s="440"/>
      <c r="E515" s="440"/>
      <c r="F515" s="440"/>
      <c r="G515" s="440"/>
      <c r="H515" s="440"/>
      <c r="I515" s="440"/>
      <c r="J515" s="440"/>
      <c r="K515" s="440"/>
      <c r="L515" s="440"/>
      <c r="M515" s="440"/>
      <c r="N515" s="440"/>
      <c r="O515" s="440"/>
      <c r="P515" s="440"/>
      <c r="Q515" s="440"/>
      <c r="R515" s="440"/>
      <c r="S515" s="440"/>
      <c r="T515" s="440"/>
      <c r="U515" s="440"/>
      <c r="V515" s="440"/>
      <c r="W515" s="440"/>
      <c r="X515" s="440"/>
      <c r="Y515" s="440"/>
      <c r="Z515" s="440"/>
      <c r="AA515" s="440"/>
      <c r="AB515" s="440"/>
    </row>
    <row r="516" spans="2:28" x14ac:dyDescent="0.25">
      <c r="B516" s="440"/>
      <c r="C516" s="440"/>
      <c r="D516" s="440"/>
      <c r="E516" s="440"/>
      <c r="F516" s="440"/>
      <c r="G516" s="440"/>
      <c r="H516" s="440"/>
      <c r="I516" s="440"/>
      <c r="J516" s="440"/>
      <c r="K516" s="440"/>
      <c r="L516" s="440"/>
      <c r="M516" s="440"/>
      <c r="N516" s="440"/>
      <c r="O516" s="440"/>
      <c r="P516" s="440"/>
      <c r="Q516" s="440"/>
      <c r="R516" s="440"/>
      <c r="S516" s="440"/>
      <c r="T516" s="440"/>
      <c r="U516" s="440"/>
      <c r="V516" s="440"/>
      <c r="W516" s="440"/>
      <c r="X516" s="440"/>
      <c r="Y516" s="440"/>
      <c r="Z516" s="440"/>
      <c r="AA516" s="440"/>
      <c r="AB516" s="440"/>
    </row>
    <row r="517" spans="2:28" x14ac:dyDescent="0.25">
      <c r="B517" s="440"/>
      <c r="C517" s="440"/>
      <c r="D517" s="440"/>
      <c r="E517" s="440"/>
      <c r="F517" s="440"/>
      <c r="G517" s="440"/>
      <c r="H517" s="440"/>
      <c r="I517" s="440"/>
      <c r="J517" s="440"/>
      <c r="K517" s="440"/>
      <c r="L517" s="440"/>
      <c r="M517" s="440"/>
      <c r="N517" s="440"/>
      <c r="O517" s="440"/>
      <c r="P517" s="440"/>
      <c r="Q517" s="440"/>
      <c r="R517" s="440"/>
      <c r="S517" s="440"/>
      <c r="T517" s="440"/>
      <c r="U517" s="440"/>
      <c r="V517" s="440"/>
      <c r="W517" s="440"/>
      <c r="X517" s="440"/>
      <c r="Y517" s="440"/>
      <c r="Z517" s="440"/>
      <c r="AA517" s="440"/>
      <c r="AB517" s="440"/>
    </row>
    <row r="518" spans="2:28" x14ac:dyDescent="0.25">
      <c r="B518" s="440"/>
      <c r="C518" s="440"/>
      <c r="D518" s="440"/>
      <c r="E518" s="440"/>
      <c r="F518" s="440"/>
      <c r="G518" s="440"/>
      <c r="H518" s="440"/>
      <c r="I518" s="440"/>
      <c r="J518" s="440"/>
      <c r="K518" s="440"/>
      <c r="L518" s="440"/>
      <c r="M518" s="440"/>
      <c r="N518" s="440"/>
      <c r="O518" s="440"/>
      <c r="P518" s="440"/>
      <c r="Q518" s="440"/>
      <c r="R518" s="440"/>
      <c r="S518" s="440"/>
      <c r="T518" s="440"/>
      <c r="U518" s="440"/>
      <c r="V518" s="440"/>
      <c r="W518" s="440"/>
      <c r="X518" s="440"/>
      <c r="Y518" s="440"/>
      <c r="Z518" s="440"/>
      <c r="AA518" s="440"/>
      <c r="AB518" s="440"/>
    </row>
    <row r="519" spans="2:28" x14ac:dyDescent="0.25">
      <c r="B519" s="440"/>
      <c r="C519" s="440"/>
      <c r="D519" s="440"/>
      <c r="E519" s="440"/>
      <c r="F519" s="440"/>
      <c r="G519" s="440"/>
      <c r="H519" s="440"/>
      <c r="I519" s="440"/>
      <c r="J519" s="440"/>
      <c r="K519" s="440"/>
      <c r="L519" s="440"/>
      <c r="M519" s="440"/>
      <c r="N519" s="440"/>
      <c r="O519" s="440"/>
      <c r="P519" s="440"/>
      <c r="Q519" s="440"/>
      <c r="R519" s="440"/>
      <c r="S519" s="440"/>
      <c r="T519" s="440"/>
      <c r="U519" s="440"/>
      <c r="V519" s="440"/>
      <c r="W519" s="440"/>
      <c r="X519" s="440"/>
      <c r="Y519" s="440"/>
      <c r="Z519" s="440"/>
      <c r="AA519" s="440"/>
      <c r="AB519" s="440"/>
    </row>
    <row r="520" spans="2:28" x14ac:dyDescent="0.25">
      <c r="B520" s="440"/>
      <c r="C520" s="440"/>
      <c r="D520" s="440"/>
      <c r="E520" s="440"/>
      <c r="F520" s="440"/>
      <c r="G520" s="440"/>
      <c r="H520" s="440"/>
      <c r="I520" s="440"/>
      <c r="J520" s="440"/>
      <c r="K520" s="440"/>
      <c r="L520" s="440"/>
      <c r="M520" s="440"/>
      <c r="N520" s="440"/>
      <c r="O520" s="440"/>
      <c r="P520" s="440"/>
      <c r="Q520" s="440"/>
      <c r="R520" s="440"/>
      <c r="S520" s="440"/>
      <c r="T520" s="440"/>
      <c r="U520" s="440"/>
      <c r="V520" s="440"/>
      <c r="W520" s="440"/>
      <c r="X520" s="440"/>
      <c r="Y520" s="440"/>
      <c r="Z520" s="440"/>
      <c r="AA520" s="440"/>
      <c r="AB520" s="440"/>
    </row>
    <row r="521" spans="2:28" x14ac:dyDescent="0.25">
      <c r="B521" s="440"/>
      <c r="C521" s="440"/>
      <c r="D521" s="440"/>
      <c r="E521" s="440"/>
      <c r="F521" s="440"/>
      <c r="G521" s="440"/>
      <c r="H521" s="440"/>
      <c r="I521" s="440"/>
      <c r="J521" s="440"/>
      <c r="K521" s="440"/>
      <c r="L521" s="440"/>
      <c r="M521" s="440"/>
      <c r="N521" s="440"/>
      <c r="O521" s="440"/>
      <c r="P521" s="440"/>
      <c r="Q521" s="440"/>
      <c r="R521" s="440"/>
      <c r="S521" s="440"/>
      <c r="T521" s="440"/>
      <c r="U521" s="440"/>
      <c r="V521" s="440"/>
      <c r="W521" s="440"/>
      <c r="X521" s="440"/>
      <c r="Y521" s="440"/>
      <c r="Z521" s="440"/>
      <c r="AA521" s="440"/>
      <c r="AB521" s="440"/>
    </row>
    <row r="522" spans="2:28" x14ac:dyDescent="0.25">
      <c r="B522" s="440"/>
      <c r="C522" s="440"/>
      <c r="D522" s="440"/>
      <c r="E522" s="440"/>
      <c r="F522" s="440"/>
      <c r="G522" s="440"/>
      <c r="H522" s="440"/>
      <c r="I522" s="440"/>
      <c r="J522" s="440"/>
      <c r="K522" s="440"/>
      <c r="L522" s="440"/>
      <c r="M522" s="440"/>
      <c r="N522" s="440"/>
      <c r="O522" s="440"/>
      <c r="P522" s="440"/>
      <c r="Q522" s="440"/>
      <c r="R522" s="440"/>
      <c r="S522" s="440"/>
      <c r="T522" s="440"/>
      <c r="U522" s="440"/>
      <c r="V522" s="440"/>
      <c r="W522" s="440"/>
      <c r="X522" s="440"/>
      <c r="Y522" s="440"/>
      <c r="Z522" s="440"/>
      <c r="AA522" s="440"/>
      <c r="AB522" s="440"/>
    </row>
    <row r="523" spans="2:28" x14ac:dyDescent="0.25">
      <c r="B523" s="440"/>
      <c r="C523" s="440"/>
      <c r="D523" s="440"/>
      <c r="E523" s="440"/>
      <c r="F523" s="440"/>
      <c r="G523" s="440"/>
      <c r="H523" s="440"/>
      <c r="I523" s="440"/>
      <c r="J523" s="440"/>
      <c r="K523" s="440"/>
      <c r="L523" s="440"/>
      <c r="M523" s="440"/>
      <c r="N523" s="440"/>
      <c r="O523" s="440"/>
      <c r="P523" s="440"/>
      <c r="Q523" s="440"/>
      <c r="R523" s="440"/>
      <c r="S523" s="440"/>
      <c r="T523" s="440"/>
      <c r="U523" s="440"/>
      <c r="V523" s="440"/>
      <c r="W523" s="440"/>
      <c r="X523" s="440"/>
      <c r="Y523" s="440"/>
      <c r="Z523" s="440"/>
      <c r="AA523" s="440"/>
      <c r="AB523" s="440"/>
    </row>
    <row r="524" spans="2:28" x14ac:dyDescent="0.25">
      <c r="B524" s="440"/>
      <c r="C524" s="440"/>
      <c r="D524" s="440"/>
      <c r="E524" s="440"/>
      <c r="F524" s="440"/>
      <c r="G524" s="440"/>
      <c r="H524" s="440"/>
      <c r="I524" s="440"/>
      <c r="J524" s="440"/>
      <c r="K524" s="440"/>
      <c r="L524" s="440"/>
      <c r="M524" s="440"/>
      <c r="N524" s="440"/>
      <c r="O524" s="440"/>
      <c r="P524" s="440"/>
      <c r="Q524" s="440"/>
      <c r="R524" s="440"/>
      <c r="S524" s="440"/>
      <c r="T524" s="440"/>
      <c r="U524" s="440"/>
      <c r="V524" s="440"/>
      <c r="W524" s="440"/>
      <c r="X524" s="440"/>
      <c r="Y524" s="440"/>
      <c r="Z524" s="440"/>
      <c r="AA524" s="440"/>
      <c r="AB524" s="440"/>
    </row>
    <row r="525" spans="2:28" x14ac:dyDescent="0.25">
      <c r="B525" s="440"/>
      <c r="C525" s="440"/>
      <c r="D525" s="440"/>
      <c r="E525" s="440"/>
      <c r="F525" s="440"/>
      <c r="G525" s="440"/>
      <c r="H525" s="440"/>
      <c r="I525" s="440"/>
      <c r="J525" s="440"/>
      <c r="K525" s="440"/>
      <c r="L525" s="440"/>
      <c r="M525" s="440"/>
      <c r="N525" s="440"/>
      <c r="O525" s="440"/>
      <c r="P525" s="440"/>
      <c r="Q525" s="440"/>
      <c r="R525" s="440"/>
      <c r="S525" s="440"/>
      <c r="T525" s="440"/>
      <c r="U525" s="440"/>
      <c r="V525" s="440"/>
      <c r="W525" s="440"/>
      <c r="X525" s="440"/>
      <c r="Y525" s="440"/>
      <c r="Z525" s="440"/>
      <c r="AA525" s="440"/>
      <c r="AB525" s="440"/>
    </row>
    <row r="526" spans="2:28" x14ac:dyDescent="0.25">
      <c r="B526" s="440"/>
      <c r="C526" s="440"/>
      <c r="D526" s="440"/>
      <c r="E526" s="440"/>
      <c r="F526" s="440"/>
      <c r="G526" s="440"/>
      <c r="H526" s="440"/>
      <c r="I526" s="440"/>
      <c r="J526" s="440"/>
      <c r="K526" s="440"/>
      <c r="L526" s="440"/>
      <c r="M526" s="440"/>
      <c r="N526" s="440"/>
      <c r="O526" s="440"/>
      <c r="P526" s="440"/>
      <c r="Q526" s="440"/>
      <c r="R526" s="440"/>
      <c r="S526" s="440"/>
      <c r="T526" s="440"/>
      <c r="U526" s="440"/>
      <c r="V526" s="440"/>
      <c r="W526" s="440"/>
      <c r="X526" s="440"/>
      <c r="Y526" s="440"/>
      <c r="Z526" s="440"/>
      <c r="AA526" s="440"/>
      <c r="AB526" s="440"/>
    </row>
    <row r="527" spans="2:28" x14ac:dyDescent="0.25">
      <c r="B527" s="440"/>
      <c r="C527" s="440"/>
      <c r="D527" s="440"/>
      <c r="E527" s="440"/>
      <c r="F527" s="440"/>
      <c r="G527" s="440"/>
      <c r="H527" s="440"/>
      <c r="I527" s="440"/>
      <c r="J527" s="440"/>
      <c r="K527" s="440"/>
      <c r="L527" s="440"/>
      <c r="M527" s="440"/>
      <c r="N527" s="440"/>
      <c r="O527" s="440"/>
      <c r="P527" s="440"/>
      <c r="Q527" s="440"/>
      <c r="R527" s="440"/>
      <c r="S527" s="440"/>
      <c r="T527" s="440"/>
      <c r="U527" s="440"/>
      <c r="V527" s="440"/>
      <c r="W527" s="440"/>
      <c r="X527" s="440"/>
      <c r="Y527" s="440"/>
      <c r="Z527" s="440"/>
      <c r="AA527" s="440"/>
      <c r="AB527" s="440"/>
    </row>
    <row r="528" spans="2:28" x14ac:dyDescent="0.25">
      <c r="B528" s="440"/>
      <c r="C528" s="440"/>
      <c r="D528" s="440"/>
      <c r="E528" s="440"/>
      <c r="F528" s="440"/>
      <c r="G528" s="440"/>
      <c r="H528" s="440"/>
      <c r="I528" s="440"/>
      <c r="J528" s="440"/>
      <c r="K528" s="440"/>
      <c r="L528" s="440"/>
      <c r="M528" s="440"/>
      <c r="N528" s="440"/>
      <c r="O528" s="440"/>
      <c r="P528" s="440"/>
      <c r="Q528" s="440"/>
      <c r="R528" s="440"/>
      <c r="S528" s="440"/>
      <c r="T528" s="440"/>
      <c r="U528" s="440"/>
      <c r="V528" s="440"/>
      <c r="W528" s="440"/>
      <c r="X528" s="440"/>
      <c r="Y528" s="440"/>
      <c r="Z528" s="440"/>
      <c r="AA528" s="440"/>
      <c r="AB528" s="440"/>
    </row>
    <row r="529" spans="2:28" x14ac:dyDescent="0.25">
      <c r="B529" s="440"/>
      <c r="C529" s="440"/>
      <c r="D529" s="440"/>
      <c r="E529" s="440"/>
      <c r="F529" s="440"/>
      <c r="G529" s="440"/>
      <c r="H529" s="440"/>
      <c r="I529" s="440"/>
      <c r="J529" s="440"/>
      <c r="K529" s="440"/>
      <c r="L529" s="440"/>
      <c r="M529" s="440"/>
      <c r="N529" s="440"/>
      <c r="O529" s="440"/>
      <c r="P529" s="440"/>
      <c r="Q529" s="440"/>
      <c r="R529" s="440"/>
      <c r="S529" s="440"/>
      <c r="T529" s="440"/>
      <c r="U529" s="440"/>
      <c r="V529" s="440"/>
      <c r="W529" s="440"/>
      <c r="X529" s="440"/>
      <c r="Y529" s="440"/>
      <c r="Z529" s="440"/>
      <c r="AA529" s="440"/>
      <c r="AB529" s="440"/>
    </row>
    <row r="530" spans="2:28" x14ac:dyDescent="0.25">
      <c r="B530" s="440"/>
      <c r="C530" s="440"/>
      <c r="D530" s="440"/>
      <c r="E530" s="440"/>
      <c r="F530" s="440"/>
      <c r="G530" s="440"/>
      <c r="H530" s="440"/>
      <c r="I530" s="440"/>
      <c r="J530" s="440"/>
      <c r="K530" s="440"/>
      <c r="L530" s="440"/>
      <c r="M530" s="440"/>
      <c r="N530" s="440"/>
      <c r="O530" s="440"/>
      <c r="P530" s="440"/>
      <c r="Q530" s="440"/>
      <c r="R530" s="440"/>
      <c r="S530" s="440"/>
      <c r="T530" s="440"/>
      <c r="U530" s="440"/>
      <c r="V530" s="440"/>
      <c r="W530" s="440"/>
      <c r="X530" s="440"/>
      <c r="Y530" s="440"/>
      <c r="Z530" s="440"/>
      <c r="AA530" s="440"/>
      <c r="AB530" s="440"/>
    </row>
    <row r="531" spans="2:28" x14ac:dyDescent="0.25">
      <c r="B531" s="440"/>
      <c r="C531" s="440"/>
      <c r="D531" s="440"/>
      <c r="E531" s="440"/>
      <c r="F531" s="440"/>
      <c r="G531" s="440"/>
      <c r="H531" s="440"/>
      <c r="I531" s="440"/>
      <c r="J531" s="440"/>
      <c r="K531" s="440"/>
      <c r="L531" s="440"/>
      <c r="M531" s="440"/>
      <c r="N531" s="440"/>
      <c r="O531" s="440"/>
      <c r="P531" s="440"/>
      <c r="Q531" s="440"/>
      <c r="R531" s="440"/>
      <c r="S531" s="440"/>
      <c r="T531" s="440"/>
      <c r="U531" s="440"/>
      <c r="V531" s="440"/>
      <c r="W531" s="440"/>
      <c r="X531" s="440"/>
      <c r="Y531" s="440"/>
      <c r="Z531" s="440"/>
      <c r="AA531" s="440"/>
      <c r="AB531" s="440"/>
    </row>
    <row r="532" spans="2:28" x14ac:dyDescent="0.25">
      <c r="B532" s="440"/>
      <c r="C532" s="440"/>
      <c r="D532" s="440"/>
      <c r="E532" s="440"/>
      <c r="F532" s="440"/>
      <c r="G532" s="440"/>
      <c r="H532" s="440"/>
      <c r="I532" s="440"/>
      <c r="J532" s="440"/>
      <c r="K532" s="440"/>
      <c r="L532" s="440"/>
      <c r="M532" s="440"/>
      <c r="N532" s="440"/>
      <c r="O532" s="440"/>
      <c r="P532" s="440"/>
      <c r="Q532" s="440"/>
      <c r="R532" s="440"/>
      <c r="S532" s="440"/>
      <c r="T532" s="440"/>
      <c r="U532" s="440"/>
      <c r="V532" s="440"/>
      <c r="W532" s="440"/>
      <c r="X532" s="440"/>
      <c r="Y532" s="440"/>
      <c r="Z532" s="440"/>
      <c r="AA532" s="440"/>
      <c r="AB532" s="440"/>
    </row>
    <row r="533" spans="2:28" x14ac:dyDescent="0.25">
      <c r="B533" s="440"/>
      <c r="C533" s="440"/>
      <c r="D533" s="440"/>
      <c r="E533" s="440"/>
      <c r="F533" s="440"/>
      <c r="G533" s="440"/>
      <c r="H533" s="440"/>
      <c r="I533" s="440"/>
      <c r="J533" s="440"/>
      <c r="K533" s="440"/>
      <c r="L533" s="440"/>
      <c r="M533" s="440"/>
      <c r="N533" s="440"/>
      <c r="O533" s="440"/>
      <c r="P533" s="440"/>
      <c r="Q533" s="440"/>
      <c r="R533" s="440"/>
      <c r="S533" s="440"/>
      <c r="T533" s="440"/>
      <c r="U533" s="440"/>
      <c r="V533" s="440"/>
      <c r="W533" s="440"/>
      <c r="X533" s="440"/>
      <c r="Y533" s="440"/>
      <c r="Z533" s="440"/>
      <c r="AA533" s="440"/>
      <c r="AB533" s="440"/>
    </row>
    <row r="534" spans="2:28" x14ac:dyDescent="0.25">
      <c r="B534" s="440"/>
      <c r="C534" s="440"/>
      <c r="D534" s="440"/>
      <c r="E534" s="440"/>
      <c r="F534" s="440"/>
      <c r="G534" s="440"/>
      <c r="H534" s="440"/>
      <c r="I534" s="440"/>
      <c r="J534" s="440"/>
      <c r="K534" s="440"/>
      <c r="L534" s="440"/>
      <c r="M534" s="440"/>
      <c r="N534" s="440"/>
      <c r="O534" s="440"/>
      <c r="P534" s="440"/>
      <c r="Q534" s="440"/>
      <c r="R534" s="440"/>
      <c r="S534" s="440"/>
      <c r="T534" s="440"/>
      <c r="U534" s="440"/>
      <c r="V534" s="440"/>
      <c r="W534" s="440"/>
      <c r="X534" s="440"/>
      <c r="Y534" s="440"/>
      <c r="Z534" s="440"/>
      <c r="AA534" s="440"/>
      <c r="AB534" s="440"/>
    </row>
    <row r="535" spans="2:28" x14ac:dyDescent="0.25">
      <c r="B535" s="440"/>
      <c r="C535" s="440"/>
      <c r="D535" s="440"/>
      <c r="E535" s="440"/>
      <c r="F535" s="440"/>
      <c r="G535" s="440"/>
      <c r="H535" s="440"/>
      <c r="I535" s="440"/>
      <c r="J535" s="440"/>
      <c r="K535" s="440"/>
      <c r="L535" s="440"/>
      <c r="M535" s="440"/>
      <c r="N535" s="440"/>
      <c r="O535" s="440"/>
      <c r="P535" s="440"/>
      <c r="Q535" s="440"/>
      <c r="R535" s="440"/>
      <c r="S535" s="440"/>
      <c r="T535" s="440"/>
      <c r="U535" s="440"/>
      <c r="V535" s="440"/>
      <c r="W535" s="440"/>
      <c r="X535" s="440"/>
      <c r="Y535" s="440"/>
      <c r="Z535" s="440"/>
      <c r="AA535" s="440"/>
      <c r="AB535" s="440"/>
    </row>
    <row r="536" spans="2:28" x14ac:dyDescent="0.25">
      <c r="B536" s="440"/>
      <c r="C536" s="440"/>
      <c r="D536" s="440"/>
      <c r="E536" s="440"/>
      <c r="F536" s="440"/>
      <c r="G536" s="440"/>
      <c r="H536" s="440"/>
      <c r="I536" s="440"/>
      <c r="J536" s="440"/>
      <c r="K536" s="440"/>
      <c r="L536" s="440"/>
      <c r="M536" s="440"/>
      <c r="N536" s="440"/>
      <c r="O536" s="440"/>
      <c r="P536" s="440"/>
      <c r="Q536" s="440"/>
      <c r="R536" s="440"/>
      <c r="S536" s="440"/>
      <c r="T536" s="440"/>
      <c r="U536" s="440"/>
      <c r="V536" s="440"/>
      <c r="W536" s="440"/>
      <c r="X536" s="440"/>
      <c r="Y536" s="440"/>
      <c r="Z536" s="440"/>
      <c r="AA536" s="440"/>
      <c r="AB536" s="440"/>
    </row>
    <row r="537" spans="2:28" x14ac:dyDescent="0.25">
      <c r="B537" s="440"/>
      <c r="C537" s="440"/>
      <c r="D537" s="440"/>
      <c r="E537" s="440"/>
      <c r="F537" s="440"/>
      <c r="G537" s="440"/>
      <c r="H537" s="440"/>
      <c r="I537" s="440"/>
      <c r="J537" s="440"/>
      <c r="K537" s="440"/>
      <c r="L537" s="440"/>
      <c r="M537" s="440"/>
      <c r="N537" s="440"/>
      <c r="O537" s="440"/>
      <c r="P537" s="440"/>
      <c r="Q537" s="440"/>
      <c r="R537" s="440"/>
      <c r="S537" s="440"/>
      <c r="T537" s="440"/>
      <c r="U537" s="440"/>
      <c r="V537" s="440"/>
      <c r="W537" s="440"/>
      <c r="X537" s="440"/>
      <c r="Y537" s="440"/>
      <c r="Z537" s="440"/>
      <c r="AA537" s="440"/>
      <c r="AB537" s="440"/>
    </row>
    <row r="538" spans="2:28" x14ac:dyDescent="0.25">
      <c r="B538" s="440"/>
      <c r="C538" s="440"/>
      <c r="D538" s="440"/>
      <c r="E538" s="440"/>
      <c r="F538" s="440"/>
      <c r="G538" s="440"/>
      <c r="H538" s="440"/>
      <c r="I538" s="440"/>
      <c r="J538" s="440"/>
      <c r="K538" s="440"/>
      <c r="L538" s="440"/>
      <c r="M538" s="440"/>
      <c r="N538" s="440"/>
      <c r="O538" s="440"/>
      <c r="P538" s="440"/>
      <c r="Q538" s="440"/>
      <c r="R538" s="440"/>
      <c r="S538" s="440"/>
      <c r="T538" s="440"/>
      <c r="U538" s="440"/>
      <c r="V538" s="440"/>
      <c r="W538" s="440"/>
      <c r="X538" s="440"/>
      <c r="Y538" s="440"/>
      <c r="Z538" s="440"/>
      <c r="AA538" s="440"/>
      <c r="AB538" s="440"/>
    </row>
    <row r="539" spans="2:28" x14ac:dyDescent="0.25">
      <c r="B539" s="440"/>
      <c r="C539" s="440"/>
      <c r="D539" s="440"/>
      <c r="E539" s="440"/>
      <c r="F539" s="440"/>
      <c r="G539" s="440"/>
      <c r="H539" s="440"/>
      <c r="I539" s="440"/>
      <c r="J539" s="440"/>
      <c r="K539" s="440"/>
      <c r="L539" s="440"/>
      <c r="M539" s="440"/>
      <c r="N539" s="440"/>
      <c r="O539" s="440"/>
      <c r="P539" s="440"/>
      <c r="Q539" s="440"/>
      <c r="R539" s="440"/>
      <c r="S539" s="440"/>
      <c r="T539" s="440"/>
      <c r="U539" s="440"/>
      <c r="V539" s="440"/>
      <c r="W539" s="440"/>
      <c r="X539" s="440"/>
      <c r="Y539" s="440"/>
      <c r="Z539" s="440"/>
      <c r="AA539" s="440"/>
      <c r="AB539" s="440"/>
    </row>
    <row r="540" spans="2:28" x14ac:dyDescent="0.25">
      <c r="B540" s="440"/>
      <c r="C540" s="440"/>
      <c r="D540" s="440"/>
      <c r="E540" s="440"/>
      <c r="F540" s="440"/>
      <c r="G540" s="440"/>
      <c r="H540" s="440"/>
      <c r="I540" s="440"/>
      <c r="J540" s="440"/>
      <c r="K540" s="440"/>
      <c r="L540" s="440"/>
      <c r="M540" s="440"/>
      <c r="N540" s="440"/>
      <c r="O540" s="440"/>
      <c r="P540" s="440"/>
      <c r="Q540" s="440"/>
      <c r="R540" s="440"/>
      <c r="S540" s="440"/>
      <c r="T540" s="440"/>
      <c r="U540" s="440"/>
      <c r="V540" s="440"/>
      <c r="W540" s="440"/>
      <c r="X540" s="440"/>
      <c r="Y540" s="440"/>
      <c r="Z540" s="440"/>
      <c r="AA540" s="440"/>
      <c r="AB540" s="440"/>
    </row>
    <row r="541" spans="2:28" x14ac:dyDescent="0.25">
      <c r="B541" s="440"/>
      <c r="C541" s="440"/>
      <c r="D541" s="440"/>
      <c r="E541" s="440"/>
      <c r="F541" s="440"/>
      <c r="G541" s="440"/>
      <c r="H541" s="440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</row>
    <row r="542" spans="2:28" x14ac:dyDescent="0.25">
      <c r="B542" s="440"/>
      <c r="C542" s="440"/>
      <c r="D542" s="440"/>
      <c r="E542" s="440"/>
      <c r="F542" s="440"/>
      <c r="G542" s="440"/>
      <c r="H542" s="440"/>
      <c r="I542" s="440"/>
      <c r="J542" s="440"/>
      <c r="K542" s="440"/>
      <c r="L542" s="440"/>
      <c r="M542" s="440"/>
      <c r="N542" s="440"/>
      <c r="O542" s="440"/>
      <c r="P542" s="440"/>
      <c r="Q542" s="440"/>
      <c r="R542" s="440"/>
      <c r="S542" s="440"/>
      <c r="T542" s="440"/>
      <c r="U542" s="440"/>
      <c r="V542" s="440"/>
      <c r="W542" s="440"/>
      <c r="X542" s="440"/>
      <c r="Y542" s="440"/>
      <c r="Z542" s="440"/>
      <c r="AA542" s="440"/>
      <c r="AB542" s="440"/>
    </row>
    <row r="543" spans="2:28" x14ac:dyDescent="0.25">
      <c r="B543" s="440"/>
      <c r="C543" s="440"/>
      <c r="D543" s="440"/>
      <c r="E543" s="440"/>
      <c r="F543" s="440"/>
      <c r="G543" s="440"/>
      <c r="H543" s="440"/>
      <c r="I543" s="440"/>
      <c r="J543" s="440"/>
      <c r="K543" s="440"/>
      <c r="L543" s="440"/>
      <c r="M543" s="440"/>
      <c r="N543" s="440"/>
      <c r="O543" s="440"/>
      <c r="P543" s="440"/>
      <c r="Q543" s="440"/>
      <c r="R543" s="440"/>
      <c r="S543" s="440"/>
      <c r="T543" s="440"/>
      <c r="U543" s="440"/>
      <c r="V543" s="440"/>
      <c r="W543" s="440"/>
      <c r="X543" s="440"/>
      <c r="Y543" s="440"/>
      <c r="Z543" s="440"/>
      <c r="AA543" s="440"/>
      <c r="AB543" s="440"/>
    </row>
    <row r="544" spans="2:28" x14ac:dyDescent="0.25">
      <c r="B544" s="440"/>
      <c r="C544" s="440"/>
      <c r="D544" s="440"/>
      <c r="E544" s="440"/>
      <c r="F544" s="440"/>
      <c r="G544" s="440"/>
      <c r="H544" s="440"/>
      <c r="I544" s="440"/>
      <c r="J544" s="440"/>
      <c r="K544" s="440"/>
      <c r="L544" s="440"/>
      <c r="M544" s="440"/>
      <c r="N544" s="440"/>
      <c r="O544" s="440"/>
      <c r="P544" s="440"/>
      <c r="Q544" s="440"/>
      <c r="R544" s="440"/>
      <c r="S544" s="440"/>
      <c r="T544" s="440"/>
      <c r="U544" s="440"/>
      <c r="V544" s="440"/>
      <c r="W544" s="440"/>
      <c r="X544" s="440"/>
      <c r="Y544" s="440"/>
      <c r="Z544" s="440"/>
      <c r="AA544" s="440"/>
      <c r="AB544" s="440"/>
    </row>
    <row r="545" spans="2:28" x14ac:dyDescent="0.25">
      <c r="B545" s="440"/>
      <c r="C545" s="440"/>
      <c r="D545" s="440"/>
      <c r="E545" s="440"/>
      <c r="F545" s="440"/>
      <c r="G545" s="440"/>
      <c r="H545" s="440"/>
      <c r="I545" s="440"/>
      <c r="J545" s="440"/>
      <c r="K545" s="440"/>
      <c r="L545" s="440"/>
      <c r="M545" s="440"/>
      <c r="N545" s="440"/>
      <c r="O545" s="440"/>
      <c r="P545" s="440"/>
      <c r="Q545" s="440"/>
      <c r="R545" s="440"/>
      <c r="S545" s="440"/>
      <c r="T545" s="440"/>
      <c r="U545" s="440"/>
      <c r="V545" s="440"/>
      <c r="W545" s="440"/>
      <c r="X545" s="440"/>
      <c r="Y545" s="440"/>
      <c r="Z545" s="440"/>
      <c r="AA545" s="440"/>
      <c r="AB545" s="440"/>
    </row>
    <row r="546" spans="2:28" x14ac:dyDescent="0.25">
      <c r="B546" s="440"/>
      <c r="C546" s="440"/>
      <c r="D546" s="440"/>
      <c r="E546" s="440"/>
      <c r="F546" s="440"/>
      <c r="G546" s="440"/>
      <c r="H546" s="440"/>
      <c r="I546" s="440"/>
      <c r="J546" s="440"/>
      <c r="K546" s="440"/>
      <c r="L546" s="440"/>
      <c r="M546" s="440"/>
      <c r="N546" s="440"/>
      <c r="O546" s="440"/>
      <c r="P546" s="440"/>
      <c r="Q546" s="440"/>
      <c r="R546" s="440"/>
      <c r="S546" s="440"/>
      <c r="T546" s="440"/>
      <c r="U546" s="440"/>
      <c r="V546" s="440"/>
      <c r="W546" s="440"/>
      <c r="X546" s="440"/>
      <c r="Y546" s="440"/>
      <c r="Z546" s="440"/>
      <c r="AA546" s="440"/>
      <c r="AB546" s="440"/>
    </row>
    <row r="547" spans="2:28" x14ac:dyDescent="0.25">
      <c r="B547" s="440"/>
      <c r="C547" s="440"/>
      <c r="D547" s="440"/>
      <c r="E547" s="440"/>
      <c r="F547" s="440"/>
      <c r="G547" s="440"/>
      <c r="H547" s="440"/>
      <c r="I547" s="440"/>
      <c r="J547" s="440"/>
      <c r="K547" s="440"/>
      <c r="L547" s="440"/>
      <c r="M547" s="440"/>
      <c r="N547" s="440"/>
      <c r="O547" s="440"/>
      <c r="P547" s="440"/>
      <c r="Q547" s="440"/>
      <c r="R547" s="440"/>
      <c r="S547" s="440"/>
      <c r="T547" s="440"/>
      <c r="U547" s="440"/>
      <c r="V547" s="440"/>
      <c r="W547" s="440"/>
      <c r="X547" s="440"/>
      <c r="Y547" s="440"/>
      <c r="Z547" s="440"/>
      <c r="AA547" s="440"/>
      <c r="AB547" s="440"/>
    </row>
    <row r="548" spans="2:28" x14ac:dyDescent="0.25">
      <c r="B548" s="440"/>
      <c r="C548" s="440"/>
      <c r="D548" s="440"/>
      <c r="E548" s="440"/>
      <c r="F548" s="440"/>
      <c r="G548" s="440"/>
      <c r="H548" s="440"/>
      <c r="I548" s="440"/>
      <c r="J548" s="440"/>
      <c r="K548" s="440"/>
      <c r="L548" s="440"/>
      <c r="M548" s="440"/>
      <c r="N548" s="440"/>
      <c r="O548" s="440"/>
      <c r="P548" s="440"/>
      <c r="Q548" s="440"/>
      <c r="R548" s="440"/>
      <c r="S548" s="440"/>
      <c r="T548" s="440"/>
      <c r="U548" s="440"/>
      <c r="V548" s="440"/>
      <c r="W548" s="440"/>
      <c r="X548" s="440"/>
      <c r="Y548" s="440"/>
      <c r="Z548" s="440"/>
      <c r="AA548" s="440"/>
      <c r="AB548" s="440"/>
    </row>
    <row r="549" spans="2:28" x14ac:dyDescent="0.25">
      <c r="B549" s="440"/>
      <c r="C549" s="440"/>
      <c r="D549" s="440"/>
      <c r="E549" s="440"/>
      <c r="F549" s="440"/>
      <c r="G549" s="440"/>
      <c r="H549" s="440"/>
      <c r="I549" s="440"/>
      <c r="J549" s="440"/>
      <c r="K549" s="440"/>
      <c r="L549" s="440"/>
      <c r="M549" s="440"/>
      <c r="N549" s="440"/>
      <c r="O549" s="440"/>
      <c r="P549" s="440"/>
      <c r="Q549" s="440"/>
      <c r="R549" s="440"/>
      <c r="S549" s="440"/>
      <c r="T549" s="440"/>
      <c r="U549" s="440"/>
      <c r="V549" s="440"/>
      <c r="W549" s="440"/>
      <c r="X549" s="440"/>
      <c r="Y549" s="440"/>
      <c r="Z549" s="440"/>
      <c r="AA549" s="440"/>
      <c r="AB549" s="440"/>
    </row>
    <row r="550" spans="2:28" x14ac:dyDescent="0.25">
      <c r="B550" s="440"/>
      <c r="C550" s="440"/>
      <c r="D550" s="440"/>
      <c r="E550" s="440"/>
      <c r="F550" s="440"/>
      <c r="G550" s="440"/>
      <c r="H550" s="440"/>
      <c r="I550" s="440"/>
      <c r="J550" s="440"/>
      <c r="K550" s="440"/>
      <c r="L550" s="440"/>
      <c r="M550" s="440"/>
      <c r="N550" s="440"/>
      <c r="O550" s="440"/>
      <c r="P550" s="440"/>
      <c r="Q550" s="440"/>
      <c r="R550" s="440"/>
      <c r="S550" s="440"/>
      <c r="T550" s="440"/>
      <c r="U550" s="440"/>
      <c r="V550" s="440"/>
      <c r="W550" s="440"/>
      <c r="X550" s="440"/>
      <c r="Y550" s="440"/>
      <c r="Z550" s="440"/>
      <c r="AA550" s="440"/>
      <c r="AB550" s="440"/>
    </row>
    <row r="551" spans="2:28" x14ac:dyDescent="0.25">
      <c r="B551" s="440"/>
      <c r="C551" s="440"/>
      <c r="D551" s="440"/>
      <c r="E551" s="440"/>
      <c r="F551" s="440"/>
      <c r="G551" s="440"/>
      <c r="H551" s="440"/>
      <c r="I551" s="440"/>
      <c r="J551" s="440"/>
      <c r="K551" s="440"/>
      <c r="L551" s="440"/>
      <c r="M551" s="440"/>
      <c r="N551" s="440"/>
      <c r="O551" s="440"/>
      <c r="P551" s="440"/>
      <c r="Q551" s="440"/>
      <c r="R551" s="440"/>
      <c r="S551" s="440"/>
      <c r="T551" s="440"/>
      <c r="U551" s="440"/>
      <c r="V551" s="440"/>
      <c r="W551" s="440"/>
      <c r="X551" s="440"/>
      <c r="Y551" s="440"/>
      <c r="Z551" s="440"/>
      <c r="AA551" s="440"/>
      <c r="AB551" s="440"/>
    </row>
    <row r="552" spans="2:28" x14ac:dyDescent="0.25">
      <c r="B552" s="440"/>
      <c r="C552" s="440"/>
      <c r="D552" s="440"/>
      <c r="E552" s="440"/>
      <c r="F552" s="440"/>
      <c r="G552" s="440"/>
      <c r="H552" s="440"/>
      <c r="I552" s="440"/>
      <c r="J552" s="440"/>
      <c r="K552" s="440"/>
      <c r="L552" s="440"/>
      <c r="M552" s="440"/>
      <c r="N552" s="440"/>
      <c r="O552" s="440"/>
      <c r="P552" s="440"/>
      <c r="Q552" s="440"/>
      <c r="R552" s="440"/>
      <c r="S552" s="440"/>
      <c r="T552" s="440"/>
      <c r="U552" s="440"/>
      <c r="V552" s="440"/>
      <c r="W552" s="440"/>
      <c r="X552" s="440"/>
      <c r="Y552" s="440"/>
      <c r="Z552" s="440"/>
      <c r="AA552" s="440"/>
      <c r="AB552" s="440"/>
    </row>
    <row r="553" spans="2:28" x14ac:dyDescent="0.25">
      <c r="B553" s="440"/>
      <c r="C553" s="440"/>
      <c r="D553" s="440"/>
      <c r="E553" s="440"/>
      <c r="F553" s="440"/>
      <c r="G553" s="440"/>
      <c r="H553" s="440"/>
      <c r="I553" s="440"/>
      <c r="J553" s="440"/>
      <c r="K553" s="440"/>
      <c r="L553" s="440"/>
      <c r="M553" s="440"/>
      <c r="N553" s="440"/>
      <c r="O553" s="440"/>
      <c r="P553" s="440"/>
      <c r="Q553" s="440"/>
      <c r="R553" s="440"/>
      <c r="S553" s="440"/>
      <c r="T553" s="440"/>
      <c r="U553" s="440"/>
      <c r="V553" s="440"/>
      <c r="W553" s="440"/>
      <c r="X553" s="440"/>
      <c r="Y553" s="440"/>
      <c r="Z553" s="440"/>
      <c r="AA553" s="440"/>
      <c r="AB553" s="440"/>
    </row>
    <row r="554" spans="2:28" x14ac:dyDescent="0.25">
      <c r="B554" s="440"/>
      <c r="C554" s="440"/>
      <c r="D554" s="440"/>
      <c r="E554" s="440"/>
      <c r="F554" s="440"/>
      <c r="G554" s="440"/>
      <c r="H554" s="440"/>
      <c r="I554" s="440"/>
      <c r="J554" s="440"/>
      <c r="K554" s="440"/>
      <c r="L554" s="440"/>
      <c r="M554" s="440"/>
      <c r="N554" s="440"/>
      <c r="O554" s="440"/>
      <c r="P554" s="440"/>
      <c r="Q554" s="440"/>
      <c r="R554" s="440"/>
      <c r="S554" s="440"/>
      <c r="T554" s="440"/>
      <c r="U554" s="440"/>
      <c r="V554" s="440"/>
      <c r="W554" s="440"/>
      <c r="X554" s="440"/>
      <c r="Y554" s="440"/>
      <c r="Z554" s="440"/>
      <c r="AA554" s="440"/>
      <c r="AB554" s="440"/>
    </row>
    <row r="555" spans="2:28" x14ac:dyDescent="0.25">
      <c r="B555" s="440"/>
      <c r="C555" s="440"/>
      <c r="D555" s="440"/>
      <c r="E555" s="440"/>
      <c r="F555" s="440"/>
      <c r="G555" s="440"/>
      <c r="H555" s="440"/>
      <c r="I555" s="440"/>
      <c r="J555" s="440"/>
      <c r="K555" s="440"/>
      <c r="L555" s="440"/>
      <c r="M555" s="440"/>
      <c r="N555" s="440"/>
      <c r="O555" s="440"/>
      <c r="P555" s="440"/>
      <c r="Q555" s="440"/>
      <c r="R555" s="440"/>
      <c r="S555" s="440"/>
      <c r="T555" s="440"/>
      <c r="U555" s="440"/>
      <c r="V555" s="440"/>
      <c r="W555" s="440"/>
      <c r="X555" s="440"/>
      <c r="Y555" s="440"/>
      <c r="Z555" s="440"/>
      <c r="AA555" s="440"/>
      <c r="AB555" s="440"/>
    </row>
    <row r="556" spans="2:28" x14ac:dyDescent="0.25">
      <c r="B556" s="440"/>
      <c r="C556" s="440"/>
      <c r="D556" s="440"/>
      <c r="E556" s="440"/>
      <c r="F556" s="440"/>
      <c r="G556" s="440"/>
      <c r="H556" s="440"/>
      <c r="I556" s="440"/>
      <c r="J556" s="440"/>
      <c r="K556" s="440"/>
      <c r="L556" s="440"/>
      <c r="M556" s="440"/>
      <c r="N556" s="440"/>
      <c r="O556" s="440"/>
      <c r="P556" s="440"/>
      <c r="Q556" s="440"/>
      <c r="R556" s="440"/>
      <c r="S556" s="440"/>
      <c r="T556" s="440"/>
      <c r="U556" s="440"/>
      <c r="V556" s="440"/>
      <c r="W556" s="440"/>
      <c r="X556" s="440"/>
      <c r="Y556" s="440"/>
      <c r="Z556" s="440"/>
      <c r="AA556" s="440"/>
      <c r="AB556" s="440"/>
    </row>
    <row r="557" spans="2:28" x14ac:dyDescent="0.25">
      <c r="B557" s="440"/>
      <c r="C557" s="440"/>
      <c r="D557" s="440"/>
      <c r="E557" s="440"/>
      <c r="F557" s="440"/>
      <c r="G557" s="440"/>
      <c r="H557" s="440"/>
      <c r="I557" s="440"/>
      <c r="J557" s="440"/>
      <c r="K557" s="440"/>
      <c r="L557" s="440"/>
      <c r="M557" s="440"/>
      <c r="N557" s="440"/>
      <c r="O557" s="440"/>
      <c r="P557" s="440"/>
      <c r="Q557" s="440"/>
      <c r="R557" s="440"/>
      <c r="S557" s="440"/>
      <c r="T557" s="440"/>
      <c r="U557" s="440"/>
      <c r="V557" s="440"/>
      <c r="W557" s="440"/>
      <c r="X557" s="440"/>
      <c r="Y557" s="440"/>
      <c r="Z557" s="440"/>
      <c r="AA557" s="440"/>
      <c r="AB557" s="440"/>
    </row>
    <row r="558" spans="2:28" x14ac:dyDescent="0.25">
      <c r="B558" s="440"/>
      <c r="C558" s="440"/>
      <c r="D558" s="440"/>
      <c r="E558" s="440"/>
      <c r="F558" s="440"/>
      <c r="G558" s="440"/>
      <c r="H558" s="440"/>
      <c r="I558" s="440"/>
      <c r="J558" s="440"/>
      <c r="K558" s="440"/>
      <c r="L558" s="440"/>
      <c r="M558" s="440"/>
      <c r="N558" s="440"/>
      <c r="O558" s="440"/>
      <c r="P558" s="440"/>
      <c r="Q558" s="440"/>
      <c r="R558" s="440"/>
      <c r="S558" s="440"/>
      <c r="T558" s="440"/>
      <c r="U558" s="440"/>
      <c r="V558" s="440"/>
      <c r="W558" s="440"/>
      <c r="X558" s="440"/>
      <c r="Y558" s="440"/>
      <c r="Z558" s="440"/>
      <c r="AA558" s="440"/>
      <c r="AB558" s="440"/>
    </row>
    <row r="559" spans="2:28" x14ac:dyDescent="0.25">
      <c r="B559" s="440"/>
      <c r="C559" s="440"/>
      <c r="D559" s="440"/>
      <c r="E559" s="440"/>
      <c r="F559" s="440"/>
      <c r="G559" s="440"/>
      <c r="H559" s="440"/>
      <c r="I559" s="440"/>
      <c r="J559" s="440"/>
      <c r="K559" s="440"/>
      <c r="L559" s="440"/>
      <c r="M559" s="440"/>
      <c r="N559" s="440"/>
      <c r="O559" s="440"/>
      <c r="P559" s="440"/>
      <c r="Q559" s="440"/>
      <c r="R559" s="440"/>
      <c r="S559" s="440"/>
      <c r="T559" s="440"/>
      <c r="U559" s="440"/>
      <c r="V559" s="440"/>
      <c r="W559" s="440"/>
      <c r="X559" s="440"/>
      <c r="Y559" s="440"/>
      <c r="Z559" s="440"/>
      <c r="AA559" s="440"/>
      <c r="AB559" s="440"/>
    </row>
    <row r="560" spans="2:28" x14ac:dyDescent="0.25">
      <c r="B560" s="440"/>
      <c r="C560" s="440"/>
      <c r="D560" s="440"/>
      <c r="E560" s="440"/>
      <c r="F560" s="440"/>
      <c r="G560" s="440"/>
      <c r="H560" s="440"/>
      <c r="I560" s="440"/>
      <c r="J560" s="440"/>
      <c r="K560" s="440"/>
      <c r="L560" s="440"/>
      <c r="M560" s="440"/>
      <c r="N560" s="440"/>
      <c r="O560" s="440"/>
      <c r="P560" s="440"/>
      <c r="Q560" s="440"/>
      <c r="R560" s="440"/>
      <c r="S560" s="440"/>
      <c r="T560" s="440"/>
      <c r="U560" s="440"/>
      <c r="V560" s="440"/>
      <c r="W560" s="440"/>
      <c r="X560" s="440"/>
      <c r="Y560" s="440"/>
      <c r="Z560" s="440"/>
      <c r="AA560" s="440"/>
      <c r="AB560" s="440"/>
    </row>
    <row r="561" spans="2:28" x14ac:dyDescent="0.25">
      <c r="B561" s="440"/>
      <c r="C561" s="440"/>
      <c r="D561" s="440"/>
      <c r="E561" s="440"/>
      <c r="F561" s="440"/>
      <c r="G561" s="440"/>
      <c r="H561" s="440"/>
      <c r="I561" s="440"/>
      <c r="J561" s="440"/>
      <c r="K561" s="440"/>
      <c r="L561" s="440"/>
      <c r="M561" s="440"/>
      <c r="N561" s="440"/>
      <c r="O561" s="440"/>
      <c r="P561" s="440"/>
      <c r="Q561" s="440"/>
      <c r="R561" s="440"/>
      <c r="S561" s="440"/>
      <c r="T561" s="440"/>
      <c r="U561" s="440"/>
      <c r="V561" s="440"/>
      <c r="W561" s="440"/>
      <c r="X561" s="440"/>
      <c r="Y561" s="440"/>
      <c r="Z561" s="440"/>
      <c r="AA561" s="440"/>
      <c r="AB561" s="440"/>
    </row>
    <row r="562" spans="2:28" x14ac:dyDescent="0.25">
      <c r="B562" s="440"/>
      <c r="C562" s="440"/>
      <c r="D562" s="440"/>
      <c r="E562" s="440"/>
      <c r="F562" s="440"/>
      <c r="G562" s="440"/>
      <c r="H562" s="440"/>
      <c r="I562" s="440"/>
      <c r="J562" s="440"/>
      <c r="K562" s="440"/>
      <c r="L562" s="440"/>
      <c r="M562" s="440"/>
      <c r="N562" s="440"/>
      <c r="O562" s="440"/>
      <c r="P562" s="440"/>
      <c r="Q562" s="440"/>
      <c r="R562" s="440"/>
      <c r="S562" s="440"/>
      <c r="T562" s="440"/>
      <c r="U562" s="440"/>
      <c r="V562" s="440"/>
      <c r="W562" s="440"/>
      <c r="X562" s="440"/>
      <c r="Y562" s="440"/>
      <c r="Z562" s="440"/>
      <c r="AA562" s="440"/>
      <c r="AB562" s="440"/>
    </row>
    <row r="563" spans="2:28" x14ac:dyDescent="0.25">
      <c r="B563" s="440"/>
      <c r="C563" s="440"/>
      <c r="D563" s="440"/>
      <c r="E563" s="440"/>
      <c r="F563" s="440"/>
      <c r="G563" s="440"/>
      <c r="H563" s="440"/>
      <c r="I563" s="440"/>
      <c r="J563" s="440"/>
      <c r="K563" s="440"/>
      <c r="L563" s="440"/>
      <c r="M563" s="440"/>
      <c r="N563" s="440"/>
      <c r="O563" s="440"/>
      <c r="P563" s="440"/>
      <c r="Q563" s="440"/>
      <c r="R563" s="440"/>
      <c r="S563" s="440"/>
      <c r="T563" s="440"/>
      <c r="U563" s="440"/>
      <c r="V563" s="440"/>
      <c r="W563" s="440"/>
      <c r="X563" s="440"/>
      <c r="Y563" s="440"/>
      <c r="Z563" s="440"/>
      <c r="AA563" s="440"/>
      <c r="AB563" s="440"/>
    </row>
    <row r="564" spans="2:28" x14ac:dyDescent="0.25">
      <c r="B564" s="440"/>
      <c r="C564" s="440"/>
      <c r="D564" s="440"/>
      <c r="E564" s="440"/>
      <c r="F564" s="440"/>
      <c r="G564" s="440"/>
      <c r="H564" s="440"/>
      <c r="I564" s="440"/>
      <c r="J564" s="440"/>
      <c r="K564" s="440"/>
      <c r="L564" s="440"/>
      <c r="M564" s="440"/>
      <c r="N564" s="440"/>
      <c r="O564" s="440"/>
      <c r="P564" s="440"/>
      <c r="Q564" s="440"/>
      <c r="R564" s="440"/>
      <c r="S564" s="440"/>
      <c r="T564" s="440"/>
      <c r="U564" s="440"/>
      <c r="V564" s="440"/>
      <c r="W564" s="440"/>
      <c r="X564" s="440"/>
      <c r="Y564" s="440"/>
      <c r="Z564" s="440"/>
      <c r="AA564" s="440"/>
      <c r="AB564" s="440"/>
    </row>
    <row r="565" spans="2:28" x14ac:dyDescent="0.25">
      <c r="B565" s="440"/>
      <c r="C565" s="440"/>
      <c r="D565" s="440"/>
      <c r="E565" s="440"/>
      <c r="F565" s="440"/>
      <c r="G565" s="440"/>
      <c r="H565" s="440"/>
      <c r="I565" s="440"/>
      <c r="J565" s="440"/>
      <c r="K565" s="440"/>
      <c r="L565" s="440"/>
      <c r="M565" s="440"/>
      <c r="N565" s="440"/>
      <c r="O565" s="440"/>
      <c r="P565" s="440"/>
      <c r="Q565" s="440"/>
      <c r="R565" s="440"/>
      <c r="S565" s="440"/>
      <c r="T565" s="440"/>
      <c r="U565" s="440"/>
      <c r="V565" s="440"/>
      <c r="W565" s="440"/>
      <c r="X565" s="440"/>
      <c r="Y565" s="440"/>
      <c r="Z565" s="440"/>
      <c r="AA565" s="440"/>
      <c r="AB565" s="440"/>
    </row>
    <row r="566" spans="2:28" x14ac:dyDescent="0.25">
      <c r="B566" s="440"/>
      <c r="C566" s="440"/>
      <c r="D566" s="440"/>
      <c r="E566" s="440"/>
      <c r="F566" s="440"/>
      <c r="G566" s="440"/>
      <c r="H566" s="440"/>
      <c r="I566" s="440"/>
      <c r="J566" s="440"/>
      <c r="K566" s="440"/>
      <c r="L566" s="440"/>
      <c r="M566" s="440"/>
      <c r="N566" s="440"/>
      <c r="O566" s="440"/>
      <c r="P566" s="440"/>
      <c r="Q566" s="440"/>
      <c r="R566" s="440"/>
      <c r="S566" s="440"/>
      <c r="T566" s="440"/>
      <c r="U566" s="440"/>
      <c r="V566" s="440"/>
      <c r="W566" s="440"/>
      <c r="X566" s="440"/>
      <c r="Y566" s="440"/>
      <c r="Z566" s="440"/>
      <c r="AA566" s="440"/>
      <c r="AB566" s="440"/>
    </row>
    <row r="567" spans="2:28" x14ac:dyDescent="0.25">
      <c r="B567" s="440"/>
      <c r="C567" s="440"/>
      <c r="D567" s="440"/>
      <c r="E567" s="440"/>
      <c r="F567" s="440"/>
      <c r="G567" s="440"/>
      <c r="H567" s="440"/>
      <c r="I567" s="440"/>
      <c r="J567" s="440"/>
      <c r="K567" s="440"/>
      <c r="L567" s="440"/>
      <c r="M567" s="440"/>
      <c r="N567" s="440"/>
      <c r="O567" s="440"/>
      <c r="P567" s="440"/>
      <c r="Q567" s="440"/>
      <c r="R567" s="440"/>
      <c r="S567" s="440"/>
      <c r="T567" s="440"/>
      <c r="U567" s="440"/>
      <c r="V567" s="440"/>
      <c r="W567" s="440"/>
      <c r="X567" s="440"/>
      <c r="Y567" s="440"/>
      <c r="Z567" s="440"/>
      <c r="AA567" s="440"/>
      <c r="AB567" s="440"/>
    </row>
    <row r="568" spans="2:28" x14ac:dyDescent="0.25">
      <c r="B568" s="440"/>
      <c r="C568" s="440"/>
      <c r="D568" s="440"/>
      <c r="E568" s="440"/>
      <c r="F568" s="440"/>
      <c r="G568" s="440"/>
      <c r="H568" s="440"/>
      <c r="I568" s="440"/>
      <c r="J568" s="440"/>
      <c r="K568" s="440"/>
      <c r="L568" s="440"/>
      <c r="M568" s="440"/>
      <c r="N568" s="440"/>
      <c r="O568" s="440"/>
      <c r="P568" s="440"/>
      <c r="Q568" s="440"/>
      <c r="R568" s="440"/>
      <c r="S568" s="440"/>
      <c r="T568" s="440"/>
      <c r="U568" s="440"/>
      <c r="V568" s="440"/>
      <c r="W568" s="440"/>
      <c r="X568" s="440"/>
      <c r="Y568" s="440"/>
      <c r="Z568" s="440"/>
      <c r="AA568" s="440"/>
      <c r="AB568" s="440"/>
    </row>
    <row r="569" spans="2:28" x14ac:dyDescent="0.25">
      <c r="B569" s="440"/>
      <c r="C569" s="440"/>
      <c r="D569" s="440"/>
      <c r="E569" s="440"/>
      <c r="F569" s="440"/>
      <c r="G569" s="440"/>
      <c r="H569" s="440"/>
      <c r="I569" s="440"/>
      <c r="J569" s="440"/>
      <c r="K569" s="440"/>
      <c r="L569" s="440"/>
      <c r="M569" s="440"/>
      <c r="N569" s="440"/>
      <c r="O569" s="440"/>
      <c r="P569" s="440"/>
      <c r="Q569" s="440"/>
      <c r="R569" s="440"/>
      <c r="S569" s="440"/>
      <c r="T569" s="440"/>
      <c r="U569" s="440"/>
      <c r="V569" s="440"/>
      <c r="W569" s="440"/>
      <c r="X569" s="440"/>
      <c r="Y569" s="440"/>
      <c r="Z569" s="440"/>
      <c r="AA569" s="440"/>
      <c r="AB569" s="440"/>
    </row>
    <row r="570" spans="2:28" x14ac:dyDescent="0.25">
      <c r="B570" s="440"/>
      <c r="C570" s="440"/>
      <c r="D570" s="440"/>
      <c r="E570" s="440"/>
      <c r="F570" s="440"/>
      <c r="G570" s="440"/>
      <c r="H570" s="440"/>
      <c r="I570" s="440"/>
      <c r="J570" s="440"/>
      <c r="K570" s="440"/>
      <c r="L570" s="440"/>
      <c r="M570" s="440"/>
      <c r="N570" s="440"/>
      <c r="O570" s="440"/>
      <c r="P570" s="440"/>
      <c r="Q570" s="440"/>
      <c r="R570" s="440"/>
      <c r="S570" s="440"/>
      <c r="T570" s="440"/>
      <c r="U570" s="440"/>
      <c r="V570" s="440"/>
      <c r="W570" s="440"/>
      <c r="X570" s="440"/>
      <c r="Y570" s="440"/>
      <c r="Z570" s="440"/>
      <c r="AA570" s="440"/>
      <c r="AB570" s="440"/>
    </row>
    <row r="571" spans="2:28" x14ac:dyDescent="0.25">
      <c r="B571" s="440"/>
      <c r="C571" s="440"/>
      <c r="D571" s="440"/>
      <c r="E571" s="440"/>
      <c r="F571" s="440"/>
      <c r="G571" s="440"/>
      <c r="H571" s="440"/>
      <c r="I571" s="440"/>
      <c r="J571" s="440"/>
      <c r="K571" s="440"/>
      <c r="L571" s="440"/>
      <c r="M571" s="440"/>
      <c r="N571" s="440"/>
      <c r="O571" s="440"/>
      <c r="P571" s="440"/>
      <c r="Q571" s="440"/>
      <c r="R571" s="440"/>
      <c r="S571" s="440"/>
      <c r="T571" s="440"/>
      <c r="U571" s="440"/>
      <c r="V571" s="440"/>
      <c r="W571" s="440"/>
      <c r="X571" s="440"/>
      <c r="Y571" s="440"/>
      <c r="Z571" s="440"/>
      <c r="AA571" s="440"/>
      <c r="AB571" s="440"/>
    </row>
    <row r="572" spans="2:28" x14ac:dyDescent="0.25">
      <c r="B572" s="440"/>
      <c r="C572" s="440"/>
      <c r="D572" s="440"/>
      <c r="E572" s="440"/>
      <c r="F572" s="440"/>
      <c r="G572" s="440"/>
      <c r="H572" s="440"/>
      <c r="I572" s="440"/>
      <c r="J572" s="440"/>
      <c r="K572" s="440"/>
      <c r="L572" s="440"/>
      <c r="M572" s="440"/>
      <c r="N572" s="440"/>
      <c r="O572" s="440"/>
      <c r="P572" s="440"/>
      <c r="Q572" s="440"/>
      <c r="R572" s="440"/>
      <c r="S572" s="440"/>
      <c r="T572" s="440"/>
      <c r="U572" s="440"/>
      <c r="V572" s="440"/>
      <c r="W572" s="440"/>
      <c r="X572" s="440"/>
      <c r="Y572" s="440"/>
      <c r="Z572" s="440"/>
      <c r="AA572" s="440"/>
      <c r="AB572" s="440"/>
    </row>
    <row r="573" spans="2:28" x14ac:dyDescent="0.25">
      <c r="B573" s="440"/>
      <c r="C573" s="440"/>
      <c r="D573" s="440"/>
      <c r="E573" s="440"/>
      <c r="F573" s="440"/>
      <c r="G573" s="440"/>
      <c r="H573" s="440"/>
      <c r="I573" s="440"/>
      <c r="J573" s="440"/>
      <c r="K573" s="440"/>
      <c r="L573" s="440"/>
      <c r="M573" s="440"/>
      <c r="N573" s="440"/>
      <c r="O573" s="440"/>
      <c r="P573" s="440"/>
      <c r="Q573" s="440"/>
      <c r="R573" s="440"/>
      <c r="S573" s="440"/>
      <c r="T573" s="440"/>
      <c r="U573" s="440"/>
      <c r="V573" s="440"/>
      <c r="W573" s="440"/>
      <c r="X573" s="440"/>
      <c r="Y573" s="440"/>
      <c r="Z573" s="440"/>
      <c r="AA573" s="440"/>
      <c r="AB573" s="440"/>
    </row>
    <row r="574" spans="2:28" x14ac:dyDescent="0.25">
      <c r="B574" s="440"/>
      <c r="C574" s="440"/>
      <c r="D574" s="440"/>
      <c r="E574" s="440"/>
      <c r="F574" s="440"/>
      <c r="G574" s="440"/>
      <c r="H574" s="440"/>
      <c r="I574" s="440"/>
      <c r="J574" s="440"/>
      <c r="K574" s="440"/>
      <c r="L574" s="440"/>
      <c r="M574" s="440"/>
      <c r="N574" s="440"/>
      <c r="O574" s="440"/>
      <c r="P574" s="440"/>
      <c r="Q574" s="440"/>
      <c r="R574" s="440"/>
      <c r="S574" s="440"/>
      <c r="T574" s="440"/>
      <c r="U574" s="440"/>
      <c r="V574" s="440"/>
      <c r="W574" s="440"/>
      <c r="X574" s="440"/>
      <c r="Y574" s="440"/>
      <c r="Z574" s="440"/>
      <c r="AA574" s="440"/>
      <c r="AB574" s="440"/>
    </row>
    <row r="575" spans="2:28" x14ac:dyDescent="0.25">
      <c r="B575" s="440"/>
      <c r="C575" s="440"/>
      <c r="D575" s="440"/>
      <c r="E575" s="440"/>
      <c r="F575" s="440"/>
      <c r="G575" s="440"/>
      <c r="H575" s="440"/>
      <c r="I575" s="440"/>
      <c r="J575" s="440"/>
      <c r="K575" s="440"/>
      <c r="L575" s="440"/>
      <c r="M575" s="440"/>
      <c r="N575" s="440"/>
      <c r="O575" s="440"/>
      <c r="P575" s="440"/>
      <c r="Q575" s="440"/>
      <c r="R575" s="440"/>
      <c r="S575" s="440"/>
      <c r="T575" s="440"/>
      <c r="U575" s="440"/>
      <c r="V575" s="440"/>
      <c r="W575" s="440"/>
      <c r="X575" s="440"/>
      <c r="Y575" s="440"/>
      <c r="Z575" s="440"/>
      <c r="AA575" s="440"/>
      <c r="AB575" s="440"/>
    </row>
    <row r="576" spans="2:28" x14ac:dyDescent="0.25">
      <c r="B576" s="440"/>
      <c r="C576" s="440"/>
      <c r="D576" s="440"/>
      <c r="E576" s="440"/>
      <c r="F576" s="440"/>
      <c r="G576" s="440"/>
      <c r="H576" s="440"/>
      <c r="I576" s="440"/>
      <c r="J576" s="440"/>
      <c r="K576" s="440"/>
      <c r="L576" s="440"/>
      <c r="M576" s="440"/>
      <c r="N576" s="440"/>
      <c r="O576" s="440"/>
      <c r="P576" s="440"/>
      <c r="Q576" s="440"/>
      <c r="R576" s="440"/>
      <c r="S576" s="440"/>
      <c r="T576" s="440"/>
      <c r="U576" s="440"/>
      <c r="V576" s="440"/>
      <c r="W576" s="440"/>
      <c r="X576" s="440"/>
      <c r="Y576" s="440"/>
      <c r="Z576" s="440"/>
      <c r="AA576" s="440"/>
      <c r="AB576" s="440"/>
    </row>
    <row r="577" spans="2:28" x14ac:dyDescent="0.25">
      <c r="B577" s="440"/>
      <c r="C577" s="440"/>
      <c r="D577" s="440"/>
      <c r="E577" s="440"/>
      <c r="F577" s="440"/>
      <c r="G577" s="440"/>
      <c r="H577" s="440"/>
      <c r="I577" s="440"/>
      <c r="J577" s="440"/>
      <c r="K577" s="440"/>
      <c r="L577" s="440"/>
      <c r="M577" s="440"/>
      <c r="N577" s="440"/>
      <c r="O577" s="440"/>
      <c r="P577" s="440"/>
      <c r="Q577" s="440"/>
      <c r="R577" s="440"/>
      <c r="S577" s="440"/>
      <c r="T577" s="440"/>
      <c r="U577" s="440"/>
      <c r="V577" s="440"/>
      <c r="W577" s="440"/>
      <c r="X577" s="440"/>
      <c r="Y577" s="440"/>
      <c r="Z577" s="440"/>
      <c r="AA577" s="440"/>
      <c r="AB577" s="440"/>
    </row>
    <row r="578" spans="2:28" x14ac:dyDescent="0.25">
      <c r="B578" s="440"/>
      <c r="C578" s="440"/>
      <c r="D578" s="440"/>
      <c r="E578" s="440"/>
      <c r="F578" s="440"/>
      <c r="G578" s="440"/>
      <c r="H578" s="440"/>
      <c r="I578" s="440"/>
      <c r="J578" s="440"/>
      <c r="K578" s="440"/>
      <c r="L578" s="440"/>
      <c r="M578" s="440"/>
      <c r="N578" s="440"/>
      <c r="O578" s="440"/>
      <c r="P578" s="440"/>
      <c r="Q578" s="440"/>
      <c r="R578" s="440"/>
      <c r="S578" s="440"/>
      <c r="T578" s="440"/>
      <c r="U578" s="440"/>
      <c r="V578" s="440"/>
      <c r="W578" s="440"/>
      <c r="X578" s="440"/>
      <c r="Y578" s="440"/>
      <c r="Z578" s="440"/>
      <c r="AA578" s="440"/>
      <c r="AB578" s="440"/>
    </row>
    <row r="579" spans="2:28" x14ac:dyDescent="0.25">
      <c r="B579" s="440"/>
      <c r="C579" s="440"/>
      <c r="D579" s="440"/>
      <c r="E579" s="440"/>
      <c r="F579" s="440"/>
      <c r="G579" s="440"/>
      <c r="H579" s="440"/>
      <c r="I579" s="440"/>
      <c r="J579" s="440"/>
      <c r="K579" s="440"/>
      <c r="L579" s="440"/>
      <c r="M579" s="440"/>
      <c r="N579" s="440"/>
      <c r="O579" s="440"/>
      <c r="P579" s="440"/>
      <c r="Q579" s="440"/>
      <c r="R579" s="440"/>
      <c r="S579" s="440"/>
      <c r="T579" s="440"/>
      <c r="U579" s="440"/>
      <c r="V579" s="440"/>
      <c r="W579" s="440"/>
      <c r="X579" s="440"/>
      <c r="Y579" s="440"/>
      <c r="Z579" s="440"/>
      <c r="AA579" s="440"/>
      <c r="AB579" s="440"/>
    </row>
    <row r="580" spans="2:28" x14ac:dyDescent="0.25">
      <c r="B580" s="440"/>
      <c r="C580" s="440"/>
      <c r="D580" s="440"/>
      <c r="E580" s="440"/>
      <c r="F580" s="440"/>
      <c r="G580" s="440"/>
      <c r="H580" s="440"/>
      <c r="I580" s="440"/>
      <c r="J580" s="440"/>
      <c r="K580" s="440"/>
      <c r="L580" s="440"/>
      <c r="M580" s="440"/>
      <c r="N580" s="440"/>
      <c r="O580" s="440"/>
      <c r="P580" s="440"/>
      <c r="Q580" s="440"/>
      <c r="R580" s="440"/>
      <c r="S580" s="440"/>
      <c r="T580" s="440"/>
      <c r="U580" s="440"/>
      <c r="V580" s="440"/>
      <c r="W580" s="440"/>
      <c r="X580" s="440"/>
      <c r="Y580" s="440"/>
      <c r="Z580" s="440"/>
      <c r="AA580" s="440"/>
      <c r="AB580" s="440"/>
    </row>
    <row r="581" spans="2:28" x14ac:dyDescent="0.25">
      <c r="B581" s="440"/>
      <c r="C581" s="440"/>
      <c r="D581" s="440"/>
      <c r="E581" s="440"/>
      <c r="F581" s="440"/>
      <c r="G581" s="440"/>
      <c r="H581" s="440"/>
      <c r="I581" s="440"/>
      <c r="J581" s="440"/>
      <c r="K581" s="440"/>
      <c r="L581" s="440"/>
      <c r="M581" s="440"/>
      <c r="N581" s="440"/>
      <c r="O581" s="440"/>
      <c r="P581" s="440"/>
      <c r="Q581" s="440"/>
      <c r="R581" s="440"/>
      <c r="S581" s="440"/>
      <c r="T581" s="440"/>
      <c r="U581" s="440"/>
      <c r="V581" s="440"/>
      <c r="W581" s="440"/>
      <c r="X581" s="440"/>
      <c r="Y581" s="440"/>
      <c r="Z581" s="440"/>
      <c r="AA581" s="440"/>
      <c r="AB581" s="440"/>
    </row>
    <row r="582" spans="2:28" x14ac:dyDescent="0.25">
      <c r="B582" s="440"/>
      <c r="C582" s="440"/>
      <c r="D582" s="440"/>
      <c r="E582" s="440"/>
      <c r="F582" s="440"/>
      <c r="G582" s="440"/>
      <c r="H582" s="440"/>
      <c r="I582" s="440"/>
      <c r="J582" s="440"/>
      <c r="K582" s="440"/>
      <c r="L582" s="440"/>
      <c r="M582" s="440"/>
      <c r="N582" s="440"/>
      <c r="O582" s="440"/>
      <c r="P582" s="440"/>
      <c r="Q582" s="440"/>
      <c r="R582" s="440"/>
      <c r="S582" s="440"/>
      <c r="T582" s="440"/>
      <c r="U582" s="440"/>
      <c r="V582" s="440"/>
      <c r="W582" s="440"/>
      <c r="X582" s="440"/>
      <c r="Y582" s="440"/>
      <c r="Z582" s="440"/>
      <c r="AA582" s="440"/>
      <c r="AB582" s="440"/>
    </row>
    <row r="583" spans="2:28" x14ac:dyDescent="0.25">
      <c r="B583" s="440"/>
      <c r="C583" s="440"/>
      <c r="D583" s="440"/>
      <c r="E583" s="440"/>
      <c r="F583" s="440"/>
      <c r="G583" s="440"/>
      <c r="H583" s="440"/>
      <c r="I583" s="440"/>
      <c r="J583" s="440"/>
      <c r="K583" s="440"/>
      <c r="L583" s="440"/>
      <c r="M583" s="440"/>
      <c r="N583" s="440"/>
      <c r="O583" s="440"/>
      <c r="P583" s="440"/>
      <c r="Q583" s="440"/>
      <c r="R583" s="440"/>
      <c r="S583" s="440"/>
      <c r="T583" s="440"/>
      <c r="U583" s="440"/>
      <c r="V583" s="440"/>
      <c r="W583" s="440"/>
      <c r="X583" s="440"/>
      <c r="Y583" s="440"/>
      <c r="Z583" s="440"/>
      <c r="AA583" s="440"/>
      <c r="AB583" s="440"/>
    </row>
    <row r="584" spans="2:28" x14ac:dyDescent="0.25">
      <c r="B584" s="440"/>
      <c r="C584" s="440"/>
      <c r="D584" s="440"/>
      <c r="E584" s="440"/>
      <c r="F584" s="440"/>
      <c r="G584" s="440"/>
      <c r="H584" s="440"/>
      <c r="I584" s="440"/>
      <c r="J584" s="440"/>
      <c r="K584" s="440"/>
      <c r="L584" s="440"/>
      <c r="M584" s="440"/>
      <c r="N584" s="440"/>
      <c r="O584" s="440"/>
      <c r="P584" s="440"/>
      <c r="Q584" s="440"/>
      <c r="R584" s="440"/>
      <c r="S584" s="440"/>
      <c r="T584" s="440"/>
      <c r="U584" s="440"/>
      <c r="V584" s="440"/>
      <c r="W584" s="440"/>
      <c r="X584" s="440"/>
      <c r="Y584" s="440"/>
      <c r="Z584" s="440"/>
      <c r="AA584" s="440"/>
      <c r="AB584" s="440"/>
    </row>
    <row r="585" spans="2:28" x14ac:dyDescent="0.25">
      <c r="B585" s="440"/>
      <c r="C585" s="440"/>
      <c r="D585" s="440"/>
      <c r="E585" s="440"/>
      <c r="F585" s="440"/>
      <c r="G585" s="440"/>
      <c r="H585" s="440"/>
      <c r="I585" s="440"/>
      <c r="J585" s="440"/>
      <c r="K585" s="440"/>
      <c r="L585" s="440"/>
      <c r="M585" s="440"/>
      <c r="N585" s="440"/>
      <c r="O585" s="440"/>
      <c r="P585" s="440"/>
      <c r="Q585" s="440"/>
      <c r="R585" s="440"/>
      <c r="S585" s="440"/>
      <c r="T585" s="440"/>
      <c r="U585" s="440"/>
      <c r="V585" s="440"/>
      <c r="W585" s="440"/>
      <c r="X585" s="440"/>
      <c r="Y585" s="440"/>
      <c r="Z585" s="440"/>
      <c r="AA585" s="440"/>
      <c r="AB585" s="440"/>
    </row>
    <row r="586" spans="2:28" x14ac:dyDescent="0.25">
      <c r="B586" s="440"/>
      <c r="C586" s="440"/>
      <c r="D586" s="440"/>
      <c r="E586" s="440"/>
      <c r="F586" s="440"/>
      <c r="G586" s="440"/>
      <c r="H586" s="440"/>
      <c r="I586" s="440"/>
      <c r="J586" s="440"/>
      <c r="K586" s="440"/>
      <c r="L586" s="440"/>
      <c r="M586" s="440"/>
      <c r="N586" s="440"/>
      <c r="O586" s="440"/>
      <c r="P586" s="440"/>
      <c r="Q586" s="440"/>
      <c r="R586" s="440"/>
      <c r="S586" s="440"/>
      <c r="T586" s="440"/>
      <c r="U586" s="440"/>
      <c r="V586" s="440"/>
      <c r="W586" s="440"/>
      <c r="X586" s="440"/>
      <c r="Y586" s="440"/>
      <c r="Z586" s="440"/>
      <c r="AA586" s="440"/>
      <c r="AB586" s="440"/>
    </row>
    <row r="587" spans="2:28" x14ac:dyDescent="0.25">
      <c r="B587" s="440"/>
      <c r="C587" s="440"/>
      <c r="D587" s="440"/>
      <c r="E587" s="440"/>
      <c r="F587" s="440"/>
      <c r="G587" s="440"/>
      <c r="H587" s="440"/>
      <c r="I587" s="440"/>
      <c r="J587" s="440"/>
      <c r="K587" s="440"/>
      <c r="L587" s="440"/>
      <c r="M587" s="440"/>
      <c r="N587" s="440"/>
      <c r="O587" s="440"/>
      <c r="P587" s="440"/>
      <c r="Q587" s="440"/>
      <c r="R587" s="440"/>
      <c r="S587" s="440"/>
      <c r="T587" s="440"/>
      <c r="U587" s="440"/>
      <c r="V587" s="440"/>
      <c r="W587" s="440"/>
      <c r="X587" s="440"/>
      <c r="Y587" s="440"/>
      <c r="Z587" s="440"/>
      <c r="AA587" s="440"/>
      <c r="AB587" s="440"/>
    </row>
    <row r="588" spans="2:28" x14ac:dyDescent="0.25">
      <c r="B588" s="440"/>
      <c r="C588" s="440"/>
      <c r="D588" s="440"/>
      <c r="E588" s="440"/>
      <c r="F588" s="440"/>
      <c r="G588" s="440"/>
      <c r="H588" s="440"/>
      <c r="I588" s="440"/>
      <c r="J588" s="440"/>
      <c r="K588" s="440"/>
      <c r="L588" s="440"/>
      <c r="M588" s="440"/>
      <c r="N588" s="440"/>
      <c r="O588" s="440"/>
      <c r="P588" s="440"/>
      <c r="Q588" s="440"/>
      <c r="R588" s="440"/>
      <c r="S588" s="440"/>
      <c r="T588" s="440"/>
      <c r="U588" s="440"/>
      <c r="V588" s="440"/>
      <c r="W588" s="440"/>
      <c r="X588" s="440"/>
      <c r="Y588" s="440"/>
      <c r="Z588" s="440"/>
      <c r="AA588" s="440"/>
      <c r="AB588" s="440"/>
    </row>
    <row r="589" spans="2:28" x14ac:dyDescent="0.25">
      <c r="B589" s="440"/>
      <c r="C589" s="440"/>
      <c r="D589" s="440"/>
      <c r="E589" s="440"/>
      <c r="F589" s="440"/>
      <c r="G589" s="440"/>
      <c r="H589" s="440"/>
      <c r="I589" s="440"/>
      <c r="J589" s="440"/>
      <c r="K589" s="440"/>
      <c r="L589" s="440"/>
      <c r="M589" s="440"/>
      <c r="N589" s="440"/>
      <c r="O589" s="440"/>
      <c r="P589" s="440"/>
      <c r="Q589" s="440"/>
      <c r="R589" s="440"/>
      <c r="S589" s="440"/>
      <c r="T589" s="440"/>
      <c r="U589" s="440"/>
      <c r="V589" s="440"/>
      <c r="W589" s="440"/>
      <c r="X589" s="440"/>
      <c r="Y589" s="440"/>
      <c r="Z589" s="440"/>
      <c r="AA589" s="440"/>
      <c r="AB589" s="440"/>
    </row>
    <row r="590" spans="2:28" x14ac:dyDescent="0.25">
      <c r="B590" s="440"/>
      <c r="C590" s="440"/>
      <c r="D590" s="440"/>
      <c r="E590" s="440"/>
      <c r="F590" s="440"/>
      <c r="G590" s="440"/>
      <c r="H590" s="440"/>
      <c r="I590" s="440"/>
      <c r="J590" s="440"/>
      <c r="K590" s="440"/>
      <c r="L590" s="440"/>
      <c r="M590" s="440"/>
      <c r="N590" s="440"/>
      <c r="O590" s="440"/>
      <c r="P590" s="440"/>
      <c r="Q590" s="440"/>
      <c r="R590" s="440"/>
      <c r="S590" s="440"/>
      <c r="T590" s="440"/>
      <c r="U590" s="440"/>
      <c r="V590" s="440"/>
      <c r="W590" s="440"/>
      <c r="X590" s="440"/>
      <c r="Y590" s="440"/>
      <c r="Z590" s="440"/>
      <c r="AA590" s="440"/>
      <c r="AB590" s="440"/>
    </row>
    <row r="591" spans="2:28" x14ac:dyDescent="0.25">
      <c r="B591" s="440"/>
      <c r="C591" s="440"/>
      <c r="D591" s="440"/>
      <c r="E591" s="440"/>
      <c r="F591" s="440"/>
      <c r="G591" s="440"/>
      <c r="H591" s="440"/>
      <c r="I591" s="440"/>
      <c r="J591" s="440"/>
      <c r="K591" s="440"/>
      <c r="L591" s="440"/>
      <c r="M591" s="440"/>
      <c r="N591" s="440"/>
      <c r="O591" s="440"/>
      <c r="P591" s="440"/>
      <c r="Q591" s="440"/>
      <c r="R591" s="440"/>
      <c r="S591" s="440"/>
      <c r="T591" s="440"/>
      <c r="U591" s="440"/>
      <c r="V591" s="440"/>
      <c r="W591" s="440"/>
      <c r="X591" s="440"/>
      <c r="Y591" s="440"/>
      <c r="Z591" s="440"/>
      <c r="AA591" s="440"/>
      <c r="AB591" s="440"/>
    </row>
    <row r="592" spans="2:28" x14ac:dyDescent="0.25">
      <c r="B592" s="440"/>
      <c r="C592" s="440"/>
      <c r="D592" s="440"/>
      <c r="E592" s="440"/>
      <c r="F592" s="440"/>
      <c r="G592" s="440"/>
      <c r="H592" s="440"/>
      <c r="I592" s="440"/>
      <c r="J592" s="440"/>
      <c r="K592" s="440"/>
      <c r="L592" s="440"/>
      <c r="M592" s="440"/>
      <c r="N592" s="440"/>
      <c r="O592" s="440"/>
      <c r="P592" s="440"/>
      <c r="Q592" s="440"/>
      <c r="R592" s="440"/>
      <c r="S592" s="440"/>
      <c r="T592" s="440"/>
      <c r="U592" s="440"/>
      <c r="V592" s="440"/>
      <c r="W592" s="440"/>
      <c r="X592" s="440"/>
      <c r="Y592" s="440"/>
      <c r="Z592" s="440"/>
      <c r="AA592" s="440"/>
      <c r="AB592" s="440"/>
    </row>
    <row r="593" spans="2:28" x14ac:dyDescent="0.25">
      <c r="B593" s="440"/>
      <c r="C593" s="440"/>
      <c r="D593" s="440"/>
      <c r="E593" s="440"/>
      <c r="F593" s="440"/>
      <c r="G593" s="440"/>
      <c r="H593" s="440"/>
      <c r="I593" s="440"/>
      <c r="J593" s="440"/>
      <c r="K593" s="440"/>
      <c r="L593" s="440"/>
      <c r="M593" s="440"/>
      <c r="N593" s="440"/>
      <c r="O593" s="440"/>
      <c r="P593" s="440"/>
      <c r="Q593" s="440"/>
      <c r="R593" s="440"/>
      <c r="S593" s="440"/>
      <c r="T593" s="440"/>
      <c r="U593" s="440"/>
      <c r="V593" s="440"/>
      <c r="W593" s="440"/>
      <c r="X593" s="440"/>
      <c r="Y593" s="440"/>
      <c r="Z593" s="440"/>
      <c r="AA593" s="440"/>
      <c r="AB593" s="440"/>
    </row>
    <row r="594" spans="2:28" x14ac:dyDescent="0.25">
      <c r="B594" s="440"/>
      <c r="C594" s="440"/>
      <c r="D594" s="440"/>
      <c r="E594" s="440"/>
      <c r="F594" s="440"/>
      <c r="G594" s="440"/>
      <c r="H594" s="440"/>
      <c r="I594" s="440"/>
      <c r="J594" s="440"/>
      <c r="K594" s="440"/>
      <c r="L594" s="440"/>
      <c r="M594" s="440"/>
      <c r="N594" s="440"/>
      <c r="O594" s="440"/>
      <c r="P594" s="440"/>
      <c r="Q594" s="440"/>
      <c r="R594" s="440"/>
      <c r="S594" s="440"/>
      <c r="T594" s="440"/>
      <c r="U594" s="440"/>
      <c r="V594" s="440"/>
      <c r="W594" s="440"/>
      <c r="X594" s="440"/>
      <c r="Y594" s="440"/>
      <c r="Z594" s="440"/>
      <c r="AA594" s="440"/>
      <c r="AB594" s="440"/>
    </row>
    <row r="595" spans="2:28" x14ac:dyDescent="0.25">
      <c r="B595" s="440"/>
      <c r="C595" s="440"/>
      <c r="D595" s="440"/>
      <c r="E595" s="440"/>
      <c r="F595" s="440"/>
      <c r="G595" s="440"/>
      <c r="H595" s="440"/>
      <c r="I595" s="440"/>
      <c r="J595" s="440"/>
      <c r="K595" s="440"/>
      <c r="L595" s="440"/>
      <c r="M595" s="440"/>
      <c r="N595" s="440"/>
      <c r="O595" s="440"/>
      <c r="P595" s="440"/>
      <c r="Q595" s="440"/>
      <c r="R595" s="440"/>
      <c r="S595" s="440"/>
      <c r="T595" s="440"/>
      <c r="U595" s="440"/>
      <c r="V595" s="440"/>
      <c r="W595" s="440"/>
      <c r="X595" s="440"/>
      <c r="Y595" s="440"/>
      <c r="Z595" s="440"/>
      <c r="AA595" s="440"/>
      <c r="AB595" s="440"/>
    </row>
    <row r="596" spans="2:28" x14ac:dyDescent="0.25">
      <c r="B596" s="440"/>
      <c r="C596" s="440"/>
      <c r="D596" s="440"/>
      <c r="E596" s="440"/>
      <c r="F596" s="440"/>
      <c r="G596" s="440"/>
      <c r="H596" s="440"/>
      <c r="I596" s="440"/>
      <c r="J596" s="440"/>
      <c r="K596" s="440"/>
      <c r="L596" s="440"/>
      <c r="M596" s="440"/>
      <c r="N596" s="440"/>
      <c r="O596" s="440"/>
      <c r="P596" s="440"/>
      <c r="Q596" s="440"/>
      <c r="R596" s="440"/>
      <c r="S596" s="440"/>
      <c r="T596" s="440"/>
      <c r="U596" s="440"/>
      <c r="V596" s="440"/>
      <c r="W596" s="440"/>
      <c r="X596" s="440"/>
      <c r="Y596" s="440"/>
      <c r="Z596" s="440"/>
      <c r="AA596" s="440"/>
      <c r="AB596" s="440"/>
    </row>
    <row r="597" spans="2:28" x14ac:dyDescent="0.25">
      <c r="B597" s="440"/>
      <c r="C597" s="440"/>
      <c r="D597" s="440"/>
      <c r="E597" s="440"/>
      <c r="F597" s="440"/>
      <c r="G597" s="440"/>
      <c r="H597" s="440"/>
      <c r="I597" s="440"/>
      <c r="J597" s="440"/>
      <c r="K597" s="440"/>
      <c r="L597" s="440"/>
      <c r="M597" s="440"/>
      <c r="N597" s="440"/>
      <c r="O597" s="440"/>
      <c r="P597" s="440"/>
      <c r="Q597" s="440"/>
      <c r="R597" s="440"/>
      <c r="S597" s="440"/>
      <c r="T597" s="440"/>
      <c r="U597" s="440"/>
      <c r="V597" s="440"/>
      <c r="W597" s="440"/>
      <c r="X597" s="440"/>
      <c r="Y597" s="440"/>
      <c r="Z597" s="440"/>
      <c r="AA597" s="440"/>
      <c r="AB597" s="440"/>
    </row>
    <row r="598" spans="2:28" x14ac:dyDescent="0.25">
      <c r="B598" s="440"/>
      <c r="C598" s="440"/>
      <c r="D598" s="440"/>
      <c r="E598" s="440"/>
      <c r="F598" s="440"/>
      <c r="G598" s="440"/>
      <c r="H598" s="440"/>
      <c r="I598" s="440"/>
      <c r="J598" s="440"/>
      <c r="K598" s="440"/>
      <c r="L598" s="440"/>
      <c r="M598" s="440"/>
      <c r="N598" s="440"/>
      <c r="O598" s="440"/>
      <c r="P598" s="440"/>
      <c r="Q598" s="440"/>
      <c r="R598" s="440"/>
      <c r="S598" s="440"/>
      <c r="T598" s="440"/>
      <c r="U598" s="440"/>
      <c r="V598" s="440"/>
      <c r="W598" s="440"/>
      <c r="X598" s="440"/>
      <c r="Y598" s="440"/>
      <c r="Z598" s="440"/>
      <c r="AA598" s="440"/>
      <c r="AB598" s="440"/>
    </row>
    <row r="599" spans="2:28" x14ac:dyDescent="0.25">
      <c r="B599" s="440"/>
      <c r="C599" s="440"/>
      <c r="D599" s="440"/>
      <c r="E599" s="440"/>
      <c r="F599" s="440"/>
      <c r="G599" s="440"/>
      <c r="H599" s="440"/>
      <c r="I599" s="440"/>
      <c r="J599" s="440"/>
      <c r="K599" s="440"/>
      <c r="L599" s="440"/>
      <c r="M599" s="440"/>
      <c r="N599" s="440"/>
      <c r="O599" s="440"/>
      <c r="P599" s="440"/>
      <c r="Q599" s="440"/>
      <c r="R599" s="440"/>
      <c r="S599" s="440"/>
      <c r="T599" s="440"/>
      <c r="U599" s="440"/>
      <c r="V599" s="440"/>
      <c r="W599" s="440"/>
      <c r="X599" s="440"/>
      <c r="Y599" s="440"/>
      <c r="Z599" s="440"/>
      <c r="AA599" s="440"/>
      <c r="AB599" s="440"/>
    </row>
    <row r="600" spans="2:28" x14ac:dyDescent="0.25">
      <c r="B600" s="440"/>
      <c r="C600" s="440"/>
      <c r="D600" s="440"/>
      <c r="E600" s="440"/>
      <c r="F600" s="440"/>
      <c r="G600" s="440"/>
      <c r="H600" s="440"/>
      <c r="I600" s="440"/>
      <c r="J600" s="440"/>
      <c r="K600" s="440"/>
      <c r="L600" s="440"/>
      <c r="M600" s="440"/>
      <c r="N600" s="440"/>
      <c r="O600" s="440"/>
      <c r="P600" s="440"/>
      <c r="Q600" s="440"/>
      <c r="R600" s="440"/>
      <c r="S600" s="440"/>
      <c r="T600" s="440"/>
      <c r="U600" s="440"/>
      <c r="V600" s="440"/>
      <c r="W600" s="440"/>
      <c r="X600" s="440"/>
      <c r="Y600" s="440"/>
      <c r="Z600" s="440"/>
      <c r="AA600" s="440"/>
      <c r="AB600" s="440"/>
    </row>
    <row r="601" spans="2:28" x14ac:dyDescent="0.25">
      <c r="B601" s="440"/>
      <c r="C601" s="440"/>
      <c r="D601" s="440"/>
      <c r="E601" s="440"/>
      <c r="F601" s="440"/>
      <c r="G601" s="440"/>
      <c r="H601" s="440"/>
      <c r="I601" s="440"/>
      <c r="J601" s="440"/>
      <c r="K601" s="440"/>
      <c r="L601" s="440"/>
      <c r="M601" s="440"/>
      <c r="N601" s="440"/>
      <c r="O601" s="440"/>
      <c r="P601" s="440"/>
      <c r="Q601" s="440"/>
      <c r="R601" s="440"/>
      <c r="S601" s="440"/>
      <c r="T601" s="440"/>
      <c r="U601" s="440"/>
      <c r="V601" s="440"/>
      <c r="W601" s="440"/>
      <c r="X601" s="440"/>
      <c r="Y601" s="440"/>
      <c r="Z601" s="440"/>
      <c r="AA601" s="440"/>
      <c r="AB601" s="440"/>
    </row>
    <row r="602" spans="2:28" x14ac:dyDescent="0.25">
      <c r="B602" s="440"/>
      <c r="C602" s="440"/>
      <c r="D602" s="440"/>
      <c r="E602" s="440"/>
      <c r="F602" s="440"/>
      <c r="G602" s="440"/>
      <c r="H602" s="440"/>
      <c r="I602" s="440"/>
      <c r="J602" s="440"/>
      <c r="K602" s="440"/>
      <c r="L602" s="440"/>
      <c r="M602" s="440"/>
      <c r="N602" s="440"/>
      <c r="O602" s="440"/>
      <c r="P602" s="440"/>
      <c r="Q602" s="440"/>
      <c r="R602" s="440"/>
      <c r="S602" s="440"/>
      <c r="T602" s="440"/>
      <c r="U602" s="440"/>
      <c r="V602" s="440"/>
      <c r="W602" s="440"/>
      <c r="X602" s="440"/>
      <c r="Y602" s="440"/>
      <c r="Z602" s="440"/>
      <c r="AA602" s="440"/>
      <c r="AB602" s="440"/>
    </row>
    <row r="603" spans="2:28" x14ac:dyDescent="0.25">
      <c r="B603" s="440"/>
      <c r="C603" s="440"/>
      <c r="D603" s="440"/>
      <c r="E603" s="440"/>
      <c r="F603" s="440"/>
      <c r="G603" s="440"/>
      <c r="H603" s="440"/>
      <c r="I603" s="440"/>
      <c r="J603" s="440"/>
      <c r="K603" s="440"/>
      <c r="L603" s="440"/>
      <c r="M603" s="440"/>
      <c r="N603" s="440"/>
      <c r="O603" s="440"/>
      <c r="P603" s="440"/>
      <c r="Q603" s="440"/>
      <c r="R603" s="440"/>
      <c r="S603" s="440"/>
      <c r="T603" s="440"/>
      <c r="U603" s="440"/>
      <c r="V603" s="440"/>
      <c r="W603" s="440"/>
      <c r="X603" s="440"/>
      <c r="Y603" s="440"/>
      <c r="Z603" s="440"/>
      <c r="AA603" s="440"/>
      <c r="AB603" s="440"/>
    </row>
    <row r="604" spans="2:28" x14ac:dyDescent="0.25">
      <c r="B604" s="440"/>
      <c r="C604" s="440"/>
      <c r="D604" s="440"/>
      <c r="E604" s="440"/>
      <c r="F604" s="440"/>
      <c r="G604" s="440"/>
      <c r="H604" s="440"/>
      <c r="I604" s="440"/>
      <c r="J604" s="440"/>
      <c r="K604" s="440"/>
      <c r="L604" s="440"/>
      <c r="M604" s="440"/>
      <c r="N604" s="440"/>
      <c r="O604" s="440"/>
      <c r="P604" s="440"/>
      <c r="Q604" s="440"/>
      <c r="R604" s="440"/>
      <c r="S604" s="440"/>
      <c r="T604" s="440"/>
      <c r="U604" s="440"/>
      <c r="V604" s="440"/>
      <c r="W604" s="440"/>
      <c r="X604" s="440"/>
      <c r="Y604" s="440"/>
      <c r="Z604" s="440"/>
      <c r="AA604" s="440"/>
      <c r="AB604" s="440"/>
    </row>
    <row r="605" spans="2:28" x14ac:dyDescent="0.25">
      <c r="B605" s="440"/>
      <c r="C605" s="440"/>
      <c r="D605" s="440"/>
      <c r="E605" s="440"/>
      <c r="F605" s="440"/>
      <c r="G605" s="440"/>
      <c r="H605" s="440"/>
      <c r="I605" s="440"/>
      <c r="J605" s="440"/>
      <c r="K605" s="440"/>
      <c r="L605" s="440"/>
      <c r="M605" s="440"/>
      <c r="N605" s="440"/>
      <c r="O605" s="440"/>
      <c r="P605" s="440"/>
      <c r="Q605" s="440"/>
      <c r="R605" s="440"/>
      <c r="S605" s="440"/>
      <c r="T605" s="440"/>
      <c r="U605" s="440"/>
      <c r="V605" s="440"/>
      <c r="W605" s="440"/>
      <c r="X605" s="440"/>
      <c r="Y605" s="440"/>
      <c r="Z605" s="440"/>
      <c r="AA605" s="440"/>
      <c r="AB605" s="440"/>
    </row>
    <row r="606" spans="2:28" x14ac:dyDescent="0.25">
      <c r="B606" s="440"/>
      <c r="C606" s="440"/>
      <c r="D606" s="440"/>
      <c r="E606" s="440"/>
      <c r="F606" s="440"/>
      <c r="G606" s="440"/>
      <c r="H606" s="440"/>
      <c r="I606" s="440"/>
      <c r="J606" s="440"/>
      <c r="K606" s="440"/>
      <c r="L606" s="440"/>
      <c r="M606" s="440"/>
      <c r="N606" s="440"/>
      <c r="O606" s="440"/>
      <c r="P606" s="440"/>
      <c r="Q606" s="440"/>
      <c r="R606" s="440"/>
      <c r="S606" s="440"/>
      <c r="T606" s="440"/>
      <c r="U606" s="440"/>
      <c r="V606" s="440"/>
      <c r="W606" s="440"/>
      <c r="X606" s="440"/>
      <c r="Y606" s="440"/>
      <c r="Z606" s="440"/>
      <c r="AA606" s="440"/>
      <c r="AB606" s="440"/>
    </row>
    <row r="607" spans="2:28" x14ac:dyDescent="0.25">
      <c r="B607" s="440"/>
      <c r="C607" s="440"/>
      <c r="D607" s="440"/>
      <c r="E607" s="440"/>
      <c r="F607" s="440"/>
      <c r="G607" s="440"/>
      <c r="H607" s="440"/>
      <c r="I607" s="440"/>
      <c r="J607" s="440"/>
      <c r="K607" s="440"/>
      <c r="L607" s="440"/>
      <c r="M607" s="440"/>
      <c r="N607" s="440"/>
      <c r="O607" s="440"/>
      <c r="P607" s="440"/>
      <c r="Q607" s="440"/>
      <c r="R607" s="440"/>
      <c r="S607" s="440"/>
      <c r="T607" s="440"/>
      <c r="U607" s="440"/>
      <c r="V607" s="440"/>
      <c r="W607" s="440"/>
      <c r="X607" s="440"/>
      <c r="Y607" s="440"/>
      <c r="Z607" s="440"/>
      <c r="AA607" s="440"/>
      <c r="AB607" s="440"/>
    </row>
    <row r="608" spans="2:28" x14ac:dyDescent="0.25">
      <c r="B608" s="440"/>
      <c r="C608" s="440"/>
      <c r="D608" s="440"/>
      <c r="E608" s="440"/>
      <c r="F608" s="440"/>
      <c r="G608" s="440"/>
      <c r="H608" s="440"/>
      <c r="I608" s="440"/>
      <c r="J608" s="440"/>
      <c r="K608" s="440"/>
      <c r="L608" s="440"/>
      <c r="M608" s="440"/>
      <c r="N608" s="440"/>
      <c r="O608" s="440"/>
      <c r="P608" s="440"/>
      <c r="Q608" s="440"/>
      <c r="R608" s="440"/>
      <c r="S608" s="440"/>
      <c r="T608" s="440"/>
      <c r="U608" s="440"/>
      <c r="V608" s="440"/>
      <c r="W608" s="440"/>
      <c r="X608" s="440"/>
      <c r="Y608" s="440"/>
      <c r="Z608" s="440"/>
      <c r="AA608" s="440"/>
      <c r="AB608" s="440"/>
    </row>
    <row r="609" spans="2:28" x14ac:dyDescent="0.25">
      <c r="B609" s="440"/>
      <c r="C609" s="440"/>
      <c r="D609" s="440"/>
      <c r="E609" s="440"/>
      <c r="F609" s="440"/>
      <c r="G609" s="440"/>
      <c r="H609" s="440"/>
      <c r="I609" s="440"/>
      <c r="J609" s="440"/>
      <c r="K609" s="440"/>
      <c r="L609" s="440"/>
      <c r="M609" s="440"/>
      <c r="N609" s="440"/>
      <c r="O609" s="440"/>
      <c r="P609" s="440"/>
      <c r="Q609" s="440"/>
      <c r="R609" s="440"/>
      <c r="S609" s="440"/>
      <c r="T609" s="440"/>
      <c r="U609" s="440"/>
      <c r="V609" s="440"/>
      <c r="W609" s="440"/>
      <c r="X609" s="440"/>
      <c r="Y609" s="440"/>
      <c r="Z609" s="440"/>
      <c r="AA609" s="440"/>
      <c r="AB609" s="440"/>
    </row>
    <row r="610" spans="2:28" x14ac:dyDescent="0.25">
      <c r="B610" s="440"/>
      <c r="C610" s="440"/>
      <c r="D610" s="440"/>
      <c r="E610" s="440"/>
      <c r="F610" s="440"/>
      <c r="G610" s="440"/>
      <c r="H610" s="440"/>
      <c r="I610" s="440"/>
      <c r="J610" s="440"/>
      <c r="K610" s="440"/>
      <c r="L610" s="440"/>
      <c r="M610" s="440"/>
      <c r="N610" s="440"/>
      <c r="O610" s="440"/>
      <c r="P610" s="440"/>
      <c r="Q610" s="440"/>
      <c r="R610" s="440"/>
      <c r="S610" s="440"/>
      <c r="T610" s="440"/>
      <c r="U610" s="440"/>
      <c r="V610" s="440"/>
      <c r="W610" s="440"/>
      <c r="X610" s="440"/>
      <c r="Y610" s="440"/>
      <c r="Z610" s="440"/>
      <c r="AA610" s="440"/>
      <c r="AB610" s="440"/>
    </row>
    <row r="611" spans="2:28" x14ac:dyDescent="0.25">
      <c r="B611" s="440"/>
      <c r="C611" s="440"/>
      <c r="D611" s="440"/>
      <c r="E611" s="440"/>
      <c r="F611" s="440"/>
      <c r="G611" s="440"/>
      <c r="H611" s="440"/>
      <c r="I611" s="440"/>
      <c r="J611" s="440"/>
      <c r="K611" s="440"/>
      <c r="L611" s="440"/>
      <c r="M611" s="440"/>
      <c r="N611" s="440"/>
      <c r="O611" s="440"/>
      <c r="P611" s="440"/>
      <c r="Q611" s="440"/>
      <c r="R611" s="440"/>
      <c r="S611" s="440"/>
      <c r="T611" s="440"/>
      <c r="U611" s="440"/>
      <c r="V611" s="440"/>
      <c r="W611" s="440"/>
      <c r="X611" s="440"/>
      <c r="Y611" s="440"/>
      <c r="Z611" s="440"/>
      <c r="AA611" s="440"/>
      <c r="AB611" s="440"/>
    </row>
    <row r="612" spans="2:28" x14ac:dyDescent="0.25">
      <c r="B612" s="440"/>
      <c r="C612" s="440"/>
      <c r="D612" s="440"/>
      <c r="E612" s="440"/>
      <c r="F612" s="440"/>
      <c r="G612" s="440"/>
      <c r="H612" s="440"/>
      <c r="I612" s="440"/>
      <c r="J612" s="440"/>
      <c r="K612" s="440"/>
      <c r="L612" s="440"/>
      <c r="M612" s="440"/>
      <c r="N612" s="440"/>
      <c r="O612" s="440"/>
      <c r="P612" s="440"/>
      <c r="Q612" s="440"/>
      <c r="R612" s="440"/>
      <c r="S612" s="440"/>
      <c r="T612" s="440"/>
      <c r="U612" s="440"/>
      <c r="V612" s="440"/>
      <c r="W612" s="440"/>
      <c r="X612" s="440"/>
      <c r="Y612" s="440"/>
      <c r="Z612" s="440"/>
      <c r="AA612" s="440"/>
      <c r="AB612" s="440"/>
    </row>
    <row r="613" spans="2:28" x14ac:dyDescent="0.25">
      <c r="B613" s="440"/>
      <c r="C613" s="440"/>
      <c r="D613" s="440"/>
      <c r="E613" s="440"/>
      <c r="F613" s="440"/>
      <c r="G613" s="440"/>
      <c r="H613" s="440"/>
      <c r="I613" s="440"/>
      <c r="J613" s="440"/>
      <c r="K613" s="440"/>
      <c r="L613" s="440"/>
      <c r="M613" s="440"/>
      <c r="N613" s="440"/>
      <c r="O613" s="440"/>
      <c r="P613" s="440"/>
      <c r="Q613" s="440"/>
      <c r="R613" s="440"/>
      <c r="S613" s="440"/>
      <c r="T613" s="440"/>
      <c r="U613" s="440"/>
      <c r="V613" s="440"/>
      <c r="W613" s="440"/>
      <c r="X613" s="440"/>
      <c r="Y613" s="440"/>
      <c r="Z613" s="440"/>
      <c r="AA613" s="440"/>
      <c r="AB613" s="440"/>
    </row>
    <row r="614" spans="2:28" x14ac:dyDescent="0.25">
      <c r="B614" s="440"/>
      <c r="C614" s="440"/>
      <c r="D614" s="440"/>
      <c r="E614" s="440"/>
      <c r="F614" s="440"/>
      <c r="G614" s="440"/>
      <c r="H614" s="440"/>
      <c r="I614" s="440"/>
      <c r="J614" s="440"/>
      <c r="K614" s="440"/>
      <c r="L614" s="440"/>
      <c r="M614" s="440"/>
      <c r="N614" s="440"/>
      <c r="O614" s="440"/>
      <c r="P614" s="440"/>
      <c r="Q614" s="440"/>
      <c r="R614" s="440"/>
      <c r="S614" s="440"/>
      <c r="T614" s="440"/>
      <c r="U614" s="440"/>
      <c r="V614" s="440"/>
      <c r="W614" s="440"/>
      <c r="X614" s="440"/>
      <c r="Y614" s="440"/>
      <c r="Z614" s="440"/>
      <c r="AA614" s="440"/>
      <c r="AB614" s="440"/>
    </row>
    <row r="615" spans="2:28" x14ac:dyDescent="0.25">
      <c r="B615" s="440"/>
      <c r="C615" s="440"/>
      <c r="D615" s="440"/>
      <c r="E615" s="440"/>
      <c r="F615" s="440"/>
      <c r="G615" s="440"/>
      <c r="H615" s="440"/>
      <c r="I615" s="440"/>
      <c r="J615" s="440"/>
      <c r="K615" s="440"/>
      <c r="L615" s="440"/>
      <c r="M615" s="440"/>
      <c r="N615" s="440"/>
      <c r="O615" s="440"/>
      <c r="P615" s="440"/>
      <c r="Q615" s="440"/>
      <c r="R615" s="440"/>
      <c r="S615" s="440"/>
      <c r="T615" s="440"/>
      <c r="U615" s="440"/>
      <c r="V615" s="440"/>
      <c r="W615" s="440"/>
      <c r="X615" s="440"/>
      <c r="Y615" s="440"/>
      <c r="Z615" s="440"/>
      <c r="AA615" s="440"/>
      <c r="AB615" s="440"/>
    </row>
    <row r="616" spans="2:28" x14ac:dyDescent="0.25">
      <c r="B616" s="440"/>
      <c r="C616" s="440"/>
      <c r="D616" s="440"/>
      <c r="E616" s="440"/>
      <c r="F616" s="440"/>
      <c r="G616" s="440"/>
      <c r="H616" s="440"/>
      <c r="I616" s="440"/>
      <c r="J616" s="440"/>
      <c r="K616" s="440"/>
      <c r="L616" s="440"/>
      <c r="M616" s="440"/>
      <c r="N616" s="440"/>
      <c r="O616" s="440"/>
      <c r="P616" s="440"/>
      <c r="Q616" s="440"/>
      <c r="R616" s="440"/>
      <c r="S616" s="440"/>
      <c r="T616" s="440"/>
      <c r="U616" s="440"/>
      <c r="V616" s="440"/>
      <c r="W616" s="440"/>
      <c r="X616" s="440"/>
      <c r="Y616" s="440"/>
      <c r="Z616" s="440"/>
      <c r="AA616" s="440"/>
      <c r="AB616" s="440"/>
    </row>
    <row r="617" spans="2:28" x14ac:dyDescent="0.25">
      <c r="B617" s="440"/>
      <c r="C617" s="440"/>
      <c r="D617" s="440"/>
      <c r="E617" s="440"/>
      <c r="F617" s="440"/>
      <c r="G617" s="440"/>
      <c r="H617" s="440"/>
      <c r="I617" s="440"/>
      <c r="J617" s="440"/>
      <c r="K617" s="440"/>
      <c r="L617" s="440"/>
      <c r="M617" s="440"/>
      <c r="N617" s="440"/>
      <c r="O617" s="440"/>
      <c r="P617" s="440"/>
      <c r="Q617" s="440"/>
      <c r="R617" s="440"/>
      <c r="S617" s="440"/>
      <c r="T617" s="440"/>
      <c r="U617" s="440"/>
      <c r="V617" s="440"/>
      <c r="W617" s="440"/>
      <c r="X617" s="440"/>
      <c r="Y617" s="440"/>
      <c r="Z617" s="440"/>
      <c r="AA617" s="440"/>
      <c r="AB617" s="440"/>
    </row>
    <row r="618" spans="2:28" x14ac:dyDescent="0.25">
      <c r="B618" s="440"/>
      <c r="C618" s="440"/>
      <c r="D618" s="440"/>
      <c r="E618" s="440"/>
      <c r="F618" s="440"/>
      <c r="G618" s="440"/>
      <c r="H618" s="440"/>
      <c r="I618" s="440"/>
      <c r="J618" s="440"/>
      <c r="K618" s="440"/>
      <c r="L618" s="440"/>
      <c r="M618" s="440"/>
      <c r="N618" s="440"/>
      <c r="O618" s="440"/>
      <c r="P618" s="440"/>
      <c r="Q618" s="440"/>
      <c r="R618" s="440"/>
      <c r="S618" s="440"/>
      <c r="T618" s="440"/>
      <c r="U618" s="440"/>
      <c r="V618" s="440"/>
      <c r="W618" s="440"/>
      <c r="X618" s="440"/>
      <c r="Y618" s="440"/>
      <c r="Z618" s="440"/>
      <c r="AA618" s="440"/>
      <c r="AB618" s="440"/>
    </row>
    <row r="619" spans="2:28" x14ac:dyDescent="0.25">
      <c r="B619" s="440"/>
      <c r="C619" s="440"/>
      <c r="D619" s="440"/>
      <c r="E619" s="440"/>
      <c r="F619" s="440"/>
      <c r="G619" s="440"/>
      <c r="H619" s="440"/>
      <c r="I619" s="440"/>
      <c r="J619" s="440"/>
      <c r="K619" s="440"/>
      <c r="L619" s="440"/>
      <c r="M619" s="440"/>
      <c r="N619" s="440"/>
      <c r="O619" s="440"/>
      <c r="P619" s="440"/>
      <c r="Q619" s="440"/>
      <c r="R619" s="440"/>
      <c r="S619" s="440"/>
      <c r="T619" s="440"/>
      <c r="U619" s="440"/>
      <c r="V619" s="440"/>
      <c r="W619" s="440"/>
      <c r="X619" s="440"/>
      <c r="Y619" s="440"/>
      <c r="Z619" s="440"/>
      <c r="AA619" s="440"/>
      <c r="AB619" s="440"/>
    </row>
    <row r="620" spans="2:28" x14ac:dyDescent="0.25">
      <c r="B620" s="440"/>
      <c r="C620" s="440"/>
      <c r="D620" s="440"/>
      <c r="E620" s="440"/>
      <c r="F620" s="440"/>
      <c r="G620" s="440"/>
      <c r="H620" s="440"/>
      <c r="I620" s="440"/>
      <c r="J620" s="440"/>
      <c r="K620" s="440"/>
      <c r="L620" s="440"/>
      <c r="M620" s="440"/>
      <c r="N620" s="440"/>
      <c r="O620" s="440"/>
      <c r="P620" s="440"/>
      <c r="Q620" s="440"/>
      <c r="R620" s="440"/>
      <c r="S620" s="440"/>
      <c r="T620" s="440"/>
      <c r="U620" s="440"/>
      <c r="V620" s="440"/>
      <c r="W620" s="440"/>
      <c r="X620" s="440"/>
      <c r="Y620" s="440"/>
      <c r="Z620" s="440"/>
      <c r="AA620" s="440"/>
      <c r="AB620" s="440"/>
    </row>
    <row r="621" spans="2:28" x14ac:dyDescent="0.25">
      <c r="B621" s="440"/>
      <c r="C621" s="440"/>
      <c r="D621" s="440"/>
      <c r="E621" s="440"/>
      <c r="F621" s="440"/>
      <c r="G621" s="440"/>
      <c r="H621" s="440"/>
      <c r="I621" s="440"/>
      <c r="J621" s="440"/>
      <c r="K621" s="440"/>
      <c r="L621" s="440"/>
      <c r="M621" s="440"/>
      <c r="N621" s="440"/>
      <c r="O621" s="440"/>
      <c r="P621" s="440"/>
      <c r="Q621" s="440"/>
      <c r="R621" s="440"/>
      <c r="S621" s="440"/>
      <c r="T621" s="440"/>
      <c r="U621" s="440"/>
      <c r="V621" s="440"/>
      <c r="W621" s="440"/>
      <c r="X621" s="440"/>
      <c r="Y621" s="440"/>
      <c r="Z621" s="440"/>
      <c r="AA621" s="440"/>
      <c r="AB621" s="440"/>
    </row>
    <row r="622" spans="2:28" x14ac:dyDescent="0.25">
      <c r="B622" s="440"/>
      <c r="C622" s="440"/>
      <c r="D622" s="440"/>
      <c r="E622" s="440"/>
      <c r="F622" s="440"/>
      <c r="G622" s="440"/>
      <c r="H622" s="440"/>
      <c r="I622" s="440"/>
      <c r="J622" s="440"/>
      <c r="K622" s="440"/>
      <c r="L622" s="440"/>
      <c r="M622" s="440"/>
      <c r="N622" s="440"/>
      <c r="O622" s="440"/>
      <c r="P622" s="440"/>
      <c r="Q622" s="440"/>
      <c r="R622" s="440"/>
      <c r="S622" s="440"/>
      <c r="T622" s="440"/>
      <c r="U622" s="440"/>
      <c r="V622" s="440"/>
      <c r="W622" s="440"/>
      <c r="X622" s="440"/>
      <c r="Y622" s="440"/>
      <c r="Z622" s="440"/>
      <c r="AA622" s="440"/>
      <c r="AB622" s="440"/>
    </row>
    <row r="623" spans="2:28" x14ac:dyDescent="0.25">
      <c r="B623" s="440"/>
      <c r="C623" s="440"/>
      <c r="D623" s="440"/>
      <c r="E623" s="440"/>
      <c r="F623" s="440"/>
      <c r="G623" s="440"/>
      <c r="H623" s="440"/>
      <c r="I623" s="440"/>
      <c r="J623" s="440"/>
      <c r="K623" s="440"/>
      <c r="L623" s="440"/>
      <c r="M623" s="440"/>
      <c r="N623" s="440"/>
      <c r="O623" s="440"/>
      <c r="P623" s="440"/>
      <c r="Q623" s="440"/>
      <c r="R623" s="440"/>
      <c r="S623" s="440"/>
      <c r="T623" s="440"/>
      <c r="U623" s="440"/>
      <c r="V623" s="440"/>
      <c r="W623" s="440"/>
      <c r="X623" s="440"/>
      <c r="Y623" s="440"/>
      <c r="Z623" s="440"/>
      <c r="AA623" s="440"/>
      <c r="AB623" s="440"/>
    </row>
    <row r="624" spans="2:28" x14ac:dyDescent="0.25">
      <c r="B624" s="440"/>
      <c r="C624" s="440"/>
      <c r="D624" s="440"/>
      <c r="E624" s="440"/>
      <c r="F624" s="440"/>
      <c r="G624" s="440"/>
      <c r="H624" s="440"/>
      <c r="I624" s="440"/>
      <c r="J624" s="440"/>
      <c r="K624" s="440"/>
      <c r="L624" s="440"/>
      <c r="M624" s="440"/>
      <c r="N624" s="440"/>
      <c r="O624" s="440"/>
      <c r="P624" s="440"/>
      <c r="Q624" s="440"/>
      <c r="R624" s="440"/>
      <c r="S624" s="440"/>
      <c r="T624" s="440"/>
      <c r="U624" s="440"/>
      <c r="V624" s="440"/>
      <c r="W624" s="440"/>
      <c r="X624" s="440"/>
      <c r="Y624" s="440"/>
      <c r="Z624" s="440"/>
      <c r="AA624" s="440"/>
      <c r="AB624" s="440"/>
    </row>
    <row r="625" spans="2:28" x14ac:dyDescent="0.25">
      <c r="B625" s="440"/>
      <c r="C625" s="440"/>
      <c r="D625" s="440"/>
      <c r="E625" s="440"/>
      <c r="F625" s="440"/>
      <c r="G625" s="440"/>
      <c r="H625" s="440"/>
      <c r="I625" s="440"/>
      <c r="J625" s="440"/>
      <c r="K625" s="440"/>
      <c r="L625" s="440"/>
      <c r="M625" s="440"/>
      <c r="N625" s="440"/>
      <c r="O625" s="440"/>
      <c r="P625" s="440"/>
      <c r="Q625" s="440"/>
      <c r="R625" s="440"/>
      <c r="S625" s="440"/>
      <c r="T625" s="440"/>
      <c r="U625" s="440"/>
      <c r="V625" s="440"/>
      <c r="W625" s="440"/>
      <c r="X625" s="440"/>
      <c r="Y625" s="440"/>
      <c r="Z625" s="440"/>
      <c r="AA625" s="440"/>
      <c r="AB625" s="440"/>
    </row>
    <row r="626" spans="2:28" x14ac:dyDescent="0.25">
      <c r="B626" s="440"/>
      <c r="C626" s="440"/>
      <c r="D626" s="440"/>
      <c r="E626" s="440"/>
      <c r="F626" s="440"/>
      <c r="G626" s="440"/>
      <c r="H626" s="440"/>
      <c r="I626" s="440"/>
      <c r="J626" s="440"/>
      <c r="K626" s="440"/>
      <c r="L626" s="440"/>
      <c r="M626" s="440"/>
      <c r="N626" s="440"/>
      <c r="O626" s="440"/>
      <c r="P626" s="440"/>
      <c r="Q626" s="440"/>
      <c r="R626" s="440"/>
      <c r="S626" s="440"/>
      <c r="T626" s="440"/>
      <c r="U626" s="440"/>
      <c r="V626" s="440"/>
      <c r="W626" s="440"/>
      <c r="X626" s="440"/>
      <c r="Y626" s="440"/>
      <c r="Z626" s="440"/>
      <c r="AA626" s="440"/>
      <c r="AB626" s="440"/>
    </row>
    <row r="627" spans="2:28" x14ac:dyDescent="0.25">
      <c r="B627" s="440"/>
      <c r="C627" s="440"/>
      <c r="D627" s="440"/>
      <c r="E627" s="440"/>
      <c r="F627" s="440"/>
      <c r="G627" s="440"/>
      <c r="H627" s="440"/>
      <c r="I627" s="440"/>
      <c r="J627" s="440"/>
      <c r="K627" s="440"/>
      <c r="L627" s="440"/>
      <c r="M627" s="440"/>
      <c r="N627" s="440"/>
      <c r="O627" s="440"/>
      <c r="P627" s="440"/>
      <c r="Q627" s="440"/>
      <c r="R627" s="440"/>
      <c r="S627" s="440"/>
      <c r="T627" s="440"/>
      <c r="U627" s="440"/>
      <c r="V627" s="440"/>
      <c r="W627" s="440"/>
      <c r="X627" s="440"/>
      <c r="Y627" s="440"/>
      <c r="Z627" s="440"/>
      <c r="AA627" s="440"/>
      <c r="AB627" s="440"/>
    </row>
    <row r="628" spans="2:28" x14ac:dyDescent="0.25">
      <c r="B628" s="440"/>
      <c r="C628" s="440"/>
      <c r="D628" s="440"/>
      <c r="E628" s="440"/>
      <c r="F628" s="440"/>
      <c r="G628" s="440"/>
      <c r="H628" s="440"/>
      <c r="I628" s="440"/>
      <c r="J628" s="440"/>
      <c r="K628" s="440"/>
      <c r="L628" s="440"/>
      <c r="M628" s="440"/>
      <c r="N628" s="440"/>
      <c r="O628" s="440"/>
      <c r="P628" s="440"/>
      <c r="Q628" s="440"/>
      <c r="R628" s="440"/>
      <c r="S628" s="440"/>
      <c r="T628" s="440"/>
      <c r="U628" s="440"/>
      <c r="V628" s="440"/>
      <c r="W628" s="440"/>
      <c r="X628" s="440"/>
      <c r="Y628" s="440"/>
      <c r="Z628" s="440"/>
      <c r="AA628" s="440"/>
      <c r="AB628" s="440"/>
    </row>
    <row r="629" spans="2:28" x14ac:dyDescent="0.25">
      <c r="B629" s="440"/>
      <c r="C629" s="440"/>
      <c r="D629" s="440"/>
      <c r="E629" s="440"/>
      <c r="F629" s="440"/>
      <c r="G629" s="440"/>
      <c r="H629" s="440"/>
      <c r="I629" s="440"/>
      <c r="J629" s="440"/>
      <c r="K629" s="440"/>
      <c r="L629" s="440"/>
      <c r="M629" s="440"/>
      <c r="N629" s="440"/>
      <c r="O629" s="440"/>
      <c r="P629" s="440"/>
      <c r="Q629" s="440"/>
      <c r="R629" s="440"/>
      <c r="S629" s="440"/>
      <c r="T629" s="440"/>
      <c r="U629" s="440"/>
      <c r="V629" s="440"/>
      <c r="W629" s="440"/>
      <c r="X629" s="440"/>
      <c r="Y629" s="440"/>
      <c r="Z629" s="440"/>
      <c r="AA629" s="440"/>
      <c r="AB629" s="440"/>
    </row>
    <row r="630" spans="2:28" x14ac:dyDescent="0.25">
      <c r="B630" s="440"/>
      <c r="C630" s="440"/>
      <c r="D630" s="440"/>
      <c r="E630" s="440"/>
      <c r="F630" s="440"/>
      <c r="G630" s="440"/>
      <c r="H630" s="440"/>
      <c r="I630" s="440"/>
      <c r="J630" s="440"/>
      <c r="K630" s="440"/>
      <c r="L630" s="440"/>
      <c r="M630" s="440"/>
      <c r="N630" s="440"/>
      <c r="O630" s="440"/>
      <c r="P630" s="440"/>
      <c r="Q630" s="440"/>
      <c r="R630" s="440"/>
      <c r="S630" s="440"/>
      <c r="T630" s="440"/>
      <c r="U630" s="440"/>
      <c r="V630" s="440"/>
      <c r="W630" s="440"/>
      <c r="X630" s="440"/>
      <c r="Y630" s="440"/>
      <c r="Z630" s="440"/>
      <c r="AA630" s="440"/>
      <c r="AB630" s="440"/>
    </row>
    <row r="631" spans="2:28" x14ac:dyDescent="0.25">
      <c r="B631" s="440"/>
      <c r="C631" s="440"/>
      <c r="D631" s="440"/>
      <c r="E631" s="440"/>
      <c r="F631" s="440"/>
      <c r="G631" s="440"/>
      <c r="H631" s="440"/>
      <c r="I631" s="440"/>
      <c r="J631" s="440"/>
      <c r="K631" s="440"/>
      <c r="L631" s="440"/>
      <c r="M631" s="440"/>
      <c r="N631" s="440"/>
      <c r="O631" s="440"/>
      <c r="P631" s="440"/>
      <c r="Q631" s="440"/>
      <c r="R631" s="440"/>
      <c r="S631" s="440"/>
      <c r="T631" s="440"/>
      <c r="U631" s="440"/>
      <c r="V631" s="440"/>
      <c r="W631" s="440"/>
      <c r="X631" s="440"/>
      <c r="Y631" s="440"/>
      <c r="Z631" s="440"/>
      <c r="AA631" s="440"/>
      <c r="AB631" s="440"/>
    </row>
    <row r="632" spans="2:28" x14ac:dyDescent="0.25">
      <c r="B632" s="440"/>
      <c r="C632" s="440"/>
      <c r="D632" s="440"/>
      <c r="E632" s="440"/>
      <c r="F632" s="440"/>
      <c r="G632" s="440"/>
      <c r="H632" s="440"/>
      <c r="I632" s="440"/>
      <c r="J632" s="440"/>
      <c r="K632" s="440"/>
      <c r="L632" s="440"/>
      <c r="M632" s="440"/>
      <c r="N632" s="440"/>
      <c r="O632" s="440"/>
      <c r="P632" s="440"/>
      <c r="Q632" s="440"/>
      <c r="R632" s="440"/>
      <c r="S632" s="440"/>
      <c r="T632" s="440"/>
      <c r="U632" s="440"/>
      <c r="V632" s="440"/>
      <c r="W632" s="440"/>
      <c r="X632" s="440"/>
      <c r="Y632" s="440"/>
      <c r="Z632" s="440"/>
      <c r="AA632" s="440"/>
      <c r="AB632" s="440"/>
    </row>
    <row r="633" spans="2:28" x14ac:dyDescent="0.25">
      <c r="B633" s="440"/>
      <c r="C633" s="440"/>
      <c r="D633" s="440"/>
      <c r="E633" s="440"/>
      <c r="F633" s="440"/>
      <c r="G633" s="440"/>
      <c r="H633" s="440"/>
      <c r="I633" s="440"/>
      <c r="J633" s="440"/>
      <c r="K633" s="440"/>
      <c r="L633" s="440"/>
      <c r="M633" s="440"/>
      <c r="N633" s="440"/>
      <c r="O633" s="440"/>
      <c r="P633" s="440"/>
      <c r="Q633" s="440"/>
      <c r="R633" s="440"/>
      <c r="S633" s="440"/>
      <c r="T633" s="440"/>
      <c r="U633" s="440"/>
      <c r="V633" s="440"/>
      <c r="W633" s="440"/>
      <c r="X633" s="440"/>
      <c r="Y633" s="440"/>
      <c r="Z633" s="440"/>
      <c r="AA633" s="440"/>
      <c r="AB633" s="440"/>
    </row>
    <row r="634" spans="2:28" x14ac:dyDescent="0.25">
      <c r="B634" s="440"/>
      <c r="C634" s="440"/>
      <c r="D634" s="440"/>
      <c r="E634" s="440"/>
      <c r="F634" s="440"/>
      <c r="G634" s="440"/>
      <c r="H634" s="440"/>
      <c r="I634" s="440"/>
      <c r="J634" s="440"/>
      <c r="K634" s="440"/>
      <c r="L634" s="440"/>
      <c r="M634" s="440"/>
      <c r="N634" s="440"/>
      <c r="O634" s="440"/>
      <c r="P634" s="440"/>
      <c r="Q634" s="440"/>
      <c r="R634" s="440"/>
      <c r="S634" s="440"/>
      <c r="T634" s="440"/>
      <c r="U634" s="440"/>
      <c r="V634" s="440"/>
      <c r="W634" s="440"/>
      <c r="X634" s="440"/>
      <c r="Y634" s="440"/>
      <c r="Z634" s="440"/>
      <c r="AA634" s="440"/>
      <c r="AB634" s="440"/>
    </row>
    <row r="635" spans="2:28" x14ac:dyDescent="0.25">
      <c r="B635" s="440"/>
      <c r="C635" s="440"/>
      <c r="D635" s="440"/>
      <c r="E635" s="440"/>
      <c r="F635" s="440"/>
      <c r="G635" s="440"/>
      <c r="H635" s="440"/>
      <c r="I635" s="440"/>
      <c r="J635" s="440"/>
      <c r="K635" s="440"/>
      <c r="L635" s="440"/>
      <c r="M635" s="440"/>
      <c r="N635" s="440"/>
      <c r="O635" s="440"/>
      <c r="P635" s="440"/>
      <c r="Q635" s="440"/>
      <c r="R635" s="440"/>
      <c r="S635" s="440"/>
      <c r="T635" s="440"/>
      <c r="U635" s="440"/>
      <c r="V635" s="440"/>
      <c r="W635" s="440"/>
      <c r="X635" s="440"/>
      <c r="Y635" s="440"/>
      <c r="Z635" s="440"/>
      <c r="AA635" s="440"/>
      <c r="AB635" s="440"/>
    </row>
    <row r="636" spans="2:28" x14ac:dyDescent="0.25">
      <c r="B636" s="440"/>
      <c r="C636" s="440"/>
      <c r="D636" s="440"/>
      <c r="E636" s="440"/>
      <c r="F636" s="440"/>
      <c r="G636" s="440"/>
      <c r="H636" s="440"/>
      <c r="I636" s="440"/>
      <c r="J636" s="440"/>
      <c r="K636" s="440"/>
      <c r="L636" s="440"/>
      <c r="M636" s="440"/>
      <c r="N636" s="440"/>
      <c r="O636" s="440"/>
      <c r="P636" s="440"/>
      <c r="Q636" s="440"/>
      <c r="R636" s="440"/>
      <c r="S636" s="440"/>
      <c r="T636" s="440"/>
      <c r="U636" s="440"/>
      <c r="V636" s="440"/>
      <c r="W636" s="440"/>
      <c r="X636" s="440"/>
      <c r="Y636" s="440"/>
      <c r="Z636" s="440"/>
      <c r="AA636" s="440"/>
      <c r="AB636" s="440"/>
    </row>
    <row r="637" spans="2:28" x14ac:dyDescent="0.25">
      <c r="B637" s="440"/>
      <c r="C637" s="440"/>
      <c r="D637" s="440"/>
      <c r="E637" s="440"/>
      <c r="F637" s="440"/>
      <c r="G637" s="440"/>
      <c r="H637" s="440"/>
      <c r="I637" s="440"/>
      <c r="J637" s="440"/>
      <c r="K637" s="440"/>
      <c r="L637" s="440"/>
      <c r="M637" s="440"/>
      <c r="N637" s="440"/>
      <c r="O637" s="440"/>
      <c r="P637" s="440"/>
      <c r="Q637" s="440"/>
      <c r="R637" s="440"/>
      <c r="S637" s="440"/>
      <c r="T637" s="440"/>
      <c r="U637" s="440"/>
      <c r="V637" s="440"/>
      <c r="W637" s="440"/>
      <c r="X637" s="440"/>
      <c r="Y637" s="440"/>
      <c r="Z637" s="440"/>
      <c r="AA637" s="440"/>
      <c r="AB637" s="440"/>
    </row>
    <row r="638" spans="2:28" x14ac:dyDescent="0.25">
      <c r="B638" s="440"/>
      <c r="C638" s="440"/>
      <c r="D638" s="440"/>
      <c r="E638" s="440"/>
      <c r="F638" s="440"/>
      <c r="G638" s="440"/>
      <c r="H638" s="440"/>
      <c r="I638" s="440"/>
      <c r="J638" s="440"/>
      <c r="K638" s="440"/>
      <c r="L638" s="440"/>
      <c r="M638" s="440"/>
      <c r="N638" s="440"/>
      <c r="O638" s="440"/>
      <c r="P638" s="440"/>
      <c r="Q638" s="440"/>
      <c r="R638" s="440"/>
      <c r="S638" s="440"/>
      <c r="T638" s="440"/>
      <c r="U638" s="440"/>
      <c r="V638" s="440"/>
      <c r="W638" s="440"/>
      <c r="X638" s="440"/>
      <c r="Y638" s="440"/>
      <c r="Z638" s="440"/>
      <c r="AA638" s="440"/>
      <c r="AB638" s="440"/>
    </row>
    <row r="639" spans="2:28" x14ac:dyDescent="0.25">
      <c r="B639" s="440"/>
      <c r="C639" s="440"/>
      <c r="D639" s="440"/>
      <c r="E639" s="440"/>
      <c r="F639" s="440"/>
      <c r="G639" s="440"/>
      <c r="H639" s="440"/>
      <c r="I639" s="440"/>
      <c r="J639" s="440"/>
      <c r="K639" s="440"/>
      <c r="L639" s="440"/>
      <c r="M639" s="440"/>
      <c r="N639" s="440"/>
      <c r="O639" s="440"/>
      <c r="P639" s="440"/>
      <c r="Q639" s="440"/>
      <c r="R639" s="440"/>
      <c r="S639" s="440"/>
      <c r="T639" s="440"/>
      <c r="U639" s="440"/>
      <c r="V639" s="440"/>
      <c r="W639" s="440"/>
      <c r="X639" s="440"/>
      <c r="Y639" s="440"/>
      <c r="Z639" s="440"/>
      <c r="AA639" s="440"/>
      <c r="AB639" s="440"/>
    </row>
    <row r="640" spans="2:28" x14ac:dyDescent="0.25">
      <c r="B640" s="440"/>
      <c r="C640" s="440"/>
      <c r="D640" s="440"/>
      <c r="E640" s="440"/>
      <c r="F640" s="440"/>
      <c r="G640" s="440"/>
      <c r="H640" s="440"/>
      <c r="I640" s="440"/>
      <c r="J640" s="440"/>
      <c r="K640" s="440"/>
      <c r="L640" s="440"/>
      <c r="M640" s="440"/>
      <c r="N640" s="440"/>
      <c r="O640" s="440"/>
      <c r="P640" s="440"/>
      <c r="Q640" s="440"/>
      <c r="R640" s="440"/>
      <c r="S640" s="440"/>
      <c r="T640" s="440"/>
      <c r="U640" s="440"/>
      <c r="V640" s="440"/>
      <c r="W640" s="440"/>
      <c r="X640" s="440"/>
      <c r="Y640" s="440"/>
      <c r="Z640" s="440"/>
      <c r="AA640" s="440"/>
      <c r="AB640" s="440"/>
    </row>
    <row r="641" spans="2:28" x14ac:dyDescent="0.25">
      <c r="B641" s="440"/>
      <c r="C641" s="440"/>
      <c r="D641" s="440"/>
      <c r="E641" s="440"/>
      <c r="F641" s="440"/>
      <c r="G641" s="440"/>
      <c r="H641" s="440"/>
      <c r="I641" s="440"/>
      <c r="J641" s="440"/>
      <c r="K641" s="440"/>
      <c r="L641" s="440"/>
      <c r="M641" s="440"/>
      <c r="N641" s="440"/>
      <c r="O641" s="440"/>
      <c r="P641" s="440"/>
      <c r="Q641" s="440"/>
      <c r="R641" s="440"/>
      <c r="S641" s="440"/>
      <c r="T641" s="440"/>
      <c r="U641" s="440"/>
      <c r="V641" s="440"/>
      <c r="W641" s="440"/>
      <c r="X641" s="440"/>
      <c r="Y641" s="440"/>
      <c r="Z641" s="440"/>
      <c r="AA641" s="440"/>
      <c r="AB641" s="440"/>
    </row>
    <row r="642" spans="2:28" x14ac:dyDescent="0.25">
      <c r="B642" s="440"/>
      <c r="C642" s="440"/>
      <c r="D642" s="440"/>
      <c r="E642" s="440"/>
      <c r="F642" s="440"/>
      <c r="G642" s="440"/>
      <c r="H642" s="440"/>
      <c r="I642" s="440"/>
      <c r="J642" s="440"/>
      <c r="K642" s="440"/>
      <c r="L642" s="440"/>
      <c r="M642" s="440"/>
      <c r="N642" s="440"/>
      <c r="O642" s="440"/>
      <c r="P642" s="440"/>
      <c r="Q642" s="440"/>
      <c r="R642" s="440"/>
      <c r="S642" s="440"/>
      <c r="T642" s="440"/>
      <c r="U642" s="440"/>
      <c r="V642" s="440"/>
      <c r="W642" s="440"/>
      <c r="X642" s="440"/>
      <c r="Y642" s="440"/>
      <c r="Z642" s="440"/>
      <c r="AA642" s="440"/>
      <c r="AB642" s="440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31496062992125984" right="0.31496062992125984" top="0.39370078740157483" bottom="0.39370078740157483" header="0.31496062992125984" footer="0.31496062992125984"/>
  <pageSetup scale="55" orientation="landscape" r:id="rId1"/>
  <headerFooter>
    <oddHeader xml:space="preserve">&amp;C
INSTITUTO FEDERAL
PARANÁ   
MINISTÉRIO DA
EDUCAÇÃO
</oddHead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5"/>
  <sheetViews>
    <sheetView showGridLines="0" tabSelected="1" topLeftCell="A3" zoomScale="90" zoomScaleNormal="90" workbookViewId="0">
      <selection activeCell="B8" sqref="B8"/>
    </sheetView>
  </sheetViews>
  <sheetFormatPr defaultRowHeight="15" x14ac:dyDescent="0.25"/>
  <cols>
    <col min="1" max="1" width="40.5703125" style="1" customWidth="1"/>
    <col min="2" max="15" width="13" style="1" customWidth="1"/>
    <col min="16" max="16" width="17.7109375" style="1" customWidth="1"/>
    <col min="17" max="27" width="10" style="1" customWidth="1"/>
    <col min="28" max="28" width="16.28515625" style="1" customWidth="1"/>
    <col min="29" max="1025" width="9.140625" style="1" customWidth="1"/>
  </cols>
  <sheetData>
    <row r="1" spans="1:28" ht="20.25" customHeight="1" x14ac:dyDescent="0.25">
      <c r="A1" s="2"/>
      <c r="B1" s="2"/>
      <c r="C1" s="595" t="s">
        <v>0</v>
      </c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21" customHeight="1" x14ac:dyDescent="0.25">
      <c r="A2" s="2"/>
      <c r="B2" s="595" t="s">
        <v>1</v>
      </c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9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8" ht="19.5" customHeight="1" x14ac:dyDescent="0.25">
      <c r="A4" s="203" t="s">
        <v>2</v>
      </c>
      <c r="B4" s="611" t="s">
        <v>91</v>
      </c>
      <c r="C4" s="611"/>
      <c r="D4" s="611"/>
      <c r="E4" s="611"/>
      <c r="F4" s="611"/>
      <c r="G4" s="611"/>
      <c r="H4" s="597" t="s">
        <v>4</v>
      </c>
      <c r="I4" s="597"/>
      <c r="J4" s="597"/>
      <c r="K4" s="597"/>
      <c r="L4" s="597"/>
      <c r="M4" s="597"/>
      <c r="N4" s="597"/>
      <c r="O4" s="597"/>
      <c r="P4" s="597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8" ht="9.7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8" x14ac:dyDescent="0.25">
      <c r="A6" s="3"/>
      <c r="B6" s="204" t="s">
        <v>5</v>
      </c>
      <c r="C6" s="204" t="s">
        <v>6</v>
      </c>
      <c r="D6" s="204" t="s">
        <v>7</v>
      </c>
      <c r="E6" s="204" t="s">
        <v>8</v>
      </c>
      <c r="F6" s="204" t="s">
        <v>9</v>
      </c>
      <c r="G6" s="204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8" ht="31.5" customHeight="1" x14ac:dyDescent="0.25">
      <c r="A7" s="203" t="s">
        <v>11</v>
      </c>
      <c r="B7" s="7">
        <v>228</v>
      </c>
      <c r="C7" s="7">
        <v>16</v>
      </c>
      <c r="D7" s="7">
        <v>8</v>
      </c>
      <c r="E7" s="7">
        <v>8</v>
      </c>
      <c r="F7" s="7"/>
      <c r="G7" s="205">
        <f>SUM(B7:F7)</f>
        <v>260</v>
      </c>
      <c r="H7" s="3"/>
      <c r="I7" s="713" t="s">
        <v>12</v>
      </c>
      <c r="J7" s="713"/>
      <c r="K7" s="9">
        <v>3341.02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9" spans="1:28" s="10" customFormat="1" ht="62.25" customHeight="1" x14ac:dyDescent="0.25">
      <c r="B9" s="206">
        <v>42583</v>
      </c>
      <c r="C9" s="206">
        <v>42614</v>
      </c>
      <c r="D9" s="206">
        <v>42644</v>
      </c>
      <c r="E9" s="206">
        <v>42675</v>
      </c>
      <c r="F9" s="206">
        <v>42705</v>
      </c>
      <c r="G9" s="206">
        <v>42736</v>
      </c>
      <c r="H9" s="206">
        <v>42767</v>
      </c>
      <c r="I9" s="206">
        <v>42795</v>
      </c>
      <c r="J9" s="206">
        <v>42826</v>
      </c>
      <c r="K9" s="206">
        <v>42856</v>
      </c>
      <c r="L9" s="206">
        <v>42887</v>
      </c>
      <c r="M9" s="206">
        <v>42917</v>
      </c>
      <c r="N9" s="207" t="s">
        <v>10</v>
      </c>
      <c r="O9" s="207" t="s">
        <v>13</v>
      </c>
      <c r="P9" s="208" t="s">
        <v>193</v>
      </c>
    </row>
    <row r="10" spans="1:28" ht="15" customHeight="1" x14ac:dyDescent="0.25">
      <c r="A10" s="14" t="s">
        <v>14</v>
      </c>
      <c r="B10" s="14"/>
      <c r="C10" s="14"/>
      <c r="D10" s="14"/>
      <c r="E10" s="14"/>
    </row>
    <row r="11" spans="1:28" ht="28.5" customHeight="1" x14ac:dyDescent="0.25">
      <c r="A11" s="209" t="s">
        <v>15</v>
      </c>
      <c r="B11" s="16">
        <v>494</v>
      </c>
      <c r="C11" s="16">
        <v>425</v>
      </c>
      <c r="D11" s="16">
        <v>428</v>
      </c>
      <c r="E11" s="16">
        <v>381</v>
      </c>
      <c r="F11" s="16">
        <v>362</v>
      </c>
      <c r="G11" s="16">
        <v>237</v>
      </c>
      <c r="H11" s="16">
        <v>297</v>
      </c>
      <c r="I11" s="16">
        <v>298</v>
      </c>
      <c r="J11" s="16">
        <v>461</v>
      </c>
      <c r="K11" s="16">
        <v>492</v>
      </c>
      <c r="L11" s="16">
        <v>483</v>
      </c>
      <c r="M11" s="16">
        <v>470</v>
      </c>
      <c r="N11" s="18">
        <f>SUM(B11:M11)</f>
        <v>4828</v>
      </c>
      <c r="O11" s="18">
        <f>N11/12</f>
        <v>402.33333333333331</v>
      </c>
      <c r="P11" s="18">
        <f>(SUM(B11:M11)/12)/$G$7</f>
        <v>1.5474358974358973</v>
      </c>
    </row>
    <row r="12" spans="1:28" ht="28.5" customHeight="1" x14ac:dyDescent="0.25">
      <c r="A12" s="210" t="s">
        <v>16</v>
      </c>
      <c r="B12" s="20">
        <f t="shared" ref="B12:M12" si="0">B11/$K$7</f>
        <v>0.14785903706053841</v>
      </c>
      <c r="C12" s="20">
        <f t="shared" si="0"/>
        <v>0.12720666143872231</v>
      </c>
      <c r="D12" s="20">
        <f t="shared" si="0"/>
        <v>0.12810459081358389</v>
      </c>
      <c r="E12" s="20">
        <f t="shared" si="0"/>
        <v>0.11403703060741929</v>
      </c>
      <c r="F12" s="20">
        <f t="shared" si="0"/>
        <v>0.10835014456662935</v>
      </c>
      <c r="G12" s="20">
        <f t="shared" si="0"/>
        <v>7.0936420614063966E-2</v>
      </c>
      <c r="H12" s="20">
        <f t="shared" si="0"/>
        <v>8.8895008111295359E-2</v>
      </c>
      <c r="I12" s="20">
        <f t="shared" si="0"/>
        <v>8.9194317902915876E-2</v>
      </c>
      <c r="J12" s="20">
        <f t="shared" si="0"/>
        <v>0.13798181393706113</v>
      </c>
      <c r="K12" s="20">
        <f t="shared" si="0"/>
        <v>0.14726041747729735</v>
      </c>
      <c r="L12" s="20">
        <f t="shared" si="0"/>
        <v>0.14456662935271264</v>
      </c>
      <c r="M12" s="20">
        <f t="shared" si="0"/>
        <v>0.14067560206164584</v>
      </c>
      <c r="N12" s="18">
        <f>SUM(B12:M12)</f>
        <v>1.4450676739438852</v>
      </c>
      <c r="O12" s="18">
        <f>N12/12</f>
        <v>0.12042230616199044</v>
      </c>
      <c r="P12" s="18">
        <f t="shared" ref="P12:P26" si="1">(SUM(B12:M12)/12)/$G$7</f>
        <v>4.6316271600765554E-4</v>
      </c>
    </row>
    <row r="13" spans="1:28" ht="45" x14ac:dyDescent="0.25">
      <c r="A13" s="210" t="s">
        <v>17</v>
      </c>
      <c r="B13" s="16">
        <v>2713.51</v>
      </c>
      <c r="C13" s="16">
        <v>2668.27</v>
      </c>
      <c r="D13" s="16">
        <v>2812.8</v>
      </c>
      <c r="E13" s="16">
        <v>2847.03</v>
      </c>
      <c r="F13" s="16">
        <v>2579.29</v>
      </c>
      <c r="G13" s="16">
        <v>2085.48</v>
      </c>
      <c r="H13" s="16">
        <v>2651.51</v>
      </c>
      <c r="I13" s="16">
        <v>2690.59</v>
      </c>
      <c r="J13" s="16">
        <v>3135.29</v>
      </c>
      <c r="K13" s="16">
        <v>2742.04</v>
      </c>
      <c r="L13" s="16">
        <v>2819.71</v>
      </c>
      <c r="M13" s="16">
        <v>2849.99</v>
      </c>
      <c r="N13" s="18">
        <f>SUM(B13:M13)</f>
        <v>32595.510000000002</v>
      </c>
      <c r="O13" s="18">
        <f>N13/12</f>
        <v>2716.2925</v>
      </c>
      <c r="P13" s="18">
        <f t="shared" si="1"/>
        <v>10.447278846153846</v>
      </c>
    </row>
    <row r="14" spans="1:28" ht="27.75" customHeight="1" x14ac:dyDescent="0.25">
      <c r="A14" s="209" t="s">
        <v>18</v>
      </c>
      <c r="B14" s="20">
        <f t="shared" ref="B14:M14" si="2">B13/$K$7</f>
        <v>0.81218011266020562</v>
      </c>
      <c r="C14" s="20">
        <f t="shared" si="2"/>
        <v>0.79863933768729312</v>
      </c>
      <c r="D14" s="20">
        <f t="shared" si="2"/>
        <v>0.84189858187020739</v>
      </c>
      <c r="E14" s="20">
        <f t="shared" si="2"/>
        <v>0.85214395603737791</v>
      </c>
      <c r="F14" s="20">
        <f t="shared" si="2"/>
        <v>0.77200675242889893</v>
      </c>
      <c r="G14" s="20">
        <f t="shared" si="2"/>
        <v>0.62420458422876846</v>
      </c>
      <c r="H14" s="20">
        <f t="shared" si="2"/>
        <v>0.79362290557973325</v>
      </c>
      <c r="I14" s="20">
        <f t="shared" si="2"/>
        <v>0.80531993223626319</v>
      </c>
      <c r="J14" s="20">
        <f t="shared" si="2"/>
        <v>0.9384229965699098</v>
      </c>
      <c r="K14" s="20">
        <f t="shared" si="2"/>
        <v>0.82071942101513906</v>
      </c>
      <c r="L14" s="20">
        <f t="shared" si="2"/>
        <v>0.84396681253030514</v>
      </c>
      <c r="M14" s="20">
        <f t="shared" si="2"/>
        <v>0.85302991302057452</v>
      </c>
      <c r="N14" s="18">
        <f>SUM(B14:M14)</f>
        <v>9.7561553058646755</v>
      </c>
      <c r="O14" s="18">
        <f>N14/12</f>
        <v>0.81301294215538966</v>
      </c>
      <c r="P14" s="18">
        <f t="shared" si="1"/>
        <v>3.1269728544438065E-3</v>
      </c>
    </row>
    <row r="15" spans="1:28" ht="10.5" customHeight="1" x14ac:dyDescent="0.25">
      <c r="A15" s="21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18"/>
    </row>
    <row r="16" spans="1:28" ht="15" customHeight="1" x14ac:dyDescent="0.25">
      <c r="A16" s="23" t="s">
        <v>19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18"/>
    </row>
    <row r="17" spans="1:18" ht="32.25" customHeight="1" x14ac:dyDescent="0.25">
      <c r="A17" s="209" t="s">
        <v>20</v>
      </c>
      <c r="B17" s="16">
        <v>63</v>
      </c>
      <c r="C17" s="16">
        <v>65</v>
      </c>
      <c r="D17" s="16">
        <v>101</v>
      </c>
      <c r="E17" s="16">
        <v>65</v>
      </c>
      <c r="F17" s="16">
        <v>84</v>
      </c>
      <c r="G17" s="16">
        <v>73</v>
      </c>
      <c r="H17" s="16">
        <v>75</v>
      </c>
      <c r="I17" s="16">
        <v>74</v>
      </c>
      <c r="J17" s="16">
        <v>74</v>
      </c>
      <c r="K17" s="16">
        <v>141</v>
      </c>
      <c r="L17" s="16">
        <v>85</v>
      </c>
      <c r="M17" s="16">
        <v>73</v>
      </c>
      <c r="N17" s="18">
        <f>SUM(B17:M17)</f>
        <v>973</v>
      </c>
      <c r="O17" s="18">
        <f>N17/12</f>
        <v>81.083333333333329</v>
      </c>
      <c r="P17" s="18">
        <f t="shared" si="1"/>
        <v>0.31185897435897436</v>
      </c>
    </row>
    <row r="18" spans="1:18" ht="32.25" customHeight="1" x14ac:dyDescent="0.25">
      <c r="A18" s="210" t="s">
        <v>21</v>
      </c>
      <c r="B18" s="20">
        <f t="shared" ref="B18:M18" si="3">B17/$K$7</f>
        <v>1.8856516872092954E-2</v>
      </c>
      <c r="C18" s="20">
        <f t="shared" si="3"/>
        <v>1.9455136455334001E-2</v>
      </c>
      <c r="D18" s="20">
        <f t="shared" si="3"/>
        <v>3.0230288953672829E-2</v>
      </c>
      <c r="E18" s="20">
        <f t="shared" si="3"/>
        <v>1.9455136455334001E-2</v>
      </c>
      <c r="F18" s="20">
        <f t="shared" si="3"/>
        <v>2.5142022496123937E-2</v>
      </c>
      <c r="G18" s="20">
        <f t="shared" si="3"/>
        <v>2.1849614788298184E-2</v>
      </c>
      <c r="H18" s="20">
        <f t="shared" si="3"/>
        <v>2.2448234371539231E-2</v>
      </c>
      <c r="I18" s="20">
        <f t="shared" si="3"/>
        <v>2.2148924579918707E-2</v>
      </c>
      <c r="J18" s="20">
        <f t="shared" si="3"/>
        <v>2.2148924579918707E-2</v>
      </c>
      <c r="K18" s="20">
        <f t="shared" si="3"/>
        <v>4.2202680618493756E-2</v>
      </c>
      <c r="L18" s="20">
        <f t="shared" si="3"/>
        <v>2.5441332287744461E-2</v>
      </c>
      <c r="M18" s="20">
        <f t="shared" si="3"/>
        <v>2.1849614788298184E-2</v>
      </c>
      <c r="N18" s="18">
        <f>SUM(B18:M18)</f>
        <v>0.29122842724676895</v>
      </c>
      <c r="O18" s="18">
        <f>N18/12</f>
        <v>2.4269035603897413E-2</v>
      </c>
      <c r="P18" s="18">
        <f t="shared" si="1"/>
        <v>9.3342444630374662E-5</v>
      </c>
    </row>
    <row r="19" spans="1:18" ht="48.75" customHeight="1" x14ac:dyDescent="0.25">
      <c r="A19" s="209" t="s">
        <v>17</v>
      </c>
      <c r="B19" s="16">
        <v>415.44</v>
      </c>
      <c r="C19" s="16">
        <v>429.12</v>
      </c>
      <c r="D19" s="16">
        <v>674.64</v>
      </c>
      <c r="E19" s="16">
        <v>429.12</v>
      </c>
      <c r="F19" s="16">
        <v>559.17999999999995</v>
      </c>
      <c r="G19" s="16">
        <v>500.78</v>
      </c>
      <c r="H19" s="16">
        <v>500.82</v>
      </c>
      <c r="I19" s="16">
        <v>490.68</v>
      </c>
      <c r="J19" s="16">
        <v>490.68</v>
      </c>
      <c r="K19" s="16">
        <v>948.96</v>
      </c>
      <c r="L19" s="16">
        <v>664.27</v>
      </c>
      <c r="M19" s="16">
        <v>546.46</v>
      </c>
      <c r="N19" s="18">
        <f>SUM(B19:M19)</f>
        <v>6650.1500000000005</v>
      </c>
      <c r="O19" s="18">
        <f>N19/12</f>
        <v>554.17916666666667</v>
      </c>
      <c r="P19" s="18">
        <f t="shared" si="1"/>
        <v>2.1314583333333332</v>
      </c>
    </row>
    <row r="20" spans="1:18" ht="28.5" customHeight="1" x14ac:dyDescent="0.25">
      <c r="A20" s="209" t="s">
        <v>22</v>
      </c>
      <c r="B20" s="20">
        <f t="shared" ref="B20:M20" si="4">B19/$K$7</f>
        <v>0.12434525983083011</v>
      </c>
      <c r="C20" s="20">
        <f t="shared" si="4"/>
        <v>0.12843981778019886</v>
      </c>
      <c r="D20" s="20">
        <f t="shared" si="4"/>
        <v>0.2019263578188697</v>
      </c>
      <c r="E20" s="20">
        <f t="shared" si="4"/>
        <v>0.12843981778019886</v>
      </c>
      <c r="F20" s="20">
        <f t="shared" si="4"/>
        <v>0.16736804927836407</v>
      </c>
      <c r="G20" s="20">
        <f t="shared" si="4"/>
        <v>0.14988835744772555</v>
      </c>
      <c r="H20" s="20">
        <f t="shared" si="4"/>
        <v>0.14990032983939036</v>
      </c>
      <c r="I20" s="20">
        <f t="shared" si="4"/>
        <v>0.14686532855235826</v>
      </c>
      <c r="J20" s="20">
        <f t="shared" si="4"/>
        <v>0.14686532855235826</v>
      </c>
      <c r="K20" s="20">
        <f t="shared" si="4"/>
        <v>0.2840330198562116</v>
      </c>
      <c r="L20" s="20">
        <f t="shared" si="4"/>
        <v>0.19882251527976486</v>
      </c>
      <c r="M20" s="20">
        <f t="shared" si="4"/>
        <v>0.16356082872895106</v>
      </c>
      <c r="N20" s="18">
        <f>SUM(B20:M20)</f>
        <v>1.9904550107452215</v>
      </c>
      <c r="O20" s="18">
        <f>N20/12</f>
        <v>0.16587125089543511</v>
      </c>
      <c r="P20" s="18">
        <f t="shared" si="1"/>
        <v>6.3796634959782737E-4</v>
      </c>
    </row>
    <row r="21" spans="1:18" x14ac:dyDescent="0.25"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18"/>
    </row>
    <row r="22" spans="1:18" ht="15" customHeight="1" x14ac:dyDescent="0.25">
      <c r="A22" s="23" t="s">
        <v>23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18"/>
    </row>
    <row r="23" spans="1:18" ht="27.75" customHeight="1" x14ac:dyDescent="0.25">
      <c r="A23" s="209" t="s">
        <v>24</v>
      </c>
      <c r="B23" s="16">
        <v>259.95999999999998</v>
      </c>
      <c r="C23" s="16">
        <v>428.45</v>
      </c>
      <c r="D23" s="16">
        <v>321.79000000000002</v>
      </c>
      <c r="E23" s="16">
        <v>0</v>
      </c>
      <c r="F23" s="16">
        <v>0</v>
      </c>
      <c r="G23" s="16">
        <v>120.52</v>
      </c>
      <c r="H23" s="16">
        <v>58.24</v>
      </c>
      <c r="I23" s="16">
        <v>160.43</v>
      </c>
      <c r="J23" s="16">
        <v>338.3</v>
      </c>
      <c r="K23" s="16">
        <v>226.03</v>
      </c>
      <c r="L23" s="16">
        <v>190.14</v>
      </c>
      <c r="M23" s="16">
        <v>128.57</v>
      </c>
      <c r="N23" s="18">
        <f>SUM(B23:M23)</f>
        <v>2232.4300000000003</v>
      </c>
      <c r="O23" s="18">
        <f>N23/12</f>
        <v>186.03583333333336</v>
      </c>
      <c r="P23" s="18">
        <f t="shared" si="1"/>
        <v>0.71552243589743603</v>
      </c>
    </row>
    <row r="24" spans="1:18" ht="27.75" customHeight="1" x14ac:dyDescent="0.25">
      <c r="A24" s="209" t="s">
        <v>25</v>
      </c>
      <c r="B24" s="16">
        <v>217.16</v>
      </c>
      <c r="C24" s="16">
        <v>217.16</v>
      </c>
      <c r="D24" s="16">
        <v>217.16</v>
      </c>
      <c r="E24" s="16">
        <v>217.16</v>
      </c>
      <c r="F24" s="16">
        <v>217.16</v>
      </c>
      <c r="G24" s="16">
        <v>217.16</v>
      </c>
      <c r="H24" s="16">
        <v>217.16</v>
      </c>
      <c r="I24" s="16">
        <v>235.57</v>
      </c>
      <c r="J24" s="16">
        <v>235.37</v>
      </c>
      <c r="K24" s="16">
        <v>235.57</v>
      </c>
      <c r="L24" s="16">
        <v>235.57</v>
      </c>
      <c r="M24" s="16">
        <v>235.57</v>
      </c>
      <c r="N24" s="18">
        <f>SUM(B24:M24)</f>
        <v>2697.7700000000004</v>
      </c>
      <c r="O24" s="18">
        <f>N24/12</f>
        <v>224.81416666666669</v>
      </c>
      <c r="P24" s="18">
        <f t="shared" si="1"/>
        <v>0.86466987179487187</v>
      </c>
    </row>
    <row r="25" spans="1:18" ht="31.5" customHeight="1" x14ac:dyDescent="0.25">
      <c r="A25" s="209" t="s">
        <v>26</v>
      </c>
      <c r="B25" s="16">
        <v>6097</v>
      </c>
      <c r="C25" s="16">
        <v>9082</v>
      </c>
      <c r="D25" s="16">
        <v>5214</v>
      </c>
      <c r="E25" s="16">
        <v>0</v>
      </c>
      <c r="F25" s="16">
        <v>0</v>
      </c>
      <c r="G25" s="16">
        <v>2287</v>
      </c>
      <c r="H25" s="16">
        <v>741</v>
      </c>
      <c r="I25" s="16">
        <v>4949</v>
      </c>
      <c r="J25" s="16">
        <v>10504</v>
      </c>
      <c r="K25" s="16">
        <v>7103</v>
      </c>
      <c r="L25" s="16">
        <v>5533</v>
      </c>
      <c r="M25" s="16">
        <v>3377</v>
      </c>
      <c r="N25" s="18">
        <f>SUM(B25:M25)</f>
        <v>54887</v>
      </c>
      <c r="O25" s="18">
        <f>N25/12</f>
        <v>4573.916666666667</v>
      </c>
      <c r="P25" s="18">
        <f t="shared" si="1"/>
        <v>17.59198717948718</v>
      </c>
    </row>
    <row r="26" spans="1:18" ht="27.75" customHeight="1" x14ac:dyDescent="0.25">
      <c r="A26" s="209" t="s">
        <v>27</v>
      </c>
      <c r="B26" s="16">
        <v>292</v>
      </c>
      <c r="C26" s="16">
        <v>737</v>
      </c>
      <c r="D26" s="16">
        <v>802</v>
      </c>
      <c r="E26" s="16">
        <v>0</v>
      </c>
      <c r="F26" s="16">
        <v>0</v>
      </c>
      <c r="G26" s="16">
        <v>225</v>
      </c>
      <c r="H26" s="16">
        <v>143</v>
      </c>
      <c r="I26" s="16">
        <v>33</v>
      </c>
      <c r="J26" s="16">
        <v>84</v>
      </c>
      <c r="K26" s="16">
        <v>55</v>
      </c>
      <c r="L26" s="16">
        <v>109</v>
      </c>
      <c r="M26" s="16">
        <v>123</v>
      </c>
      <c r="N26" s="18">
        <f>SUM(B26:M26)</f>
        <v>2603</v>
      </c>
      <c r="O26" s="18">
        <f>N26/12</f>
        <v>216.91666666666666</v>
      </c>
      <c r="P26" s="18">
        <f t="shared" si="1"/>
        <v>0.83429487179487172</v>
      </c>
    </row>
    <row r="27" spans="1:18" s="28" customFormat="1" ht="15.75" customHeight="1" x14ac:dyDescent="0.25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</row>
    <row r="28" spans="1:18" ht="15.75" customHeight="1" x14ac:dyDescent="0.25">
      <c r="A28" s="29" t="s">
        <v>28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</row>
    <row r="29" spans="1:18" ht="27.75" customHeight="1" x14ac:dyDescent="0.25">
      <c r="A29" s="209" t="s">
        <v>29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8">
        <f>SUM(B29:M29)</f>
        <v>0</v>
      </c>
      <c r="O29" s="18">
        <f>N29/12</f>
        <v>0</v>
      </c>
      <c r="P29" s="18" t="s">
        <v>135</v>
      </c>
    </row>
    <row r="30" spans="1:18" x14ac:dyDescent="0.25"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2"/>
    </row>
    <row r="31" spans="1:18" ht="45" customHeight="1" x14ac:dyDescent="0.25">
      <c r="A31" s="30" t="s">
        <v>30</v>
      </c>
      <c r="B31" s="214" t="s">
        <v>31</v>
      </c>
      <c r="C31" s="214" t="s">
        <v>32</v>
      </c>
      <c r="D31" s="207" t="s">
        <v>33</v>
      </c>
      <c r="E31" s="712" t="s">
        <v>34</v>
      </c>
      <c r="F31" s="712"/>
      <c r="G31" s="24"/>
      <c r="H31" s="609" t="s">
        <v>35</v>
      </c>
      <c r="I31" s="609"/>
      <c r="J31" s="214" t="s">
        <v>31</v>
      </c>
      <c r="K31" s="214" t="s">
        <v>36</v>
      </c>
      <c r="L31" s="207" t="s">
        <v>33</v>
      </c>
      <c r="M31" s="712" t="s">
        <v>34</v>
      </c>
      <c r="N31" s="712"/>
      <c r="O31" s="24"/>
      <c r="P31" s="24"/>
      <c r="Q31" s="24"/>
      <c r="R31" s="22"/>
    </row>
    <row r="32" spans="1:18" ht="36" customHeight="1" x14ac:dyDescent="0.25">
      <c r="A32" s="209" t="s">
        <v>37</v>
      </c>
      <c r="B32" s="16">
        <v>9</v>
      </c>
      <c r="C32" s="20">
        <f>B32*100</f>
        <v>900</v>
      </c>
      <c r="D32" s="18">
        <f>C32/12</f>
        <v>75</v>
      </c>
      <c r="E32" s="606">
        <f>D32/G7</f>
        <v>0.28846153846153844</v>
      </c>
      <c r="F32" s="606"/>
      <c r="H32" s="711" t="s">
        <v>38</v>
      </c>
      <c r="I32" s="711"/>
      <c r="J32" s="16"/>
      <c r="K32" s="20">
        <f>J32*100</f>
        <v>0</v>
      </c>
      <c r="L32" s="18">
        <f>K32/12</f>
        <v>0</v>
      </c>
      <c r="M32" s="606">
        <f>L32/G7</f>
        <v>0</v>
      </c>
      <c r="N32" s="606"/>
    </row>
    <row r="33" spans="1:17" x14ac:dyDescent="0.25"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2"/>
    </row>
    <row r="34" spans="1:17" ht="45" customHeight="1" x14ac:dyDescent="0.25">
      <c r="A34" s="30" t="s">
        <v>39</v>
      </c>
      <c r="B34" s="214" t="s">
        <v>31</v>
      </c>
      <c r="C34" s="214" t="s">
        <v>40</v>
      </c>
      <c r="D34" s="207" t="s">
        <v>41</v>
      </c>
      <c r="E34" s="712" t="s">
        <v>34</v>
      </c>
      <c r="F34" s="712"/>
      <c r="G34" s="24"/>
      <c r="H34" s="603"/>
      <c r="I34" s="603"/>
      <c r="J34" s="32"/>
      <c r="K34" s="33"/>
      <c r="L34" s="604"/>
      <c r="M34" s="604"/>
      <c r="N34" s="24"/>
      <c r="O34" s="24"/>
      <c r="P34" s="24"/>
      <c r="Q34" s="22"/>
    </row>
    <row r="35" spans="1:17" ht="36" customHeight="1" x14ac:dyDescent="0.25">
      <c r="A35" s="209" t="s">
        <v>42</v>
      </c>
      <c r="B35" s="16">
        <v>81</v>
      </c>
      <c r="C35" s="20">
        <f>B35*500</f>
        <v>40500</v>
      </c>
      <c r="D35" s="18">
        <f>C35/12</f>
        <v>3375</v>
      </c>
      <c r="E35" s="606">
        <f>D35/G7</f>
        <v>12.98076923076923</v>
      </c>
      <c r="F35" s="606"/>
      <c r="H35" s="607"/>
      <c r="I35" s="607"/>
      <c r="J35" s="27"/>
      <c r="K35" s="27"/>
      <c r="L35" s="608"/>
      <c r="M35" s="608"/>
    </row>
  </sheetData>
  <mergeCells count="17">
    <mergeCell ref="E31:F31"/>
    <mergeCell ref="H31:I31"/>
    <mergeCell ref="M31:N31"/>
    <mergeCell ref="C1:P1"/>
    <mergeCell ref="B2:P2"/>
    <mergeCell ref="B4:G4"/>
    <mergeCell ref="H4:P4"/>
    <mergeCell ref="I7:J7"/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</mergeCells>
  <pageMargins left="0.31527777777777799" right="0.31527777777777799" top="0.39374999999999999" bottom="0.39374999999999999" header="0.31527777777777799" footer="0.51180555555555496"/>
  <pageSetup firstPageNumber="0" orientation="landscape" horizontalDpi="300" verticalDpi="300"/>
  <headerFooter>
    <oddHeader>&amp;C  
INSTITUTO FEDERAL
PARANÁ   
MINISTÉRIO DA
EDUCAÇÃO</oddHead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showGridLines="0" topLeftCell="A2" zoomScaleNormal="100" workbookViewId="0">
      <selection activeCell="B8" sqref="B8"/>
    </sheetView>
  </sheetViews>
  <sheetFormatPr defaultRowHeight="15" x14ac:dyDescent="0.25"/>
  <cols>
    <col min="1" max="1" width="39.85546875" customWidth="1"/>
    <col min="2" max="15" width="14.28515625" customWidth="1"/>
    <col min="16" max="16" width="19.28515625" customWidth="1"/>
  </cols>
  <sheetData>
    <row r="1" spans="1:26" ht="20.25" customHeight="1" x14ac:dyDescent="0.25">
      <c r="A1" s="2"/>
      <c r="B1" s="2"/>
      <c r="C1" s="595" t="s">
        <v>0</v>
      </c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 customHeight="1" x14ac:dyDescent="0.25">
      <c r="A2" s="2"/>
      <c r="B2" s="595" t="s">
        <v>1</v>
      </c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9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9.5" customHeight="1" x14ac:dyDescent="0.25">
      <c r="A4" s="203" t="s">
        <v>2</v>
      </c>
      <c r="B4" s="611" t="s">
        <v>92</v>
      </c>
      <c r="C4" s="611"/>
      <c r="D4" s="611"/>
      <c r="E4" s="611"/>
      <c r="F4" s="611"/>
      <c r="G4" s="611"/>
      <c r="H4" s="597" t="s">
        <v>4</v>
      </c>
      <c r="I4" s="597"/>
      <c r="J4" s="597"/>
      <c r="K4" s="597"/>
      <c r="L4" s="597"/>
      <c r="M4" s="597"/>
      <c r="N4" s="597"/>
      <c r="O4" s="597"/>
      <c r="P4" s="597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9.7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x14ac:dyDescent="0.25">
      <c r="A6" s="3"/>
      <c r="B6" s="204" t="s">
        <v>5</v>
      </c>
      <c r="C6" s="204" t="s">
        <v>73</v>
      </c>
      <c r="D6" s="204" t="s">
        <v>7</v>
      </c>
      <c r="E6" s="204" t="s">
        <v>8</v>
      </c>
      <c r="F6" s="204" t="s">
        <v>9</v>
      </c>
      <c r="G6" s="204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1.5" customHeight="1" x14ac:dyDescent="0.25">
      <c r="A7" s="203" t="s">
        <v>11</v>
      </c>
      <c r="B7" s="6">
        <v>94</v>
      </c>
      <c r="C7" s="6">
        <v>16</v>
      </c>
      <c r="D7" s="6">
        <v>9</v>
      </c>
      <c r="E7" s="6">
        <v>5</v>
      </c>
      <c r="F7" s="7"/>
      <c r="G7" s="8">
        <f>SUM(B7:F7)</f>
        <v>124</v>
      </c>
      <c r="H7" s="3"/>
      <c r="I7" s="713" t="s">
        <v>93</v>
      </c>
      <c r="J7" s="713"/>
      <c r="K7" s="133">
        <v>1912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x14ac:dyDescent="0.25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</row>
    <row r="9" spans="1:26" ht="62.25" customHeight="1" x14ac:dyDescent="0.25">
      <c r="A9" s="10"/>
      <c r="B9" s="206">
        <v>42583</v>
      </c>
      <c r="C9" s="206">
        <v>42614</v>
      </c>
      <c r="D9" s="206">
        <v>42644</v>
      </c>
      <c r="E9" s="206">
        <v>42675</v>
      </c>
      <c r="F9" s="206">
        <v>42705</v>
      </c>
      <c r="G9" s="206">
        <v>42736</v>
      </c>
      <c r="H9" s="206">
        <v>42767</v>
      </c>
      <c r="I9" s="206">
        <v>42795</v>
      </c>
      <c r="J9" s="206">
        <v>42826</v>
      </c>
      <c r="K9" s="206">
        <v>42856</v>
      </c>
      <c r="L9" s="206">
        <v>42887</v>
      </c>
      <c r="M9" s="206">
        <v>42917</v>
      </c>
      <c r="N9" s="207" t="s">
        <v>10</v>
      </c>
      <c r="O9" s="207" t="s">
        <v>13</v>
      </c>
      <c r="P9" s="208" t="s">
        <v>193</v>
      </c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5" customHeight="1" x14ac:dyDescent="0.25">
      <c r="A10" s="14" t="s">
        <v>14</v>
      </c>
      <c r="B10" s="14"/>
      <c r="C10" s="14"/>
      <c r="D10" s="14"/>
      <c r="E10" s="14"/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</row>
    <row r="11" spans="1:26" ht="28.5" customHeight="1" x14ac:dyDescent="0.25">
      <c r="A11" s="209" t="s">
        <v>15</v>
      </c>
      <c r="B11" s="6">
        <v>2515</v>
      </c>
      <c r="C11" s="6">
        <v>3066</v>
      </c>
      <c r="D11" s="6">
        <v>2841</v>
      </c>
      <c r="E11" s="6">
        <v>2470</v>
      </c>
      <c r="F11" s="6">
        <v>2446</v>
      </c>
      <c r="G11" s="6">
        <v>1652</v>
      </c>
      <c r="H11" s="6">
        <v>1695</v>
      </c>
      <c r="I11" s="6">
        <v>2173</v>
      </c>
      <c r="J11" s="6">
        <v>2963</v>
      </c>
      <c r="K11" s="6">
        <v>2544</v>
      </c>
      <c r="L11" s="6">
        <v>3045</v>
      </c>
      <c r="M11" s="6">
        <v>2844</v>
      </c>
      <c r="N11" s="8">
        <f>SUM(B11:M11)</f>
        <v>30254</v>
      </c>
      <c r="O11" s="8">
        <f>N11/12</f>
        <v>2521.1666666666665</v>
      </c>
      <c r="P11" s="279">
        <f>(SUM(B11:M11)/12)/$G$7</f>
        <v>20.331989247311828</v>
      </c>
      <c r="Q11" s="278"/>
      <c r="R11" s="278"/>
      <c r="S11" s="278"/>
      <c r="T11" s="278"/>
      <c r="U11" s="278"/>
      <c r="V11" s="278"/>
      <c r="W11" s="278"/>
      <c r="X11" s="278"/>
      <c r="Y11" s="278"/>
      <c r="Z11" s="278"/>
    </row>
    <row r="12" spans="1:26" ht="28.5" customHeight="1" x14ac:dyDescent="0.25">
      <c r="A12" s="210" t="s">
        <v>94</v>
      </c>
      <c r="B12" s="280">
        <f t="shared" ref="B12:M12" si="0">B11/$K$7</f>
        <v>1.3153765690376569</v>
      </c>
      <c r="C12" s="280">
        <f t="shared" si="0"/>
        <v>1.6035564853556485</v>
      </c>
      <c r="D12" s="280">
        <f t="shared" si="0"/>
        <v>1.485878661087866</v>
      </c>
      <c r="E12" s="280">
        <f t="shared" si="0"/>
        <v>1.2918410041841004</v>
      </c>
      <c r="F12" s="280">
        <f t="shared" si="0"/>
        <v>1.2792887029288702</v>
      </c>
      <c r="G12" s="280">
        <f t="shared" si="0"/>
        <v>0.86401673640167365</v>
      </c>
      <c r="H12" s="280">
        <f t="shared" si="0"/>
        <v>0.8865062761506276</v>
      </c>
      <c r="I12" s="280">
        <f t="shared" si="0"/>
        <v>1.1365062761506277</v>
      </c>
      <c r="J12" s="280">
        <f t="shared" si="0"/>
        <v>1.5496861924686192</v>
      </c>
      <c r="K12" s="280">
        <f t="shared" si="0"/>
        <v>1.3305439330543933</v>
      </c>
      <c r="L12" s="280">
        <f t="shared" si="0"/>
        <v>1.5925732217573221</v>
      </c>
      <c r="M12" s="280">
        <f t="shared" si="0"/>
        <v>1.4874476987447698</v>
      </c>
      <c r="N12" s="279">
        <f>SUM(B12:M12)</f>
        <v>15.823221757322175</v>
      </c>
      <c r="O12" s="279">
        <f>N12/12</f>
        <v>1.3186018131101813</v>
      </c>
      <c r="P12" s="569">
        <f t="shared" ref="P12:P26" si="1">(SUM(B12:M12)/12)/$G$7</f>
        <v>1.0633885589598236E-2</v>
      </c>
      <c r="Q12" s="278"/>
      <c r="R12" s="278"/>
      <c r="S12" s="278"/>
      <c r="T12" s="278"/>
      <c r="U12" s="278"/>
      <c r="V12" s="278"/>
      <c r="W12" s="278"/>
      <c r="X12" s="278"/>
      <c r="Y12" s="278"/>
      <c r="Z12" s="278"/>
    </row>
    <row r="13" spans="1:26" ht="45" x14ac:dyDescent="0.25">
      <c r="A13" s="210" t="s">
        <v>17</v>
      </c>
      <c r="B13" s="281">
        <v>2490.44</v>
      </c>
      <c r="C13" s="281">
        <v>2897.58</v>
      </c>
      <c r="D13" s="281">
        <v>2652.58</v>
      </c>
      <c r="E13" s="281">
        <v>2431.63</v>
      </c>
      <c r="F13" s="281">
        <v>2407.86</v>
      </c>
      <c r="G13" s="281">
        <v>1888.15</v>
      </c>
      <c r="H13" s="281">
        <v>1894.68</v>
      </c>
      <c r="I13" s="281">
        <v>2278.61</v>
      </c>
      <c r="J13" s="281">
        <v>2739.81</v>
      </c>
      <c r="K13" s="281">
        <v>1695.48</v>
      </c>
      <c r="L13" s="281">
        <v>2118.46</v>
      </c>
      <c r="M13" s="281">
        <v>2121.8000000000002</v>
      </c>
      <c r="N13" s="282">
        <f>SUM(B13:M13)</f>
        <v>27617.079999999998</v>
      </c>
      <c r="O13" s="282">
        <f>N13/12</f>
        <v>2301.4233333333332</v>
      </c>
      <c r="P13" s="569">
        <f t="shared" si="1"/>
        <v>18.559865591397848</v>
      </c>
      <c r="Q13" s="278"/>
      <c r="R13" s="278"/>
      <c r="S13" s="278"/>
      <c r="T13" s="278"/>
      <c r="U13" s="278"/>
      <c r="V13" s="278"/>
      <c r="W13" s="278"/>
      <c r="X13" s="278"/>
      <c r="Y13" s="278"/>
      <c r="Z13" s="278"/>
    </row>
    <row r="14" spans="1:26" ht="27.75" customHeight="1" x14ac:dyDescent="0.25">
      <c r="A14" s="209" t="s">
        <v>95</v>
      </c>
      <c r="B14" s="283">
        <f t="shared" ref="B14:M14" si="2">B13/$K$7</f>
        <v>1.302531380753138</v>
      </c>
      <c r="C14" s="283">
        <f t="shared" si="2"/>
        <v>1.5154707112970711</v>
      </c>
      <c r="D14" s="283">
        <f t="shared" si="2"/>
        <v>1.3873326359832636</v>
      </c>
      <c r="E14" s="283">
        <f t="shared" si="2"/>
        <v>1.2717730125523012</v>
      </c>
      <c r="F14" s="283">
        <f t="shared" si="2"/>
        <v>1.2593410041841004</v>
      </c>
      <c r="G14" s="283">
        <f t="shared" si="2"/>
        <v>0.98752615062761506</v>
      </c>
      <c r="H14" s="283">
        <f t="shared" si="2"/>
        <v>0.99094142259414231</v>
      </c>
      <c r="I14" s="283">
        <f t="shared" si="2"/>
        <v>1.1917416317991631</v>
      </c>
      <c r="J14" s="283">
        <f t="shared" si="2"/>
        <v>1.432955020920502</v>
      </c>
      <c r="K14" s="283">
        <f t="shared" si="2"/>
        <v>0.88675732217573222</v>
      </c>
      <c r="L14" s="283">
        <f t="shared" si="2"/>
        <v>1.1079811715481171</v>
      </c>
      <c r="M14" s="283">
        <f t="shared" si="2"/>
        <v>1.1097280334728035</v>
      </c>
      <c r="N14" s="282">
        <f>SUM(B14:M14)</f>
        <v>14.44407949790795</v>
      </c>
      <c r="O14" s="282">
        <f>N14/12</f>
        <v>1.2036732914923292</v>
      </c>
      <c r="P14" s="569">
        <f t="shared" si="1"/>
        <v>9.7070426733252349E-3</v>
      </c>
      <c r="Q14" s="278"/>
      <c r="R14" s="278"/>
      <c r="S14" s="278"/>
      <c r="T14" s="278"/>
      <c r="U14" s="278"/>
      <c r="V14" s="278"/>
      <c r="W14" s="278"/>
      <c r="X14" s="278"/>
      <c r="Y14" s="278"/>
      <c r="Z14" s="278"/>
    </row>
    <row r="15" spans="1:26" ht="10.5" customHeight="1" x14ac:dyDescent="0.25">
      <c r="A15" s="284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569"/>
      <c r="Q15" s="278"/>
      <c r="R15" s="278"/>
      <c r="S15" s="278"/>
      <c r="T15" s="278"/>
      <c r="U15" s="278"/>
      <c r="V15" s="278"/>
      <c r="W15" s="278"/>
      <c r="X15" s="278"/>
      <c r="Y15" s="278"/>
      <c r="Z15" s="278"/>
    </row>
    <row r="16" spans="1:26" ht="15" customHeight="1" x14ac:dyDescent="0.25">
      <c r="A16" s="23" t="s">
        <v>96</v>
      </c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569"/>
      <c r="Q16" s="278"/>
      <c r="R16" s="278"/>
      <c r="S16" s="278"/>
      <c r="T16" s="278"/>
      <c r="U16" s="278"/>
      <c r="V16" s="278"/>
      <c r="W16" s="278"/>
      <c r="X16" s="278"/>
      <c r="Y16" s="278"/>
      <c r="Z16" s="278"/>
    </row>
    <row r="17" spans="1:26" ht="32.25" customHeight="1" x14ac:dyDescent="0.25">
      <c r="A17" s="209" t="s">
        <v>97</v>
      </c>
      <c r="B17" s="6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279">
        <f>SUM(B17:M17)</f>
        <v>0</v>
      </c>
      <c r="O17" s="279">
        <f>N17/12</f>
        <v>0</v>
      </c>
      <c r="P17" s="569">
        <f t="shared" si="1"/>
        <v>0</v>
      </c>
      <c r="Q17" s="278"/>
      <c r="R17" s="278"/>
      <c r="S17" s="278"/>
      <c r="T17" s="278"/>
      <c r="U17" s="278"/>
      <c r="V17" s="278"/>
      <c r="W17" s="278"/>
      <c r="X17" s="278"/>
      <c r="Y17" s="278"/>
      <c r="Z17" s="278"/>
    </row>
    <row r="18" spans="1:26" ht="32.25" customHeight="1" x14ac:dyDescent="0.25">
      <c r="A18" s="210" t="s">
        <v>98</v>
      </c>
      <c r="B18" s="286">
        <f t="shared" ref="B18:M18" si="3">B17/$K$7</f>
        <v>0</v>
      </c>
      <c r="C18" s="286">
        <f t="shared" si="3"/>
        <v>0</v>
      </c>
      <c r="D18" s="286">
        <f t="shared" si="3"/>
        <v>0</v>
      </c>
      <c r="E18" s="286">
        <f t="shared" si="3"/>
        <v>0</v>
      </c>
      <c r="F18" s="286">
        <f t="shared" si="3"/>
        <v>0</v>
      </c>
      <c r="G18" s="286">
        <f t="shared" si="3"/>
        <v>0</v>
      </c>
      <c r="H18" s="286">
        <f t="shared" si="3"/>
        <v>0</v>
      </c>
      <c r="I18" s="286">
        <f t="shared" si="3"/>
        <v>0</v>
      </c>
      <c r="J18" s="286">
        <f t="shared" si="3"/>
        <v>0</v>
      </c>
      <c r="K18" s="286">
        <f t="shared" si="3"/>
        <v>0</v>
      </c>
      <c r="L18" s="286">
        <f t="shared" si="3"/>
        <v>0</v>
      </c>
      <c r="M18" s="286">
        <f t="shared" si="3"/>
        <v>0</v>
      </c>
      <c r="N18" s="279">
        <f>SUM(B18:M18)</f>
        <v>0</v>
      </c>
      <c r="O18" s="279">
        <f>N18/12</f>
        <v>0</v>
      </c>
      <c r="P18" s="569">
        <f t="shared" si="1"/>
        <v>0</v>
      </c>
      <c r="Q18" s="278"/>
      <c r="R18" s="278"/>
      <c r="S18" s="278"/>
      <c r="T18" s="278"/>
      <c r="U18" s="278"/>
      <c r="V18" s="278"/>
      <c r="W18" s="278"/>
      <c r="X18" s="278"/>
      <c r="Y18" s="278"/>
      <c r="Z18" s="278"/>
    </row>
    <row r="19" spans="1:26" ht="48.75" customHeight="1" x14ac:dyDescent="0.25">
      <c r="A19" s="209" t="s">
        <v>99</v>
      </c>
      <c r="B19" s="281">
        <v>61.9</v>
      </c>
      <c r="C19" s="281">
        <v>60.66</v>
      </c>
      <c r="D19" s="281">
        <v>60.66</v>
      </c>
      <c r="E19" s="281">
        <v>60.66</v>
      </c>
      <c r="F19" s="281">
        <v>61.9</v>
      </c>
      <c r="G19" s="281">
        <v>60.66</v>
      </c>
      <c r="H19" s="281">
        <v>60.66</v>
      </c>
      <c r="I19" s="281">
        <v>60.66</v>
      </c>
      <c r="J19" s="281">
        <v>61.94</v>
      </c>
      <c r="K19" s="281">
        <v>60.66</v>
      </c>
      <c r="L19" s="281">
        <v>59.22</v>
      </c>
      <c r="M19" s="281">
        <v>59.22</v>
      </c>
      <c r="N19" s="282">
        <f>SUM(B19:M19)</f>
        <v>728.79999999999984</v>
      </c>
      <c r="O19" s="282">
        <f>N19/12</f>
        <v>60.73333333333332</v>
      </c>
      <c r="P19" s="569">
        <f t="shared" si="1"/>
        <v>0.48978494623655905</v>
      </c>
      <c r="Q19" s="278"/>
      <c r="R19" s="278"/>
      <c r="S19" s="278"/>
      <c r="T19" s="278"/>
      <c r="U19" s="278"/>
      <c r="V19" s="278"/>
      <c r="W19" s="278"/>
      <c r="X19" s="278"/>
      <c r="Y19" s="278"/>
      <c r="Z19" s="278"/>
    </row>
    <row r="20" spans="1:26" ht="28.5" customHeight="1" x14ac:dyDescent="0.25">
      <c r="A20" s="209" t="s">
        <v>100</v>
      </c>
      <c r="B20" s="283">
        <f t="shared" ref="B20:M20" si="4">B19/$K$7</f>
        <v>3.2374476987447699E-2</v>
      </c>
      <c r="C20" s="283">
        <f t="shared" si="4"/>
        <v>3.1725941422594141E-2</v>
      </c>
      <c r="D20" s="283">
        <f t="shared" si="4"/>
        <v>3.1725941422594141E-2</v>
      </c>
      <c r="E20" s="283">
        <f t="shared" si="4"/>
        <v>3.1725941422594141E-2</v>
      </c>
      <c r="F20" s="283">
        <f t="shared" si="4"/>
        <v>3.2374476987447699E-2</v>
      </c>
      <c r="G20" s="283">
        <f t="shared" si="4"/>
        <v>3.1725941422594141E-2</v>
      </c>
      <c r="H20" s="283">
        <f t="shared" si="4"/>
        <v>3.1725941422594141E-2</v>
      </c>
      <c r="I20" s="283">
        <f t="shared" si="4"/>
        <v>3.1725941422594141E-2</v>
      </c>
      <c r="J20" s="283">
        <f t="shared" si="4"/>
        <v>3.2395397489539748E-2</v>
      </c>
      <c r="K20" s="283">
        <f t="shared" si="4"/>
        <v>3.1725941422594141E-2</v>
      </c>
      <c r="L20" s="283">
        <f t="shared" si="4"/>
        <v>3.0972803347280333E-2</v>
      </c>
      <c r="M20" s="283">
        <f t="shared" si="4"/>
        <v>3.0972803347280333E-2</v>
      </c>
      <c r="N20" s="282">
        <f>SUM(B20:M20)</f>
        <v>0.38117154811715476</v>
      </c>
      <c r="O20" s="282">
        <f>N20/12</f>
        <v>3.1764295676429563E-2</v>
      </c>
      <c r="P20" s="569">
        <f t="shared" si="1"/>
        <v>2.5616367480991585E-4</v>
      </c>
      <c r="Q20" s="278"/>
      <c r="R20" s="278"/>
      <c r="S20" s="278"/>
      <c r="T20" s="278"/>
      <c r="U20" s="278"/>
      <c r="V20" s="278"/>
      <c r="W20" s="278"/>
      <c r="X20" s="278"/>
      <c r="Y20" s="278"/>
      <c r="Z20" s="278"/>
    </row>
    <row r="21" spans="1:26" x14ac:dyDescent="0.25">
      <c r="A21" s="278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569"/>
      <c r="Q21" s="278"/>
      <c r="R21" s="278"/>
      <c r="S21" s="278"/>
      <c r="T21" s="278"/>
      <c r="U21" s="278"/>
      <c r="V21" s="278"/>
      <c r="W21" s="278"/>
      <c r="X21" s="278"/>
      <c r="Y21" s="278"/>
      <c r="Z21" s="278"/>
    </row>
    <row r="22" spans="1:26" ht="15" customHeight="1" x14ac:dyDescent="0.25">
      <c r="A22" s="23" t="s">
        <v>23</v>
      </c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569"/>
      <c r="Q22" s="278"/>
      <c r="R22" s="278"/>
      <c r="S22" s="278"/>
      <c r="T22" s="278"/>
      <c r="U22" s="278"/>
      <c r="V22" s="278"/>
      <c r="W22" s="278"/>
      <c r="X22" s="278"/>
      <c r="Y22" s="278"/>
      <c r="Z22" s="278"/>
    </row>
    <row r="23" spans="1:26" ht="27.75" customHeight="1" x14ac:dyDescent="0.25">
      <c r="A23" s="209" t="s">
        <v>24</v>
      </c>
      <c r="B23" s="281">
        <v>368.36</v>
      </c>
      <c r="C23" s="281">
        <v>532.39</v>
      </c>
      <c r="D23" s="281">
        <v>485.39</v>
      </c>
      <c r="E23" s="281">
        <v>427.7</v>
      </c>
      <c r="F23" s="281">
        <v>375.39</v>
      </c>
      <c r="G23" s="281">
        <v>372.7</v>
      </c>
      <c r="H23" s="281">
        <v>503.08</v>
      </c>
      <c r="I23" s="281">
        <v>540.51</v>
      </c>
      <c r="J23" s="281">
        <v>574.41999999999996</v>
      </c>
      <c r="K23" s="281">
        <v>519.72</v>
      </c>
      <c r="L23" s="281">
        <v>521.62</v>
      </c>
      <c r="M23" s="281">
        <v>403.81</v>
      </c>
      <c r="N23" s="282">
        <f>SUM(B23:M23)</f>
        <v>5625.09</v>
      </c>
      <c r="O23" s="282">
        <f>N23/12</f>
        <v>468.75749999999999</v>
      </c>
      <c r="P23" s="569">
        <f t="shared" si="1"/>
        <v>3.7803024193548387</v>
      </c>
      <c r="Q23" s="278"/>
      <c r="R23" s="278"/>
      <c r="S23" s="278"/>
      <c r="T23" s="278"/>
      <c r="U23" s="278"/>
      <c r="V23" s="278"/>
      <c r="W23" s="278"/>
      <c r="X23" s="278"/>
      <c r="Y23" s="278"/>
      <c r="Z23" s="278"/>
    </row>
    <row r="24" spans="1:26" ht="27.75" customHeight="1" x14ac:dyDescent="0.25">
      <c r="A24" s="209" t="s">
        <v>25</v>
      </c>
      <c r="B24" s="287">
        <v>264.69</v>
      </c>
      <c r="C24" s="287">
        <v>264.69</v>
      </c>
      <c r="D24" s="287">
        <v>264.69</v>
      </c>
      <c r="E24" s="287">
        <v>264.69</v>
      </c>
      <c r="F24" s="287">
        <v>264.69</v>
      </c>
      <c r="G24" s="287">
        <v>264.69</v>
      </c>
      <c r="H24" s="287">
        <v>264.69</v>
      </c>
      <c r="I24" s="287">
        <v>287.12</v>
      </c>
      <c r="J24" s="287">
        <v>287.12</v>
      </c>
      <c r="K24" s="287">
        <v>287.12</v>
      </c>
      <c r="L24" s="287">
        <v>287.12</v>
      </c>
      <c r="M24" s="287">
        <v>287.12</v>
      </c>
      <c r="N24" s="282">
        <f>SUM(B24:M24)</f>
        <v>3288.43</v>
      </c>
      <c r="O24" s="282">
        <f>N24/12</f>
        <v>274.0358333333333</v>
      </c>
      <c r="P24" s="569">
        <f t="shared" si="1"/>
        <v>2.2099663978494619</v>
      </c>
      <c r="Q24" s="278"/>
      <c r="R24" s="278"/>
      <c r="S24" s="278"/>
      <c r="T24" s="278"/>
      <c r="U24" s="278"/>
      <c r="V24" s="278"/>
      <c r="W24" s="278"/>
      <c r="X24" s="278"/>
      <c r="Y24" s="278"/>
      <c r="Z24" s="278"/>
    </row>
    <row r="25" spans="1:26" ht="31.5" customHeight="1" x14ac:dyDescent="0.25">
      <c r="A25" s="209" t="s">
        <v>26</v>
      </c>
      <c r="B25" s="6">
        <v>6758</v>
      </c>
      <c r="C25" s="6">
        <v>4724</v>
      </c>
      <c r="D25" s="6">
        <v>3494</v>
      </c>
      <c r="E25" s="6">
        <v>4638</v>
      </c>
      <c r="F25" s="6">
        <v>3250</v>
      </c>
      <c r="G25" s="6">
        <v>2544</v>
      </c>
      <c r="H25" s="6">
        <v>5134</v>
      </c>
      <c r="I25" s="6">
        <v>7210</v>
      </c>
      <c r="J25" s="6">
        <v>8259</v>
      </c>
      <c r="K25" s="6">
        <v>6422</v>
      </c>
      <c r="L25" s="6">
        <v>7384</v>
      </c>
      <c r="M25" s="6">
        <v>3667</v>
      </c>
      <c r="N25" s="8">
        <f>SUM(B25:M25)</f>
        <v>63484</v>
      </c>
      <c r="O25" s="288">
        <f>N25/12</f>
        <v>5290.333333333333</v>
      </c>
      <c r="P25" s="569">
        <f t="shared" si="1"/>
        <v>42.663978494623656</v>
      </c>
      <c r="Q25" s="278"/>
      <c r="R25" s="278"/>
      <c r="S25" s="278"/>
      <c r="T25" s="278"/>
      <c r="U25" s="278"/>
      <c r="V25" s="278"/>
      <c r="W25" s="278"/>
      <c r="X25" s="278"/>
      <c r="Y25" s="278"/>
      <c r="Z25" s="278"/>
    </row>
    <row r="26" spans="1:26" ht="27.75" customHeight="1" x14ac:dyDescent="0.25">
      <c r="A26" s="209" t="s">
        <v>27</v>
      </c>
      <c r="B26" s="6">
        <v>266</v>
      </c>
      <c r="C26" s="6">
        <v>224</v>
      </c>
      <c r="D26" s="6">
        <v>270</v>
      </c>
      <c r="E26" s="6">
        <v>276</v>
      </c>
      <c r="F26" s="6">
        <v>57</v>
      </c>
      <c r="G26" s="6">
        <v>120</v>
      </c>
      <c r="H26" s="6">
        <v>338</v>
      </c>
      <c r="I26" s="6">
        <v>142</v>
      </c>
      <c r="J26" s="6">
        <v>120</v>
      </c>
      <c r="K26" s="6">
        <v>150</v>
      </c>
      <c r="L26" s="6">
        <v>55</v>
      </c>
      <c r="M26" s="6">
        <v>29</v>
      </c>
      <c r="N26" s="8">
        <f>SUM(B26:M26)</f>
        <v>2047</v>
      </c>
      <c r="O26" s="289">
        <f>N26/12</f>
        <v>170.58333333333334</v>
      </c>
      <c r="P26" s="569">
        <f t="shared" si="1"/>
        <v>1.3756720430107527</v>
      </c>
      <c r="Q26" s="278"/>
      <c r="R26" s="278"/>
      <c r="S26" s="278"/>
      <c r="T26" s="278"/>
      <c r="U26" s="278"/>
      <c r="V26" s="278"/>
      <c r="W26" s="278"/>
      <c r="X26" s="278"/>
      <c r="Y26" s="278"/>
      <c r="Z26" s="278"/>
    </row>
    <row r="27" spans="1:26" ht="15.75" customHeight="1" x14ac:dyDescent="0.25">
      <c r="A27" s="290"/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0"/>
      <c r="R27" s="290"/>
      <c r="S27" s="290"/>
      <c r="T27" s="290"/>
      <c r="U27" s="290"/>
      <c r="V27" s="290"/>
      <c r="W27" s="290"/>
      <c r="X27" s="290"/>
      <c r="Y27" s="290"/>
      <c r="Z27" s="290"/>
    </row>
    <row r="28" spans="1:26" ht="15.75" customHeight="1" x14ac:dyDescent="0.25">
      <c r="A28" s="29" t="s">
        <v>101</v>
      </c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78"/>
      <c r="R28" s="278"/>
      <c r="S28" s="278"/>
      <c r="T28" s="278"/>
      <c r="U28" s="278"/>
      <c r="V28" s="278"/>
      <c r="W28" s="278"/>
      <c r="X28" s="278"/>
      <c r="Y28" s="278"/>
      <c r="Z28" s="278"/>
    </row>
    <row r="29" spans="1:26" ht="27.75" customHeight="1" x14ac:dyDescent="0.25">
      <c r="A29" s="209" t="s">
        <v>29</v>
      </c>
      <c r="B29" s="287">
        <v>0</v>
      </c>
      <c r="C29" s="287">
        <v>0</v>
      </c>
      <c r="D29" s="287">
        <v>0</v>
      </c>
      <c r="E29" s="287">
        <v>0</v>
      </c>
      <c r="F29" s="287">
        <v>0</v>
      </c>
      <c r="G29" s="287">
        <v>0</v>
      </c>
      <c r="H29" s="287">
        <v>0</v>
      </c>
      <c r="I29" s="287">
        <v>0</v>
      </c>
      <c r="J29" s="287">
        <v>0</v>
      </c>
      <c r="K29" s="287">
        <v>0</v>
      </c>
      <c r="L29" s="287">
        <v>0</v>
      </c>
      <c r="M29" s="287">
        <v>0</v>
      </c>
      <c r="N29" s="279">
        <f>SUM(B29:M29)</f>
        <v>0</v>
      </c>
      <c r="O29" s="279">
        <f>N29/12</f>
        <v>0</v>
      </c>
      <c r="P29" s="279" t="s">
        <v>135</v>
      </c>
      <c r="Q29" s="278"/>
      <c r="R29" s="278"/>
      <c r="S29" s="278"/>
      <c r="T29" s="278"/>
      <c r="U29" s="278"/>
      <c r="V29" s="278"/>
      <c r="W29" s="278"/>
      <c r="X29" s="278"/>
      <c r="Y29" s="278"/>
      <c r="Z29" s="278"/>
    </row>
    <row r="30" spans="1:26" x14ac:dyDescent="0.25">
      <c r="A30" s="278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78"/>
      <c r="R30" s="278"/>
      <c r="S30" s="278"/>
      <c r="T30" s="278"/>
      <c r="U30" s="278"/>
      <c r="V30" s="278"/>
      <c r="W30" s="278"/>
      <c r="X30" s="278"/>
      <c r="Y30" s="278"/>
      <c r="Z30" s="278"/>
    </row>
    <row r="31" spans="1:26" ht="45" customHeight="1" x14ac:dyDescent="0.25">
      <c r="A31" s="30" t="s">
        <v>102</v>
      </c>
      <c r="B31" s="214" t="s">
        <v>79</v>
      </c>
      <c r="C31" s="214" t="s">
        <v>32</v>
      </c>
      <c r="D31" s="207" t="s">
        <v>33</v>
      </c>
      <c r="E31" s="712" t="s">
        <v>34</v>
      </c>
      <c r="F31" s="712"/>
      <c r="G31" s="285"/>
      <c r="H31" s="609" t="s">
        <v>103</v>
      </c>
      <c r="I31" s="609"/>
      <c r="J31" s="214" t="s">
        <v>79</v>
      </c>
      <c r="K31" s="214" t="s">
        <v>36</v>
      </c>
      <c r="L31" s="207" t="s">
        <v>33</v>
      </c>
      <c r="M31" s="712" t="s">
        <v>34</v>
      </c>
      <c r="N31" s="712"/>
      <c r="O31" s="285"/>
      <c r="P31" s="285"/>
      <c r="Q31" s="285"/>
      <c r="R31" s="285"/>
      <c r="S31" s="278"/>
      <c r="T31" s="278"/>
      <c r="U31" s="278"/>
      <c r="V31" s="278"/>
      <c r="W31" s="278"/>
      <c r="X31" s="278"/>
      <c r="Y31" s="278"/>
      <c r="Z31" s="278"/>
    </row>
    <row r="32" spans="1:26" ht="36" customHeight="1" x14ac:dyDescent="0.25">
      <c r="A32" s="209" t="s">
        <v>37</v>
      </c>
      <c r="B32" s="287">
        <v>0</v>
      </c>
      <c r="C32" s="280">
        <f>B32*100</f>
        <v>0</v>
      </c>
      <c r="D32" s="279">
        <f>C32/12</f>
        <v>0</v>
      </c>
      <c r="E32" s="775">
        <f>D32/G7</f>
        <v>0</v>
      </c>
      <c r="F32" s="775"/>
      <c r="G32" s="278"/>
      <c r="H32" s="711" t="s">
        <v>38</v>
      </c>
      <c r="I32" s="711"/>
      <c r="J32" s="287">
        <v>0</v>
      </c>
      <c r="K32" s="280">
        <f>J32*100</f>
        <v>0</v>
      </c>
      <c r="L32" s="279">
        <f>K32/12</f>
        <v>0</v>
      </c>
      <c r="M32" s="775">
        <f>L32/G7</f>
        <v>0</v>
      </c>
      <c r="N32" s="775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</row>
    <row r="33" spans="1:26" x14ac:dyDescent="0.25">
      <c r="A33" s="278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78"/>
      <c r="R33" s="278"/>
      <c r="S33" s="278"/>
      <c r="T33" s="278"/>
      <c r="U33" s="278"/>
      <c r="V33" s="278"/>
      <c r="W33" s="278"/>
      <c r="X33" s="278"/>
      <c r="Y33" s="278"/>
      <c r="Z33" s="278"/>
    </row>
    <row r="34" spans="1:26" ht="45" customHeight="1" x14ac:dyDescent="0.25">
      <c r="A34" s="30" t="s">
        <v>39</v>
      </c>
      <c r="B34" s="214" t="s">
        <v>79</v>
      </c>
      <c r="C34" s="214" t="s">
        <v>40</v>
      </c>
      <c r="D34" s="207" t="s">
        <v>41</v>
      </c>
      <c r="E34" s="712" t="s">
        <v>34</v>
      </c>
      <c r="F34" s="712"/>
      <c r="G34" s="285"/>
      <c r="H34" s="603"/>
      <c r="I34" s="603"/>
      <c r="J34" s="32"/>
      <c r="K34" s="33"/>
      <c r="L34" s="604"/>
      <c r="M34" s="604"/>
      <c r="N34" s="285"/>
      <c r="O34" s="285"/>
      <c r="P34" s="285"/>
      <c r="Q34" s="285"/>
      <c r="R34" s="278"/>
      <c r="S34" s="278"/>
      <c r="T34" s="278"/>
      <c r="U34" s="278"/>
      <c r="V34" s="278"/>
      <c r="W34" s="278"/>
      <c r="X34" s="278"/>
      <c r="Y34" s="278"/>
      <c r="Z34" s="278"/>
    </row>
    <row r="35" spans="1:26" ht="36" customHeight="1" x14ac:dyDescent="0.25">
      <c r="A35" s="209" t="s">
        <v>42</v>
      </c>
      <c r="B35" s="292">
        <v>94</v>
      </c>
      <c r="C35" s="286">
        <f>B35*500</f>
        <v>47000</v>
      </c>
      <c r="D35" s="293">
        <f>C35/12</f>
        <v>3916.6666666666665</v>
      </c>
      <c r="E35" s="776">
        <f>D35/G7</f>
        <v>31.586021505376344</v>
      </c>
      <c r="F35" s="776"/>
      <c r="G35" s="278"/>
      <c r="H35" s="600"/>
      <c r="I35" s="600"/>
      <c r="J35" s="291"/>
      <c r="K35" s="291"/>
      <c r="L35" s="601"/>
      <c r="M35" s="601"/>
      <c r="N35" s="278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278"/>
    </row>
    <row r="36" spans="1:26" x14ac:dyDescent="0.25">
      <c r="A36" s="278"/>
      <c r="B36" s="278"/>
      <c r="C36" s="278"/>
      <c r="D36" s="278"/>
      <c r="E36" s="278"/>
      <c r="F36" s="278"/>
      <c r="G36" s="278"/>
      <c r="H36" s="278"/>
      <c r="I36" s="278"/>
      <c r="J36" s="278"/>
      <c r="K36" s="278"/>
      <c r="L36" s="278"/>
      <c r="M36" s="278"/>
      <c r="N36" s="278"/>
      <c r="O36" s="278"/>
      <c r="P36" s="278"/>
      <c r="Q36" s="294"/>
      <c r="R36" s="294"/>
      <c r="S36" s="294"/>
      <c r="T36" s="294"/>
      <c r="U36" s="294"/>
      <c r="V36" s="294"/>
      <c r="W36" s="294"/>
      <c r="X36" s="294"/>
      <c r="Y36" s="294"/>
      <c r="Z36" s="294"/>
    </row>
    <row r="37" spans="1:26" x14ac:dyDescent="0.25">
      <c r="A37" s="278"/>
      <c r="B37" s="278"/>
      <c r="C37" s="278"/>
      <c r="D37" s="278"/>
      <c r="E37" s="278"/>
      <c r="F37" s="278"/>
      <c r="G37" s="278"/>
      <c r="H37" s="278"/>
      <c r="I37" s="278"/>
      <c r="J37" s="278"/>
      <c r="K37" s="278"/>
      <c r="L37" s="278"/>
      <c r="M37" s="278"/>
      <c r="N37" s="278"/>
      <c r="O37" s="278"/>
      <c r="P37" s="278"/>
      <c r="Q37" s="294"/>
      <c r="R37" s="294"/>
      <c r="S37" s="294"/>
      <c r="T37" s="294"/>
      <c r="U37" s="294"/>
      <c r="V37" s="294"/>
      <c r="W37" s="294"/>
      <c r="X37" s="294"/>
      <c r="Y37" s="294"/>
      <c r="Z37" s="294"/>
    </row>
    <row r="38" spans="1:26" x14ac:dyDescent="0.25">
      <c r="A38" s="294" t="s">
        <v>104</v>
      </c>
      <c r="B38" s="278"/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94"/>
      <c r="R38" s="294"/>
      <c r="S38" s="294"/>
      <c r="T38" s="294"/>
      <c r="U38" s="294"/>
      <c r="V38" s="294"/>
      <c r="W38" s="294"/>
      <c r="X38" s="294"/>
      <c r="Y38" s="294"/>
      <c r="Z38" s="294"/>
    </row>
    <row r="39" spans="1:26" ht="14.25" customHeight="1" x14ac:dyDescent="0.25">
      <c r="A39" s="774" t="s">
        <v>105</v>
      </c>
      <c r="B39" s="774"/>
      <c r="C39" s="774"/>
      <c r="D39" s="774"/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774"/>
      <c r="P39" s="774"/>
      <c r="Q39" s="294"/>
      <c r="R39" s="294"/>
      <c r="S39" s="294"/>
      <c r="T39" s="294"/>
      <c r="U39" s="294"/>
      <c r="V39" s="294"/>
      <c r="W39" s="294"/>
      <c r="X39" s="294"/>
      <c r="Y39" s="294"/>
      <c r="Z39" s="294"/>
    </row>
    <row r="40" spans="1:26" ht="14.25" customHeight="1" x14ac:dyDescent="0.25">
      <c r="A40" s="774" t="s">
        <v>106</v>
      </c>
      <c r="B40" s="774"/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294"/>
      <c r="R40" s="294"/>
      <c r="S40" s="294"/>
      <c r="T40" s="294"/>
      <c r="U40" s="294"/>
      <c r="V40" s="294"/>
      <c r="W40" s="294"/>
      <c r="X40" s="294"/>
      <c r="Y40" s="294"/>
      <c r="Z40" s="294"/>
    </row>
    <row r="41" spans="1:26" ht="14.25" customHeight="1" x14ac:dyDescent="0.25">
      <c r="A41" s="774" t="s">
        <v>107</v>
      </c>
      <c r="B41" s="774"/>
      <c r="C41" s="774"/>
      <c r="D41" s="774"/>
      <c r="E41" s="774"/>
      <c r="F41" s="774"/>
      <c r="G41" s="774"/>
      <c r="H41" s="774"/>
      <c r="I41" s="774"/>
      <c r="J41" s="774"/>
      <c r="K41" s="774"/>
      <c r="L41" s="774"/>
      <c r="M41" s="774"/>
      <c r="N41" s="774"/>
      <c r="O41" s="774"/>
      <c r="P41" s="774"/>
      <c r="Q41" s="294"/>
      <c r="R41" s="294"/>
      <c r="S41" s="294"/>
      <c r="T41" s="294"/>
      <c r="U41" s="294"/>
      <c r="V41" s="294"/>
      <c r="W41" s="294"/>
      <c r="X41" s="294"/>
      <c r="Y41" s="294"/>
      <c r="Z41" s="294"/>
    </row>
    <row r="1048576" ht="15" customHeight="1" x14ac:dyDescent="0.25"/>
  </sheetData>
  <mergeCells count="20">
    <mergeCell ref="E31:F31"/>
    <mergeCell ref="H31:I31"/>
    <mergeCell ref="M31:N31"/>
    <mergeCell ref="C1:P1"/>
    <mergeCell ref="B2:P2"/>
    <mergeCell ref="B4:G4"/>
    <mergeCell ref="H4:P4"/>
    <mergeCell ref="I7:J7"/>
    <mergeCell ref="A41:P41"/>
    <mergeCell ref="E32:F32"/>
    <mergeCell ref="H32:I32"/>
    <mergeCell ref="M32:N32"/>
    <mergeCell ref="E34:F34"/>
    <mergeCell ref="H34:I34"/>
    <mergeCell ref="L34:M34"/>
    <mergeCell ref="E35:F35"/>
    <mergeCell ref="H35:I35"/>
    <mergeCell ref="L35:M35"/>
    <mergeCell ref="A39:P39"/>
    <mergeCell ref="A40:P40"/>
  </mergeCells>
  <pageMargins left="0.74791666666666701" right="0.74791666666666701" top="0.98402777777777795" bottom="0.9840277777777779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42"/>
  <sheetViews>
    <sheetView showGridLines="0" zoomScale="85" zoomScaleNormal="85" workbookViewId="0">
      <selection activeCell="D27" sqref="D27"/>
    </sheetView>
  </sheetViews>
  <sheetFormatPr defaultRowHeight="15" x14ac:dyDescent="0.25"/>
  <cols>
    <col min="1" max="1" width="40.5703125" style="531" customWidth="1"/>
    <col min="2" max="15" width="13" style="531" customWidth="1"/>
    <col min="16" max="16" width="17.7109375" style="531" customWidth="1"/>
    <col min="17" max="27" width="10" style="531" customWidth="1"/>
    <col min="28" max="28" width="16.28515625" style="531" customWidth="1"/>
    <col min="29" max="16384" width="9.140625" style="531"/>
  </cols>
  <sheetData>
    <row r="1" spans="1:28" ht="20.25" customHeight="1" x14ac:dyDescent="0.25">
      <c r="A1" s="530"/>
      <c r="B1" s="530"/>
      <c r="C1" s="786" t="s">
        <v>0</v>
      </c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</row>
    <row r="2" spans="1:28" ht="21" customHeight="1" x14ac:dyDescent="0.25">
      <c r="A2" s="530"/>
      <c r="B2" s="786" t="s">
        <v>1</v>
      </c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</row>
    <row r="3" spans="1:28" ht="9.75" customHeight="1" x14ac:dyDescent="0.25">
      <c r="A3" s="532"/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  <c r="AA3" s="532"/>
    </row>
    <row r="4" spans="1:28" ht="19.5" customHeight="1" x14ac:dyDescent="0.25">
      <c r="A4" s="533" t="s">
        <v>2</v>
      </c>
      <c r="B4" s="787" t="s">
        <v>184</v>
      </c>
      <c r="C4" s="787"/>
      <c r="D4" s="787"/>
      <c r="E4" s="787"/>
      <c r="F4" s="787"/>
      <c r="G4" s="787"/>
      <c r="H4" s="788" t="s">
        <v>4</v>
      </c>
      <c r="I4" s="789"/>
      <c r="J4" s="789"/>
      <c r="K4" s="789"/>
      <c r="L4" s="789"/>
      <c r="M4" s="789"/>
      <c r="N4" s="789"/>
      <c r="O4" s="789"/>
      <c r="P4" s="789"/>
      <c r="Q4" s="532"/>
      <c r="R4" s="532"/>
      <c r="S4" s="532"/>
      <c r="T4" s="532"/>
      <c r="U4" s="532"/>
      <c r="V4" s="532"/>
      <c r="W4" s="532"/>
      <c r="X4" s="532"/>
      <c r="Y4" s="532"/>
      <c r="Z4" s="532"/>
      <c r="AA4" s="532"/>
    </row>
    <row r="5" spans="1:28" ht="9.75" customHeight="1" x14ac:dyDescent="0.25">
      <c r="A5" s="532"/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2"/>
      <c r="Z5" s="532"/>
      <c r="AA5" s="532"/>
    </row>
    <row r="6" spans="1:28" x14ac:dyDescent="0.25">
      <c r="A6" s="532"/>
      <c r="B6" s="534" t="s">
        <v>5</v>
      </c>
      <c r="C6" s="534" t="s">
        <v>6</v>
      </c>
      <c r="D6" s="534" t="s">
        <v>7</v>
      </c>
      <c r="E6" s="534" t="s">
        <v>8</v>
      </c>
      <c r="F6" s="534" t="s">
        <v>9</v>
      </c>
      <c r="G6" s="534" t="s">
        <v>10</v>
      </c>
      <c r="H6" s="532"/>
      <c r="I6" s="532"/>
      <c r="J6" s="532"/>
      <c r="K6" s="532" t="s">
        <v>10</v>
      </c>
      <c r="L6" s="535" t="s">
        <v>185</v>
      </c>
      <c r="M6" s="535" t="s">
        <v>186</v>
      </c>
      <c r="N6" s="535" t="s">
        <v>187</v>
      </c>
      <c r="O6" s="532" t="s">
        <v>188</v>
      </c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</row>
    <row r="7" spans="1:28" ht="31.5" customHeight="1" x14ac:dyDescent="0.25">
      <c r="A7" s="533" t="s">
        <v>11</v>
      </c>
      <c r="B7" s="536">
        <v>0</v>
      </c>
      <c r="C7" s="536">
        <v>22</v>
      </c>
      <c r="D7" s="536">
        <v>194</v>
      </c>
      <c r="E7" s="536">
        <v>21</v>
      </c>
      <c r="F7" s="536"/>
      <c r="G7" s="537">
        <f>SUM(B7:F7)</f>
        <v>237</v>
      </c>
      <c r="H7" s="532"/>
      <c r="I7" s="790" t="s">
        <v>44</v>
      </c>
      <c r="J7" s="791"/>
      <c r="K7" s="538">
        <f>L7+M7+N7+O7</f>
        <v>4389.5599999999995</v>
      </c>
      <c r="L7" s="539">
        <v>1025.25</v>
      </c>
      <c r="M7" s="540">
        <v>1081.69</v>
      </c>
      <c r="N7" s="540">
        <v>438</v>
      </c>
      <c r="O7" s="538">
        <v>1844.62</v>
      </c>
      <c r="P7" s="532"/>
      <c r="Q7" s="532"/>
      <c r="R7" s="532"/>
      <c r="S7" s="532"/>
      <c r="T7" s="532"/>
      <c r="U7" s="532"/>
      <c r="V7" s="532"/>
      <c r="W7" s="532"/>
      <c r="X7" s="532"/>
      <c r="Y7" s="532"/>
      <c r="Z7" s="532"/>
      <c r="AA7" s="532"/>
    </row>
    <row r="9" spans="1:28" s="541" customFormat="1" ht="62.25" customHeight="1" x14ac:dyDescent="0.25">
      <c r="B9" s="542">
        <v>42583</v>
      </c>
      <c r="C9" s="542">
        <v>42614</v>
      </c>
      <c r="D9" s="542">
        <v>42644</v>
      </c>
      <c r="E9" s="542">
        <v>42675</v>
      </c>
      <c r="F9" s="542">
        <v>42705</v>
      </c>
      <c r="G9" s="542">
        <v>42736</v>
      </c>
      <c r="H9" s="542">
        <v>42767</v>
      </c>
      <c r="I9" s="542">
        <v>42795</v>
      </c>
      <c r="J9" s="542">
        <v>42826</v>
      </c>
      <c r="K9" s="542">
        <v>42856</v>
      </c>
      <c r="L9" s="542">
        <v>42887</v>
      </c>
      <c r="M9" s="542">
        <v>42917</v>
      </c>
      <c r="N9" s="543" t="s">
        <v>10</v>
      </c>
      <c r="O9" s="543" t="s">
        <v>13</v>
      </c>
      <c r="P9" s="544" t="s">
        <v>193</v>
      </c>
    </row>
    <row r="10" spans="1:28" ht="15" customHeight="1" x14ac:dyDescent="0.25">
      <c r="A10" s="545" t="s">
        <v>14</v>
      </c>
      <c r="B10" s="545"/>
      <c r="C10" s="545"/>
      <c r="D10" s="545"/>
      <c r="E10" s="545"/>
    </row>
    <row r="11" spans="1:28" ht="28.5" customHeight="1" x14ac:dyDescent="0.25">
      <c r="A11" s="546" t="s">
        <v>15</v>
      </c>
      <c r="B11" s="547">
        <v>18660</v>
      </c>
      <c r="C11" s="547">
        <v>16910</v>
      </c>
      <c r="D11" s="547">
        <v>18453</v>
      </c>
      <c r="E11" s="547">
        <v>17779</v>
      </c>
      <c r="F11" s="547">
        <v>20012</v>
      </c>
      <c r="G11" s="547">
        <f>'[2]2017'!R15</f>
        <v>21838</v>
      </c>
      <c r="H11" s="547">
        <f>'[2]2017'!R14</f>
        <v>21969</v>
      </c>
      <c r="I11" s="547">
        <f>'[2]2017'!R13</f>
        <v>18614</v>
      </c>
      <c r="J11" s="547">
        <f>'[2]2017'!R12</f>
        <v>15791</v>
      </c>
      <c r="K11" s="547">
        <f>'[2]2017'!R11</f>
        <v>13418</v>
      </c>
      <c r="L11" s="547">
        <f>'[2]2017'!R10</f>
        <v>15748</v>
      </c>
      <c r="M11" s="547">
        <f>'[2]2017'!R9</f>
        <v>15582</v>
      </c>
      <c r="N11" s="548">
        <f>SUM(B11:M11)</f>
        <v>214774</v>
      </c>
      <c r="O11" s="548">
        <f>N11/12</f>
        <v>17897.833333333332</v>
      </c>
      <c r="P11" s="548">
        <f>(SUM(B11:M11)/12)/$G$7</f>
        <v>75.518284106891699</v>
      </c>
    </row>
    <row r="12" spans="1:28" ht="28.5" customHeight="1" x14ac:dyDescent="0.25">
      <c r="A12" s="549" t="s">
        <v>45</v>
      </c>
      <c r="B12" s="550">
        <f t="shared" ref="B12:M12" si="0">B11/$K$7</f>
        <v>4.2509955439725173</v>
      </c>
      <c r="C12" s="550">
        <f t="shared" si="0"/>
        <v>3.8523223284338299</v>
      </c>
      <c r="D12" s="550">
        <f t="shared" si="0"/>
        <v>4.2038381979059407</v>
      </c>
      <c r="E12" s="550">
        <f t="shared" si="0"/>
        <v>4.0502920566070406</v>
      </c>
      <c r="F12" s="550">
        <f t="shared" si="0"/>
        <v>4.5589990796344058</v>
      </c>
      <c r="G12" s="550">
        <f t="shared" si="0"/>
        <v>4.9749861033907736</v>
      </c>
      <c r="H12" s="550">
        <f t="shared" si="0"/>
        <v>5.0048296412396693</v>
      </c>
      <c r="I12" s="550">
        <f t="shared" si="0"/>
        <v>4.2405161337355004</v>
      </c>
      <c r="J12" s="550">
        <f t="shared" si="0"/>
        <v>3.5973992837550921</v>
      </c>
      <c r="K12" s="550">
        <f t="shared" si="0"/>
        <v>3.0567984034846321</v>
      </c>
      <c r="L12" s="550">
        <f t="shared" si="0"/>
        <v>3.5876033133161416</v>
      </c>
      <c r="M12" s="550">
        <f t="shared" si="0"/>
        <v>3.5497863111564718</v>
      </c>
      <c r="N12" s="548">
        <f>SUM(B12:M12)</f>
        <v>48.928366396632029</v>
      </c>
      <c r="O12" s="548">
        <f>N12/12</f>
        <v>4.0773638663860021</v>
      </c>
      <c r="P12" s="548">
        <f t="shared" ref="P12:P29" si="1">(SUM(B12:M12)/12)/$G$7</f>
        <v>1.720406694677638E-2</v>
      </c>
    </row>
    <row r="13" spans="1:28" ht="45" x14ac:dyDescent="0.25">
      <c r="A13" s="549" t="s">
        <v>17</v>
      </c>
      <c r="B13" s="547">
        <v>12639.81</v>
      </c>
      <c r="C13" s="547">
        <v>10978.970000000001</v>
      </c>
      <c r="D13" s="547">
        <v>11874.150000000001</v>
      </c>
      <c r="E13" s="547">
        <v>11648.16</v>
      </c>
      <c r="F13" s="547">
        <v>12092.849999999999</v>
      </c>
      <c r="G13" s="547">
        <f>'[2]2017'!S15</f>
        <v>14123.839999999998</v>
      </c>
      <c r="H13" s="547">
        <f>'[2]2017'!S14</f>
        <v>15153.84</v>
      </c>
      <c r="I13" s="547">
        <f>'[2]2017'!S13</f>
        <v>12146.36</v>
      </c>
      <c r="J13" s="547">
        <f>'[2]2017'!S12</f>
        <v>9261.840000000002</v>
      </c>
      <c r="K13" s="547">
        <f>'[2]2017'!S11</f>
        <v>8858.98</v>
      </c>
      <c r="L13" s="547">
        <f>'[2]2017'!S10</f>
        <v>10275.25</v>
      </c>
      <c r="M13" s="547">
        <f>'[2]2017'!S9</f>
        <v>10947.990000000002</v>
      </c>
      <c r="N13" s="548">
        <f>SUM(B13:M13)</f>
        <v>140002.03999999998</v>
      </c>
      <c r="O13" s="548">
        <f>N13/12</f>
        <v>11666.836666666664</v>
      </c>
      <c r="P13" s="548">
        <f t="shared" si="1"/>
        <v>49.227158931082968</v>
      </c>
    </row>
    <row r="14" spans="1:28" ht="27.75" customHeight="1" x14ac:dyDescent="0.25">
      <c r="A14" s="546" t="s">
        <v>46</v>
      </c>
      <c r="B14" s="550">
        <f t="shared" ref="B14:M14" si="2">B13/$K$7</f>
        <v>2.8795163979988887</v>
      </c>
      <c r="C14" s="550">
        <f t="shared" si="2"/>
        <v>2.5011550132587326</v>
      </c>
      <c r="D14" s="550">
        <f t="shared" si="2"/>
        <v>2.7050888927364025</v>
      </c>
      <c r="E14" s="550">
        <f t="shared" si="2"/>
        <v>2.653605372748066</v>
      </c>
      <c r="F14" s="550">
        <f t="shared" si="2"/>
        <v>2.7549116540154368</v>
      </c>
      <c r="G14" s="550">
        <f t="shared" si="2"/>
        <v>3.2175981191736756</v>
      </c>
      <c r="H14" s="550">
        <f t="shared" si="2"/>
        <v>3.4522457831764464</v>
      </c>
      <c r="I14" s="550">
        <f t="shared" si="2"/>
        <v>2.7671019418802802</v>
      </c>
      <c r="J14" s="550">
        <f t="shared" si="2"/>
        <v>2.1099700197741922</v>
      </c>
      <c r="K14" s="550">
        <f t="shared" si="2"/>
        <v>2.0181931674245255</v>
      </c>
      <c r="L14" s="550">
        <f t="shared" si="2"/>
        <v>2.3408382616936554</v>
      </c>
      <c r="M14" s="550">
        <f t="shared" si="2"/>
        <v>2.4940973582773678</v>
      </c>
      <c r="N14" s="548">
        <f>SUM(B14:M14)</f>
        <v>31.89432198215767</v>
      </c>
      <c r="O14" s="548">
        <f>N14/12</f>
        <v>2.6578601651798057</v>
      </c>
      <c r="P14" s="548">
        <f t="shared" si="1"/>
        <v>1.1214599853079349E-2</v>
      </c>
    </row>
    <row r="15" spans="1:28" ht="10.5" customHeight="1" x14ac:dyDescent="0.25">
      <c r="A15" s="551"/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48"/>
    </row>
    <row r="16" spans="1:28" ht="15" customHeight="1" x14ac:dyDescent="0.25">
      <c r="A16" s="553" t="s">
        <v>19</v>
      </c>
      <c r="B16" s="554"/>
      <c r="C16" s="554"/>
      <c r="D16" s="554"/>
      <c r="E16" s="554"/>
      <c r="F16" s="554"/>
      <c r="G16" s="554"/>
      <c r="H16" s="554"/>
      <c r="I16" s="554"/>
      <c r="J16" s="554"/>
      <c r="K16" s="554"/>
      <c r="L16" s="554"/>
      <c r="M16" s="554"/>
      <c r="N16" s="554"/>
      <c r="O16" s="554"/>
      <c r="P16" s="548"/>
    </row>
    <row r="17" spans="1:18" ht="32.25" customHeight="1" x14ac:dyDescent="0.25">
      <c r="A17" s="546" t="s">
        <v>47</v>
      </c>
      <c r="B17" s="547"/>
      <c r="C17" s="547"/>
      <c r="D17" s="547"/>
      <c r="E17" s="547"/>
      <c r="F17" s="547"/>
      <c r="G17" s="547"/>
      <c r="H17" s="547"/>
      <c r="I17" s="547"/>
      <c r="J17" s="547"/>
      <c r="K17" s="547"/>
      <c r="L17" s="547"/>
      <c r="M17" s="547"/>
      <c r="N17" s="548">
        <f>SUM(B17:M17)</f>
        <v>0</v>
      </c>
      <c r="O17" s="548">
        <f>N17/12</f>
        <v>0</v>
      </c>
      <c r="P17" s="548">
        <f t="shared" si="1"/>
        <v>0</v>
      </c>
    </row>
    <row r="18" spans="1:18" ht="32.25" customHeight="1" x14ac:dyDescent="0.25">
      <c r="A18" s="549" t="s">
        <v>48</v>
      </c>
      <c r="B18" s="550">
        <f t="shared" ref="B18:M18" si="3">B17/$K$7</f>
        <v>0</v>
      </c>
      <c r="C18" s="550">
        <f t="shared" si="3"/>
        <v>0</v>
      </c>
      <c r="D18" s="550">
        <f t="shared" si="3"/>
        <v>0</v>
      </c>
      <c r="E18" s="550">
        <f t="shared" si="3"/>
        <v>0</v>
      </c>
      <c r="F18" s="550">
        <f t="shared" si="3"/>
        <v>0</v>
      </c>
      <c r="G18" s="550">
        <f t="shared" si="3"/>
        <v>0</v>
      </c>
      <c r="H18" s="550">
        <f t="shared" si="3"/>
        <v>0</v>
      </c>
      <c r="I18" s="550">
        <f t="shared" si="3"/>
        <v>0</v>
      </c>
      <c r="J18" s="550">
        <f t="shared" si="3"/>
        <v>0</v>
      </c>
      <c r="K18" s="550">
        <f t="shared" si="3"/>
        <v>0</v>
      </c>
      <c r="L18" s="550">
        <f t="shared" si="3"/>
        <v>0</v>
      </c>
      <c r="M18" s="550">
        <f t="shared" si="3"/>
        <v>0</v>
      </c>
      <c r="N18" s="548">
        <f>SUM(B18:M18)</f>
        <v>0</v>
      </c>
      <c r="O18" s="548">
        <f>N18/12</f>
        <v>0</v>
      </c>
      <c r="P18" s="548">
        <f t="shared" si="1"/>
        <v>0</v>
      </c>
    </row>
    <row r="19" spans="1:18" ht="48.75" customHeight="1" x14ac:dyDescent="0.25">
      <c r="A19" s="546" t="s">
        <v>17</v>
      </c>
      <c r="B19" s="547"/>
      <c r="C19" s="547"/>
      <c r="D19" s="547"/>
      <c r="E19" s="547"/>
      <c r="F19" s="547"/>
      <c r="G19" s="547"/>
      <c r="H19" s="547"/>
      <c r="I19" s="547"/>
      <c r="J19" s="547"/>
      <c r="K19" s="547"/>
      <c r="L19" s="547"/>
      <c r="M19" s="547"/>
      <c r="N19" s="548">
        <f>SUM(B19:M19)</f>
        <v>0</v>
      </c>
      <c r="O19" s="548">
        <f>N19/12</f>
        <v>0</v>
      </c>
      <c r="P19" s="548">
        <f t="shared" si="1"/>
        <v>0</v>
      </c>
    </row>
    <row r="20" spans="1:18" ht="28.5" customHeight="1" x14ac:dyDescent="0.25">
      <c r="A20" s="546" t="s">
        <v>49</v>
      </c>
      <c r="B20" s="550">
        <f t="shared" ref="B20:M20" si="4">B19/$K$7</f>
        <v>0</v>
      </c>
      <c r="C20" s="550">
        <f t="shared" si="4"/>
        <v>0</v>
      </c>
      <c r="D20" s="550">
        <f t="shared" si="4"/>
        <v>0</v>
      </c>
      <c r="E20" s="550">
        <f t="shared" si="4"/>
        <v>0</v>
      </c>
      <c r="F20" s="550">
        <f t="shared" si="4"/>
        <v>0</v>
      </c>
      <c r="G20" s="550">
        <f t="shared" si="4"/>
        <v>0</v>
      </c>
      <c r="H20" s="550">
        <f t="shared" si="4"/>
        <v>0</v>
      </c>
      <c r="I20" s="550">
        <f t="shared" si="4"/>
        <v>0</v>
      </c>
      <c r="J20" s="550">
        <f t="shared" si="4"/>
        <v>0</v>
      </c>
      <c r="K20" s="550">
        <f t="shared" si="4"/>
        <v>0</v>
      </c>
      <c r="L20" s="550">
        <f t="shared" si="4"/>
        <v>0</v>
      </c>
      <c r="M20" s="550">
        <f t="shared" si="4"/>
        <v>0</v>
      </c>
      <c r="N20" s="548">
        <f>SUM(B20:M20)</f>
        <v>0</v>
      </c>
      <c r="O20" s="548">
        <f>N20/12</f>
        <v>0</v>
      </c>
      <c r="P20" s="548">
        <f t="shared" si="1"/>
        <v>0</v>
      </c>
    </row>
    <row r="21" spans="1:18" x14ac:dyDescent="0.25">
      <c r="B21" s="554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48"/>
    </row>
    <row r="22" spans="1:18" ht="15" customHeight="1" x14ac:dyDescent="0.25">
      <c r="A22" s="553" t="s">
        <v>23</v>
      </c>
      <c r="B22" s="554"/>
      <c r="C22" s="554"/>
      <c r="D22" s="554"/>
      <c r="E22" s="554"/>
      <c r="F22" s="554"/>
      <c r="G22" s="554"/>
      <c r="H22" s="554"/>
      <c r="I22" s="554"/>
      <c r="J22" s="554"/>
      <c r="K22" s="554"/>
      <c r="L22" s="554"/>
      <c r="M22" s="554"/>
      <c r="N22" s="554"/>
      <c r="O22" s="554"/>
      <c r="P22" s="548"/>
    </row>
    <row r="23" spans="1:18" ht="27.75" customHeight="1" x14ac:dyDescent="0.25">
      <c r="A23" s="546" t="s">
        <v>24</v>
      </c>
      <c r="B23" s="547">
        <v>6954.91</v>
      </c>
      <c r="C23" s="547">
        <v>7329.59</v>
      </c>
      <c r="D23" s="547">
        <v>7850.04</v>
      </c>
      <c r="E23" s="547">
        <v>6957.16</v>
      </c>
      <c r="F23" s="547">
        <v>6570.96</v>
      </c>
      <c r="G23" s="547">
        <v>6773.08</v>
      </c>
      <c r="H23" s="547">
        <v>6546.72</v>
      </c>
      <c r="I23" s="547">
        <v>8130.33</v>
      </c>
      <c r="J23" s="547">
        <v>7553.23</v>
      </c>
      <c r="K23" s="547">
        <v>7330.15</v>
      </c>
      <c r="L23" s="547">
        <v>7518.53</v>
      </c>
      <c r="M23" s="547">
        <v>7507.84</v>
      </c>
      <c r="N23" s="548">
        <f>SUM(B23:M23)</f>
        <v>87022.54</v>
      </c>
      <c r="O23" s="548">
        <f>N23/12</f>
        <v>7251.8783333333331</v>
      </c>
      <c r="P23" s="548">
        <f t="shared" si="1"/>
        <v>30.598642756680729</v>
      </c>
    </row>
    <row r="24" spans="1:18" ht="27.75" customHeight="1" x14ac:dyDescent="0.25">
      <c r="A24" s="546" t="s">
        <v>25</v>
      </c>
      <c r="B24" s="547">
        <v>4596.16</v>
      </c>
      <c r="C24" s="547">
        <v>4596.16</v>
      </c>
      <c r="D24" s="547">
        <v>5094.32</v>
      </c>
      <c r="E24" s="547">
        <v>5094.32</v>
      </c>
      <c r="F24" s="547">
        <v>5094.32</v>
      </c>
      <c r="G24" s="547">
        <v>5094.32</v>
      </c>
      <c r="H24" s="547">
        <v>5094.32</v>
      </c>
      <c r="I24" s="547">
        <v>5094.32</v>
      </c>
      <c r="J24" s="547">
        <v>5094.32</v>
      </c>
      <c r="K24" s="547">
        <v>5094.32</v>
      </c>
      <c r="L24" s="547">
        <v>5094.32</v>
      </c>
      <c r="M24" s="547">
        <v>5094.32</v>
      </c>
      <c r="N24" s="548">
        <f>SUM(B24:M24)</f>
        <v>60135.519999999997</v>
      </c>
      <c r="O24" s="548">
        <f>N24/12</f>
        <v>5011.2933333333331</v>
      </c>
      <c r="P24" s="548">
        <f t="shared" si="1"/>
        <v>21.144697609001405</v>
      </c>
    </row>
    <row r="25" spans="1:18" ht="31.5" customHeight="1" x14ac:dyDescent="0.25">
      <c r="A25" s="546" t="s">
        <v>26</v>
      </c>
      <c r="B25" s="555">
        <v>38830</v>
      </c>
      <c r="C25" s="555">
        <v>43053</v>
      </c>
      <c r="D25" s="555">
        <v>48985</v>
      </c>
      <c r="E25" s="555">
        <v>34643</v>
      </c>
      <c r="F25" s="555">
        <v>42309</v>
      </c>
      <c r="G25" s="555">
        <v>40229</v>
      </c>
      <c r="H25" s="555">
        <v>34057</v>
      </c>
      <c r="I25" s="555">
        <v>60050</v>
      </c>
      <c r="J25" s="555">
        <v>38175</v>
      </c>
      <c r="K25" s="555">
        <v>43848</v>
      </c>
      <c r="L25" s="555">
        <v>46103</v>
      </c>
      <c r="M25" s="555">
        <v>44663</v>
      </c>
      <c r="N25" s="556">
        <f>SUM(B25:M25)</f>
        <v>514945</v>
      </c>
      <c r="O25" s="548">
        <f>N25/12</f>
        <v>42912.083333333336</v>
      </c>
      <c r="P25" s="548">
        <f t="shared" si="1"/>
        <v>181.06364275668074</v>
      </c>
    </row>
    <row r="26" spans="1:18" ht="27.75" customHeight="1" x14ac:dyDescent="0.25">
      <c r="A26" s="546" t="s">
        <v>27</v>
      </c>
      <c r="B26" s="555">
        <v>5351</v>
      </c>
      <c r="C26" s="555">
        <v>6613</v>
      </c>
      <c r="D26" s="555">
        <v>8332</v>
      </c>
      <c r="E26" s="555">
        <v>6024</v>
      </c>
      <c r="F26" s="555">
        <v>2957</v>
      </c>
      <c r="G26" s="555">
        <v>4257</v>
      </c>
      <c r="H26" s="555">
        <v>4072</v>
      </c>
      <c r="I26" s="555">
        <v>5515</v>
      </c>
      <c r="J26" s="555">
        <v>5896</v>
      </c>
      <c r="K26" s="555">
        <v>4082</v>
      </c>
      <c r="L26" s="555">
        <v>4666</v>
      </c>
      <c r="M26" s="555">
        <v>4801</v>
      </c>
      <c r="N26" s="556">
        <f>SUM(B26:M26)</f>
        <v>62566</v>
      </c>
      <c r="O26" s="548">
        <f>N26/12</f>
        <v>5213.833333333333</v>
      </c>
      <c r="P26" s="548">
        <f t="shared" si="1"/>
        <v>21.999296765119549</v>
      </c>
    </row>
    <row r="27" spans="1:18" s="559" customFormat="1" ht="15.75" customHeight="1" x14ac:dyDescent="0.25">
      <c r="A27" s="557"/>
      <c r="B27" s="558"/>
      <c r="C27" s="558"/>
      <c r="D27" s="558"/>
      <c r="E27" s="558"/>
      <c r="F27" s="558"/>
      <c r="G27" s="558"/>
      <c r="H27" s="558"/>
      <c r="I27" s="558"/>
      <c r="J27" s="558"/>
      <c r="K27" s="558"/>
      <c r="L27" s="558"/>
      <c r="M27" s="558"/>
      <c r="N27" s="558"/>
      <c r="O27" s="558"/>
      <c r="P27" s="548"/>
    </row>
    <row r="28" spans="1:18" s="559" customFormat="1" ht="15.75" customHeight="1" x14ac:dyDescent="0.25">
      <c r="A28" s="560" t="s">
        <v>28</v>
      </c>
      <c r="B28" s="558"/>
      <c r="C28" s="558"/>
      <c r="D28" s="558"/>
      <c r="E28" s="558"/>
      <c r="F28" s="558"/>
      <c r="G28" s="558"/>
      <c r="H28" s="558"/>
      <c r="I28" s="558"/>
      <c r="J28" s="558"/>
      <c r="K28" s="558"/>
      <c r="L28" s="558"/>
      <c r="M28" s="558"/>
      <c r="N28" s="558"/>
      <c r="O28" s="558"/>
      <c r="P28" s="548"/>
    </row>
    <row r="29" spans="1:18" ht="27.75" customHeight="1" x14ac:dyDescent="0.25">
      <c r="A29" s="546" t="s">
        <v>29</v>
      </c>
      <c r="B29" s="547">
        <v>3140.11</v>
      </c>
      <c r="C29" s="547">
        <v>4293.2299999999996</v>
      </c>
      <c r="D29" s="547">
        <v>3110.5</v>
      </c>
      <c r="E29" s="547">
        <v>4702.26</v>
      </c>
      <c r="F29" s="547">
        <v>3539.28</v>
      </c>
      <c r="G29" s="547">
        <v>2955.66</v>
      </c>
      <c r="H29" s="547">
        <v>2927.42</v>
      </c>
      <c r="I29" s="547">
        <v>2916.43</v>
      </c>
      <c r="J29" s="547">
        <v>3359.94</v>
      </c>
      <c r="K29" s="547">
        <v>2291.34</v>
      </c>
      <c r="L29" s="547">
        <v>3651.39</v>
      </c>
      <c r="M29" s="547">
        <v>2579.0100000000002</v>
      </c>
      <c r="N29" s="548">
        <f>SUM(B29:M29)</f>
        <v>39466.57</v>
      </c>
      <c r="O29" s="548">
        <f>N29/12</f>
        <v>3288.8808333333332</v>
      </c>
      <c r="P29" s="548">
        <f t="shared" si="1"/>
        <v>13.877134317862165</v>
      </c>
    </row>
    <row r="30" spans="1:18" x14ac:dyDescent="0.25">
      <c r="B30" s="554"/>
      <c r="C30" s="554"/>
      <c r="D30" s="554"/>
      <c r="E30" s="554"/>
      <c r="F30" s="554"/>
      <c r="G30" s="554"/>
      <c r="H30" s="554"/>
      <c r="I30" s="554"/>
      <c r="J30" s="554"/>
      <c r="K30" s="554"/>
      <c r="L30" s="554"/>
      <c r="M30" s="554"/>
      <c r="N30" s="554"/>
      <c r="O30" s="554"/>
      <c r="P30" s="552"/>
    </row>
    <row r="31" spans="1:18" ht="45" customHeight="1" x14ac:dyDescent="0.25">
      <c r="A31" s="561" t="s">
        <v>30</v>
      </c>
      <c r="B31" s="562" t="s">
        <v>31</v>
      </c>
      <c r="C31" s="562" t="s">
        <v>32</v>
      </c>
      <c r="D31" s="543" t="s">
        <v>33</v>
      </c>
      <c r="E31" s="781" t="s">
        <v>34</v>
      </c>
      <c r="F31" s="781"/>
      <c r="G31" s="554"/>
      <c r="H31" s="784" t="s">
        <v>35</v>
      </c>
      <c r="I31" s="785"/>
      <c r="J31" s="562" t="s">
        <v>31</v>
      </c>
      <c r="K31" s="562" t="s">
        <v>36</v>
      </c>
      <c r="L31" s="543" t="s">
        <v>33</v>
      </c>
      <c r="M31" s="781" t="s">
        <v>34</v>
      </c>
      <c r="N31" s="781"/>
      <c r="O31" s="554"/>
      <c r="P31" s="554"/>
      <c r="Q31" s="554"/>
      <c r="R31" s="552"/>
    </row>
    <row r="32" spans="1:18" ht="36" customHeight="1" x14ac:dyDescent="0.25">
      <c r="A32" s="546" t="s">
        <v>37</v>
      </c>
      <c r="B32" s="547">
        <f>'[3]relatório copo 200 ml'!E60</f>
        <v>209</v>
      </c>
      <c r="C32" s="550">
        <f>B32*100</f>
        <v>20900</v>
      </c>
      <c r="D32" s="548">
        <f>C32/12</f>
        <v>1741.6666666666667</v>
      </c>
      <c r="E32" s="777">
        <f>D32/G7</f>
        <v>7.3488045007032348</v>
      </c>
      <c r="F32" s="777"/>
      <c r="H32" s="780" t="s">
        <v>38</v>
      </c>
      <c r="I32" s="780"/>
      <c r="J32" s="547">
        <f>'[3]relatório copo 50 ml'!E17</f>
        <v>38</v>
      </c>
      <c r="K32" s="550">
        <f>J32*100</f>
        <v>3800</v>
      </c>
      <c r="L32" s="548">
        <f>K32/12</f>
        <v>316.66666666666669</v>
      </c>
      <c r="M32" s="777">
        <f>L32/G7</f>
        <v>1.3361462728551337</v>
      </c>
      <c r="N32" s="777"/>
    </row>
    <row r="33" spans="1:17" x14ac:dyDescent="0.25">
      <c r="B33" s="554"/>
      <c r="C33" s="554"/>
      <c r="D33" s="554"/>
      <c r="E33" s="554"/>
      <c r="F33" s="554"/>
      <c r="G33" s="554"/>
      <c r="H33" s="554"/>
      <c r="I33" s="554"/>
      <c r="J33" s="554"/>
      <c r="K33" s="554"/>
      <c r="L33" s="554"/>
      <c r="M33" s="554"/>
      <c r="N33" s="554"/>
      <c r="O33" s="554"/>
      <c r="P33" s="552"/>
    </row>
    <row r="34" spans="1:17" ht="45" customHeight="1" x14ac:dyDescent="0.25">
      <c r="A34" s="561" t="s">
        <v>39</v>
      </c>
      <c r="B34" s="562" t="s">
        <v>31</v>
      </c>
      <c r="C34" s="562" t="s">
        <v>40</v>
      </c>
      <c r="D34" s="543" t="s">
        <v>41</v>
      </c>
      <c r="E34" s="781" t="s">
        <v>34</v>
      </c>
      <c r="F34" s="781"/>
      <c r="G34" s="554"/>
      <c r="H34" s="782"/>
      <c r="I34" s="782"/>
      <c r="J34" s="563"/>
      <c r="K34" s="564"/>
      <c r="L34" s="783"/>
      <c r="M34" s="783"/>
      <c r="N34" s="554"/>
      <c r="O34" s="554"/>
      <c r="P34" s="554"/>
      <c r="Q34" s="552"/>
    </row>
    <row r="35" spans="1:17" ht="36" customHeight="1" x14ac:dyDescent="0.25">
      <c r="A35" s="546" t="s">
        <v>42</v>
      </c>
      <c r="B35" s="547">
        <v>1131</v>
      </c>
      <c r="C35" s="550">
        <f>B35*500</f>
        <v>565500</v>
      </c>
      <c r="D35" s="548">
        <f>C35/12</f>
        <v>47125</v>
      </c>
      <c r="E35" s="777">
        <f>D35/G7</f>
        <v>198.83966244725738</v>
      </c>
      <c r="F35" s="777"/>
      <c r="H35" s="778"/>
      <c r="I35" s="778"/>
      <c r="J35" s="558"/>
      <c r="K35" s="558"/>
      <c r="L35" s="779"/>
      <c r="M35" s="779"/>
    </row>
    <row r="36" spans="1:17" x14ac:dyDescent="0.25">
      <c r="B36" s="554"/>
      <c r="C36" s="554"/>
      <c r="D36" s="554"/>
      <c r="E36" s="554"/>
      <c r="F36" s="554"/>
      <c r="G36" s="554"/>
      <c r="H36" s="554"/>
      <c r="I36" s="554"/>
      <c r="J36" s="554"/>
      <c r="K36" s="554"/>
      <c r="L36" s="554"/>
      <c r="M36" s="554"/>
      <c r="N36" s="554"/>
      <c r="O36" s="554"/>
      <c r="P36" s="552"/>
    </row>
    <row r="37" spans="1:17" x14ac:dyDescent="0.25">
      <c r="B37" s="554"/>
      <c r="C37" s="554"/>
      <c r="D37" s="554"/>
      <c r="E37" s="554"/>
      <c r="F37" s="554"/>
      <c r="G37" s="554"/>
      <c r="H37" s="554"/>
      <c r="I37" s="554"/>
      <c r="J37" s="554"/>
      <c r="K37" s="554"/>
      <c r="L37" s="554"/>
      <c r="M37" s="554"/>
      <c r="N37" s="554"/>
      <c r="O37" s="554"/>
      <c r="P37" s="552"/>
    </row>
    <row r="38" spans="1:17" x14ac:dyDescent="0.25">
      <c r="B38" s="554"/>
      <c r="C38" s="554"/>
      <c r="D38" s="554"/>
      <c r="E38" s="554"/>
      <c r="F38" s="554"/>
      <c r="G38" s="554"/>
      <c r="H38" s="554"/>
      <c r="I38" s="554"/>
      <c r="J38" s="554"/>
      <c r="K38" s="554"/>
      <c r="L38" s="554"/>
      <c r="M38" s="554"/>
      <c r="N38" s="554"/>
      <c r="O38" s="554"/>
      <c r="P38" s="554"/>
    </row>
    <row r="39" spans="1:17" x14ac:dyDescent="0.25">
      <c r="B39" s="554"/>
      <c r="C39" s="554"/>
      <c r="D39" s="554"/>
      <c r="E39" s="554"/>
      <c r="F39" s="554"/>
      <c r="G39" s="554"/>
      <c r="H39" s="554"/>
      <c r="I39" s="554"/>
      <c r="J39" s="554"/>
      <c r="K39" s="554"/>
      <c r="L39" s="554"/>
      <c r="M39" s="554"/>
      <c r="N39" s="554"/>
      <c r="O39" s="554"/>
      <c r="P39" s="554"/>
    </row>
    <row r="40" spans="1:17" x14ac:dyDescent="0.25">
      <c r="B40" s="554"/>
      <c r="C40" s="554"/>
      <c r="D40" s="554"/>
      <c r="E40" s="554"/>
      <c r="F40" s="554"/>
      <c r="G40" s="554"/>
      <c r="H40" s="554"/>
      <c r="I40" s="554"/>
      <c r="J40" s="554"/>
      <c r="K40" s="554"/>
      <c r="L40" s="554"/>
      <c r="M40" s="554"/>
      <c r="N40" s="554"/>
      <c r="O40" s="554"/>
      <c r="P40" s="554"/>
    </row>
    <row r="41" spans="1:17" x14ac:dyDescent="0.25">
      <c r="B41" s="554"/>
      <c r="C41" s="554"/>
      <c r="D41" s="554"/>
      <c r="E41" s="554"/>
      <c r="F41" s="554"/>
      <c r="G41" s="554"/>
      <c r="H41" s="554"/>
      <c r="I41" s="554"/>
      <c r="J41" s="554"/>
      <c r="K41" s="554"/>
      <c r="L41" s="554"/>
      <c r="M41" s="554"/>
      <c r="N41" s="554"/>
      <c r="O41" s="554"/>
      <c r="P41" s="554"/>
    </row>
    <row r="42" spans="1:17" x14ac:dyDescent="0.25">
      <c r="B42" s="554"/>
      <c r="C42" s="554"/>
      <c r="D42" s="554"/>
      <c r="E42" s="554"/>
      <c r="F42" s="554"/>
      <c r="G42" s="554"/>
      <c r="H42" s="554"/>
      <c r="I42" s="554"/>
      <c r="J42" s="554"/>
      <c r="K42" s="554"/>
      <c r="L42" s="554"/>
      <c r="M42" s="554"/>
      <c r="N42" s="554"/>
      <c r="O42" s="554"/>
      <c r="P42" s="554"/>
    </row>
    <row r="43" spans="1:17" x14ac:dyDescent="0.25">
      <c r="B43" s="554"/>
      <c r="C43" s="554"/>
      <c r="D43" s="554"/>
      <c r="E43" s="554"/>
      <c r="F43" s="554"/>
      <c r="G43" s="554"/>
      <c r="H43" s="554"/>
      <c r="I43" s="554"/>
      <c r="J43" s="554"/>
      <c r="K43" s="554"/>
      <c r="L43" s="554"/>
      <c r="M43" s="554"/>
      <c r="N43" s="554"/>
      <c r="O43" s="554"/>
      <c r="P43" s="554"/>
    </row>
    <row r="44" spans="1:17" x14ac:dyDescent="0.25">
      <c r="B44" s="554"/>
      <c r="C44" s="554"/>
      <c r="D44" s="554"/>
      <c r="E44" s="554"/>
      <c r="F44" s="554"/>
      <c r="G44" s="554"/>
      <c r="H44" s="554"/>
      <c r="I44" s="554"/>
      <c r="J44" s="554"/>
      <c r="K44" s="554"/>
      <c r="L44" s="554"/>
      <c r="M44" s="554"/>
      <c r="N44" s="554"/>
      <c r="O44" s="554"/>
      <c r="P44" s="554"/>
    </row>
    <row r="45" spans="1:17" x14ac:dyDescent="0.25">
      <c r="B45" s="554"/>
      <c r="C45" s="554"/>
      <c r="D45" s="554"/>
      <c r="E45" s="554"/>
      <c r="F45" s="554"/>
      <c r="G45" s="554"/>
      <c r="H45" s="554"/>
      <c r="I45" s="554"/>
      <c r="J45" s="554"/>
      <c r="K45" s="554"/>
      <c r="L45" s="554"/>
      <c r="M45" s="554"/>
      <c r="N45" s="554"/>
      <c r="O45" s="554"/>
      <c r="P45" s="554"/>
    </row>
    <row r="46" spans="1:17" x14ac:dyDescent="0.25">
      <c r="B46" s="554"/>
      <c r="C46" s="554"/>
      <c r="D46" s="554"/>
      <c r="E46" s="554"/>
      <c r="F46" s="554"/>
      <c r="G46" s="554"/>
      <c r="H46" s="554"/>
      <c r="I46" s="554"/>
      <c r="J46" s="554"/>
      <c r="K46" s="554"/>
      <c r="L46" s="554"/>
      <c r="M46" s="554"/>
      <c r="N46" s="554"/>
      <c r="O46" s="554"/>
      <c r="P46" s="554"/>
    </row>
    <row r="47" spans="1:17" x14ac:dyDescent="0.25">
      <c r="B47" s="554"/>
      <c r="C47" s="554"/>
      <c r="D47" s="554"/>
      <c r="E47" s="554"/>
      <c r="F47" s="554"/>
      <c r="G47" s="554"/>
      <c r="H47" s="554"/>
      <c r="I47" s="554"/>
      <c r="J47" s="554"/>
      <c r="K47" s="554"/>
      <c r="L47" s="554"/>
      <c r="M47" s="554"/>
      <c r="N47" s="554"/>
      <c r="O47" s="554"/>
      <c r="P47" s="554"/>
    </row>
    <row r="48" spans="1:17" x14ac:dyDescent="0.25">
      <c r="B48" s="554"/>
      <c r="C48" s="554"/>
      <c r="D48" s="554"/>
      <c r="E48" s="554"/>
      <c r="F48" s="554"/>
      <c r="G48" s="554"/>
      <c r="H48" s="554"/>
      <c r="I48" s="554"/>
      <c r="J48" s="554"/>
      <c r="K48" s="554"/>
      <c r="L48" s="554"/>
      <c r="M48" s="554"/>
      <c r="N48" s="554"/>
      <c r="O48" s="554"/>
      <c r="P48" s="554"/>
    </row>
    <row r="49" spans="2:16" x14ac:dyDescent="0.25">
      <c r="B49" s="554"/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54"/>
      <c r="P49" s="554"/>
    </row>
    <row r="50" spans="2:16" x14ac:dyDescent="0.25">
      <c r="B50" s="554"/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54"/>
      <c r="P50" s="554"/>
    </row>
    <row r="51" spans="2:16" x14ac:dyDescent="0.25">
      <c r="B51" s="554"/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54"/>
      <c r="P51" s="554"/>
    </row>
    <row r="52" spans="2:16" x14ac:dyDescent="0.25">
      <c r="B52" s="554"/>
      <c r="C52" s="554"/>
      <c r="D52" s="554"/>
      <c r="E52" s="554"/>
      <c r="F52" s="554"/>
      <c r="G52" s="554"/>
      <c r="H52" s="554"/>
      <c r="I52" s="554"/>
      <c r="J52" s="554"/>
      <c r="K52" s="554"/>
      <c r="L52" s="554"/>
      <c r="M52" s="554"/>
      <c r="N52" s="554"/>
      <c r="O52" s="554"/>
      <c r="P52" s="554"/>
    </row>
    <row r="53" spans="2:16" x14ac:dyDescent="0.25">
      <c r="B53" s="554"/>
      <c r="C53" s="554"/>
      <c r="D53" s="554"/>
      <c r="E53" s="554"/>
      <c r="F53" s="554"/>
      <c r="G53" s="554"/>
      <c r="H53" s="554"/>
      <c r="I53" s="554"/>
      <c r="J53" s="554"/>
      <c r="K53" s="554"/>
      <c r="L53" s="554"/>
      <c r="M53" s="554"/>
      <c r="N53" s="554"/>
      <c r="O53" s="554"/>
      <c r="P53" s="554"/>
    </row>
    <row r="54" spans="2:16" x14ac:dyDescent="0.25">
      <c r="B54" s="554"/>
      <c r="C54" s="554"/>
      <c r="D54" s="554"/>
      <c r="E54" s="554"/>
      <c r="F54" s="554"/>
      <c r="G54" s="554"/>
      <c r="H54" s="554"/>
      <c r="I54" s="554"/>
      <c r="J54" s="554"/>
      <c r="K54" s="554"/>
      <c r="L54" s="554"/>
      <c r="M54" s="554"/>
      <c r="N54" s="554"/>
      <c r="O54" s="554"/>
      <c r="P54" s="554"/>
    </row>
    <row r="55" spans="2:16" x14ac:dyDescent="0.25">
      <c r="B55" s="554"/>
      <c r="C55" s="554"/>
      <c r="D55" s="554"/>
      <c r="E55" s="554"/>
      <c r="F55" s="554"/>
      <c r="G55" s="554"/>
      <c r="H55" s="554"/>
      <c r="I55" s="554"/>
      <c r="J55" s="554"/>
      <c r="K55" s="554"/>
      <c r="L55" s="554"/>
      <c r="M55" s="554"/>
      <c r="N55" s="554"/>
      <c r="O55" s="554"/>
      <c r="P55" s="554"/>
    </row>
    <row r="56" spans="2:16" x14ac:dyDescent="0.25">
      <c r="B56" s="554"/>
      <c r="C56" s="554"/>
      <c r="D56" s="554"/>
      <c r="E56" s="554"/>
      <c r="F56" s="554"/>
      <c r="G56" s="554"/>
      <c r="H56" s="554"/>
      <c r="I56" s="554"/>
      <c r="J56" s="554"/>
      <c r="K56" s="554"/>
      <c r="L56" s="554"/>
      <c r="M56" s="554"/>
      <c r="N56" s="554"/>
      <c r="O56" s="554"/>
      <c r="P56" s="554"/>
    </row>
    <row r="57" spans="2:16" x14ac:dyDescent="0.25">
      <c r="B57" s="554"/>
      <c r="C57" s="554"/>
      <c r="D57" s="554"/>
      <c r="E57" s="554"/>
      <c r="F57" s="554"/>
      <c r="G57" s="554"/>
      <c r="H57" s="554"/>
      <c r="I57" s="554"/>
      <c r="J57" s="554"/>
      <c r="K57" s="554"/>
      <c r="L57" s="554"/>
      <c r="M57" s="554"/>
      <c r="N57" s="554"/>
      <c r="O57" s="554"/>
      <c r="P57" s="554"/>
    </row>
    <row r="58" spans="2:16" x14ac:dyDescent="0.25">
      <c r="B58" s="554"/>
      <c r="C58" s="554"/>
      <c r="D58" s="554"/>
      <c r="E58" s="554"/>
      <c r="F58" s="554"/>
      <c r="G58" s="554"/>
      <c r="H58" s="554"/>
      <c r="I58" s="554"/>
      <c r="J58" s="554"/>
      <c r="K58" s="554"/>
      <c r="L58" s="554"/>
      <c r="M58" s="554"/>
      <c r="N58" s="554"/>
      <c r="O58" s="554"/>
      <c r="P58" s="554"/>
    </row>
    <row r="59" spans="2:16" x14ac:dyDescent="0.25">
      <c r="B59" s="554"/>
      <c r="C59" s="554"/>
      <c r="D59" s="554"/>
      <c r="E59" s="554"/>
      <c r="F59" s="554"/>
      <c r="G59" s="554"/>
      <c r="H59" s="554"/>
      <c r="I59" s="554"/>
      <c r="J59" s="554"/>
      <c r="K59" s="554"/>
      <c r="L59" s="554"/>
      <c r="M59" s="554"/>
      <c r="N59" s="554"/>
      <c r="O59" s="554"/>
      <c r="P59" s="554"/>
    </row>
    <row r="60" spans="2:16" x14ac:dyDescent="0.25">
      <c r="B60" s="554"/>
      <c r="C60" s="554"/>
      <c r="D60" s="554"/>
      <c r="E60" s="554"/>
      <c r="F60" s="554"/>
      <c r="G60" s="554"/>
      <c r="H60" s="554"/>
      <c r="I60" s="554"/>
      <c r="J60" s="554"/>
      <c r="K60" s="554"/>
      <c r="L60" s="554"/>
      <c r="M60" s="554"/>
      <c r="N60" s="554"/>
      <c r="O60" s="554"/>
      <c r="P60" s="554"/>
    </row>
    <row r="61" spans="2:16" x14ac:dyDescent="0.25">
      <c r="B61" s="554"/>
      <c r="C61" s="554"/>
      <c r="D61" s="554"/>
      <c r="E61" s="554"/>
      <c r="F61" s="554"/>
      <c r="G61" s="554"/>
      <c r="H61" s="554"/>
      <c r="I61" s="554"/>
      <c r="J61" s="554"/>
      <c r="K61" s="554"/>
      <c r="L61" s="554"/>
      <c r="M61" s="554"/>
      <c r="N61" s="554"/>
      <c r="O61" s="554"/>
      <c r="P61" s="554"/>
    </row>
    <row r="62" spans="2:16" x14ac:dyDescent="0.25">
      <c r="B62" s="554"/>
      <c r="C62" s="554"/>
      <c r="D62" s="554"/>
      <c r="E62" s="554"/>
      <c r="F62" s="554"/>
      <c r="G62" s="554"/>
      <c r="H62" s="554"/>
      <c r="I62" s="554"/>
      <c r="J62" s="554"/>
      <c r="K62" s="554"/>
      <c r="L62" s="554"/>
      <c r="M62" s="554"/>
      <c r="N62" s="554"/>
      <c r="O62" s="554"/>
      <c r="P62" s="554"/>
    </row>
    <row r="63" spans="2:16" x14ac:dyDescent="0.25">
      <c r="B63" s="554"/>
      <c r="C63" s="554"/>
      <c r="D63" s="554"/>
      <c r="E63" s="554"/>
      <c r="F63" s="554"/>
      <c r="G63" s="554"/>
      <c r="H63" s="554"/>
      <c r="I63" s="554"/>
      <c r="J63" s="554"/>
      <c r="K63" s="554"/>
      <c r="L63" s="554"/>
      <c r="M63" s="554"/>
      <c r="N63" s="554"/>
      <c r="O63" s="554"/>
      <c r="P63" s="554"/>
    </row>
    <row r="64" spans="2:16" x14ac:dyDescent="0.25">
      <c r="B64" s="554"/>
      <c r="C64" s="554"/>
      <c r="D64" s="554"/>
      <c r="E64" s="554"/>
      <c r="F64" s="554"/>
      <c r="G64" s="554"/>
      <c r="H64" s="554"/>
      <c r="I64" s="554"/>
      <c r="J64" s="554"/>
      <c r="K64" s="554"/>
      <c r="L64" s="554"/>
      <c r="M64" s="554"/>
      <c r="N64" s="554"/>
      <c r="O64" s="554"/>
      <c r="P64" s="554"/>
    </row>
    <row r="65" spans="2:16" x14ac:dyDescent="0.25">
      <c r="B65" s="554"/>
      <c r="C65" s="554"/>
      <c r="D65" s="554"/>
      <c r="E65" s="554"/>
      <c r="F65" s="554"/>
      <c r="G65" s="554"/>
      <c r="H65" s="554"/>
      <c r="I65" s="554"/>
      <c r="J65" s="554"/>
      <c r="K65" s="554"/>
      <c r="L65" s="554"/>
      <c r="M65" s="554"/>
      <c r="N65" s="554"/>
      <c r="O65" s="554"/>
      <c r="P65" s="554"/>
    </row>
    <row r="66" spans="2:16" x14ac:dyDescent="0.25">
      <c r="B66" s="554"/>
      <c r="C66" s="554"/>
      <c r="D66" s="554"/>
      <c r="E66" s="554"/>
      <c r="F66" s="554"/>
      <c r="G66" s="554"/>
      <c r="H66" s="554"/>
      <c r="I66" s="554"/>
      <c r="J66" s="554"/>
      <c r="K66" s="554"/>
      <c r="L66" s="554"/>
      <c r="M66" s="554"/>
      <c r="N66" s="554"/>
      <c r="O66" s="554"/>
      <c r="P66" s="554"/>
    </row>
    <row r="67" spans="2:16" x14ac:dyDescent="0.25">
      <c r="B67" s="554"/>
      <c r="C67" s="554"/>
      <c r="D67" s="554"/>
      <c r="E67" s="554"/>
      <c r="F67" s="554"/>
      <c r="G67" s="554"/>
      <c r="H67" s="554"/>
      <c r="I67" s="554"/>
      <c r="J67" s="554"/>
      <c r="K67" s="554"/>
      <c r="L67" s="554"/>
      <c r="M67" s="554"/>
      <c r="N67" s="554"/>
      <c r="O67" s="554"/>
      <c r="P67" s="554"/>
    </row>
    <row r="68" spans="2:16" x14ac:dyDescent="0.25">
      <c r="B68" s="554"/>
      <c r="C68" s="554"/>
      <c r="D68" s="554"/>
      <c r="E68" s="554"/>
      <c r="F68" s="554"/>
      <c r="G68" s="554"/>
      <c r="H68" s="554"/>
      <c r="I68" s="554"/>
      <c r="J68" s="554"/>
      <c r="K68" s="554"/>
      <c r="L68" s="554"/>
      <c r="M68" s="554"/>
      <c r="N68" s="554"/>
      <c r="O68" s="554"/>
      <c r="P68" s="554"/>
    </row>
    <row r="69" spans="2:16" x14ac:dyDescent="0.25">
      <c r="B69" s="554"/>
      <c r="C69" s="554"/>
      <c r="D69" s="554"/>
      <c r="E69" s="554"/>
      <c r="F69" s="554"/>
      <c r="G69" s="554"/>
      <c r="H69" s="554"/>
      <c r="I69" s="554"/>
      <c r="J69" s="554"/>
      <c r="K69" s="554"/>
      <c r="L69" s="554"/>
      <c r="M69" s="554"/>
      <c r="N69" s="554"/>
      <c r="O69" s="554"/>
      <c r="P69" s="554"/>
    </row>
    <row r="70" spans="2:16" x14ac:dyDescent="0.25">
      <c r="B70" s="554"/>
      <c r="C70" s="554"/>
      <c r="D70" s="554"/>
      <c r="E70" s="554"/>
      <c r="F70" s="554"/>
      <c r="G70" s="554"/>
      <c r="H70" s="554"/>
      <c r="I70" s="554"/>
      <c r="J70" s="554"/>
      <c r="K70" s="554"/>
      <c r="L70" s="554"/>
      <c r="M70" s="554"/>
      <c r="N70" s="554"/>
      <c r="O70" s="554"/>
      <c r="P70" s="554"/>
    </row>
    <row r="71" spans="2:16" x14ac:dyDescent="0.25">
      <c r="B71" s="554"/>
      <c r="C71" s="554"/>
      <c r="D71" s="554"/>
      <c r="E71" s="554"/>
      <c r="F71" s="554"/>
      <c r="G71" s="554"/>
      <c r="H71" s="554"/>
      <c r="I71" s="554"/>
      <c r="J71" s="554"/>
      <c r="K71" s="554"/>
      <c r="L71" s="554"/>
      <c r="M71" s="554"/>
      <c r="N71" s="554"/>
      <c r="O71" s="554"/>
      <c r="P71" s="554"/>
    </row>
    <row r="72" spans="2:16" x14ac:dyDescent="0.25">
      <c r="B72" s="554"/>
      <c r="C72" s="554"/>
      <c r="D72" s="554"/>
      <c r="E72" s="554"/>
      <c r="F72" s="554"/>
      <c r="G72" s="554"/>
      <c r="H72" s="554"/>
      <c r="I72" s="554"/>
      <c r="J72" s="554"/>
      <c r="K72" s="554"/>
      <c r="L72" s="554"/>
      <c r="M72" s="554"/>
      <c r="N72" s="554"/>
      <c r="O72" s="554"/>
      <c r="P72" s="554"/>
    </row>
    <row r="73" spans="2:16" x14ac:dyDescent="0.25">
      <c r="B73" s="554"/>
      <c r="C73" s="554"/>
      <c r="D73" s="554"/>
      <c r="E73" s="554"/>
      <c r="F73" s="554"/>
      <c r="G73" s="554"/>
      <c r="H73" s="554"/>
      <c r="I73" s="554"/>
      <c r="J73" s="554"/>
      <c r="K73" s="554"/>
      <c r="L73" s="554"/>
      <c r="M73" s="554"/>
      <c r="N73" s="554"/>
      <c r="O73" s="554"/>
      <c r="P73" s="554"/>
    </row>
    <row r="74" spans="2:16" x14ac:dyDescent="0.25">
      <c r="B74" s="554"/>
      <c r="C74" s="554"/>
      <c r="D74" s="554"/>
      <c r="E74" s="554"/>
      <c r="F74" s="554"/>
      <c r="G74" s="554"/>
      <c r="H74" s="554"/>
      <c r="I74" s="554"/>
      <c r="J74" s="554"/>
      <c r="K74" s="554"/>
      <c r="L74" s="554"/>
      <c r="M74" s="554"/>
      <c r="N74" s="554"/>
      <c r="O74" s="554"/>
      <c r="P74" s="554"/>
    </row>
    <row r="75" spans="2:16" x14ac:dyDescent="0.25">
      <c r="B75" s="554"/>
      <c r="C75" s="554"/>
      <c r="D75" s="554"/>
      <c r="E75" s="554"/>
      <c r="F75" s="554"/>
      <c r="G75" s="554"/>
      <c r="H75" s="554"/>
      <c r="I75" s="554"/>
      <c r="J75" s="554"/>
      <c r="K75" s="554"/>
      <c r="L75" s="554"/>
      <c r="M75" s="554"/>
      <c r="N75" s="554"/>
      <c r="O75" s="554"/>
      <c r="P75" s="554"/>
    </row>
    <row r="76" spans="2:16" x14ac:dyDescent="0.25">
      <c r="B76" s="554"/>
      <c r="C76" s="554"/>
      <c r="D76" s="554"/>
      <c r="E76" s="554"/>
      <c r="F76" s="554"/>
      <c r="G76" s="554"/>
      <c r="H76" s="554"/>
      <c r="I76" s="554"/>
      <c r="J76" s="554"/>
      <c r="K76" s="554"/>
      <c r="L76" s="554"/>
      <c r="M76" s="554"/>
      <c r="N76" s="554"/>
      <c r="O76" s="554"/>
      <c r="P76" s="554"/>
    </row>
    <row r="77" spans="2:16" x14ac:dyDescent="0.25">
      <c r="B77" s="554"/>
      <c r="C77" s="554"/>
      <c r="D77" s="554"/>
      <c r="E77" s="554"/>
      <c r="F77" s="554"/>
      <c r="G77" s="554"/>
      <c r="H77" s="554"/>
      <c r="I77" s="554"/>
      <c r="J77" s="554"/>
      <c r="K77" s="554"/>
      <c r="L77" s="554"/>
      <c r="M77" s="554"/>
      <c r="N77" s="554"/>
      <c r="O77" s="554"/>
      <c r="P77" s="554"/>
    </row>
    <row r="78" spans="2:16" x14ac:dyDescent="0.25">
      <c r="B78" s="554"/>
      <c r="C78" s="554"/>
      <c r="D78" s="554"/>
      <c r="E78" s="554"/>
      <c r="F78" s="554"/>
      <c r="G78" s="554"/>
      <c r="H78" s="554"/>
      <c r="I78" s="554"/>
      <c r="J78" s="554"/>
      <c r="K78" s="554"/>
      <c r="L78" s="554"/>
      <c r="M78" s="554"/>
      <c r="N78" s="554"/>
      <c r="O78" s="554"/>
      <c r="P78" s="554"/>
    </row>
    <row r="79" spans="2:16" x14ac:dyDescent="0.25">
      <c r="B79" s="554"/>
      <c r="C79" s="554"/>
      <c r="D79" s="554"/>
      <c r="E79" s="554"/>
      <c r="F79" s="554"/>
      <c r="G79" s="554"/>
      <c r="H79" s="554"/>
      <c r="I79" s="554"/>
      <c r="J79" s="554"/>
      <c r="K79" s="554"/>
      <c r="L79" s="554"/>
      <c r="M79" s="554"/>
      <c r="N79" s="554"/>
      <c r="O79" s="554"/>
      <c r="P79" s="554"/>
    </row>
    <row r="80" spans="2:16" x14ac:dyDescent="0.25">
      <c r="B80" s="554"/>
      <c r="C80" s="554"/>
      <c r="D80" s="554"/>
      <c r="E80" s="554"/>
      <c r="F80" s="554"/>
      <c r="G80" s="554"/>
      <c r="H80" s="554"/>
      <c r="I80" s="554"/>
      <c r="J80" s="554"/>
      <c r="K80" s="554"/>
      <c r="L80" s="554"/>
      <c r="M80" s="554"/>
      <c r="N80" s="554"/>
      <c r="O80" s="554"/>
      <c r="P80" s="554"/>
    </row>
    <row r="81" spans="2:16" x14ac:dyDescent="0.25">
      <c r="B81" s="554"/>
      <c r="C81" s="554"/>
      <c r="D81" s="554"/>
      <c r="E81" s="554"/>
      <c r="F81" s="554"/>
      <c r="G81" s="554"/>
      <c r="H81" s="554"/>
      <c r="I81" s="554"/>
      <c r="J81" s="554"/>
      <c r="K81" s="554"/>
      <c r="L81" s="554"/>
      <c r="M81" s="554"/>
      <c r="N81" s="554"/>
      <c r="O81" s="554"/>
      <c r="P81" s="554"/>
    </row>
    <row r="82" spans="2:16" x14ac:dyDescent="0.25">
      <c r="B82" s="554"/>
      <c r="C82" s="554"/>
      <c r="D82" s="554"/>
      <c r="E82" s="554"/>
      <c r="F82" s="554"/>
      <c r="G82" s="554"/>
      <c r="H82" s="554"/>
      <c r="I82" s="554"/>
      <c r="J82" s="554"/>
      <c r="K82" s="554"/>
      <c r="L82" s="554"/>
      <c r="M82" s="554"/>
      <c r="N82" s="554"/>
      <c r="O82" s="554"/>
      <c r="P82" s="554"/>
    </row>
    <row r="83" spans="2:16" x14ac:dyDescent="0.25">
      <c r="B83" s="554"/>
      <c r="C83" s="554"/>
      <c r="D83" s="554"/>
      <c r="E83" s="554"/>
      <c r="F83" s="554"/>
      <c r="G83" s="554"/>
      <c r="H83" s="554"/>
      <c r="I83" s="554"/>
      <c r="J83" s="554"/>
      <c r="K83" s="554"/>
      <c r="L83" s="554"/>
      <c r="M83" s="554"/>
      <c r="N83" s="554"/>
      <c r="O83" s="554"/>
      <c r="P83" s="554"/>
    </row>
    <row r="84" spans="2:16" x14ac:dyDescent="0.25">
      <c r="B84" s="554"/>
      <c r="C84" s="554"/>
      <c r="D84" s="554"/>
      <c r="E84" s="554"/>
      <c r="F84" s="554"/>
      <c r="G84" s="554"/>
      <c r="H84" s="554"/>
      <c r="I84" s="554"/>
      <c r="J84" s="554"/>
      <c r="K84" s="554"/>
      <c r="L84" s="554"/>
      <c r="M84" s="554"/>
      <c r="N84" s="554"/>
      <c r="O84" s="554"/>
      <c r="P84" s="554"/>
    </row>
    <row r="85" spans="2:16" x14ac:dyDescent="0.25">
      <c r="B85" s="554"/>
      <c r="C85" s="554"/>
      <c r="D85" s="554"/>
      <c r="E85" s="554"/>
      <c r="F85" s="554"/>
      <c r="G85" s="554"/>
      <c r="H85" s="554"/>
      <c r="I85" s="554"/>
      <c r="J85" s="554"/>
      <c r="K85" s="554"/>
      <c r="L85" s="554"/>
      <c r="M85" s="554"/>
      <c r="N85" s="554"/>
      <c r="O85" s="554"/>
      <c r="P85" s="554"/>
    </row>
    <row r="86" spans="2:16" x14ac:dyDescent="0.25">
      <c r="B86" s="554"/>
      <c r="C86" s="554"/>
      <c r="D86" s="554"/>
      <c r="E86" s="554"/>
      <c r="F86" s="554"/>
      <c r="G86" s="554"/>
      <c r="H86" s="554"/>
      <c r="I86" s="554"/>
      <c r="J86" s="554"/>
      <c r="K86" s="554"/>
      <c r="L86" s="554"/>
      <c r="M86" s="554"/>
      <c r="N86" s="554"/>
      <c r="O86" s="554"/>
      <c r="P86" s="554"/>
    </row>
    <row r="87" spans="2:16" x14ac:dyDescent="0.25">
      <c r="B87" s="554"/>
      <c r="C87" s="554"/>
      <c r="D87" s="554"/>
      <c r="E87" s="554"/>
      <c r="F87" s="554"/>
      <c r="G87" s="554"/>
      <c r="H87" s="554"/>
      <c r="I87" s="554"/>
      <c r="J87" s="554"/>
      <c r="K87" s="554"/>
      <c r="L87" s="554"/>
      <c r="M87" s="554"/>
      <c r="N87" s="554"/>
      <c r="O87" s="554"/>
      <c r="P87" s="554"/>
    </row>
    <row r="88" spans="2:16" x14ac:dyDescent="0.25">
      <c r="B88" s="554"/>
      <c r="C88" s="554"/>
      <c r="D88" s="554"/>
      <c r="E88" s="554"/>
      <c r="F88" s="554"/>
      <c r="G88" s="554"/>
      <c r="H88" s="554"/>
      <c r="I88" s="554"/>
      <c r="J88" s="554"/>
      <c r="K88" s="554"/>
      <c r="L88" s="554"/>
      <c r="M88" s="554"/>
      <c r="N88" s="554"/>
      <c r="O88" s="554"/>
      <c r="P88" s="554"/>
    </row>
    <row r="89" spans="2:16" x14ac:dyDescent="0.25">
      <c r="B89" s="554"/>
      <c r="C89" s="554"/>
      <c r="D89" s="554"/>
      <c r="E89" s="554"/>
      <c r="F89" s="554"/>
      <c r="G89" s="554"/>
      <c r="H89" s="554"/>
      <c r="I89" s="554"/>
      <c r="J89" s="554"/>
      <c r="K89" s="554"/>
      <c r="L89" s="554"/>
      <c r="M89" s="554"/>
      <c r="N89" s="554"/>
      <c r="O89" s="554"/>
      <c r="P89" s="554"/>
    </row>
    <row r="90" spans="2:16" x14ac:dyDescent="0.25">
      <c r="B90" s="554"/>
      <c r="C90" s="554"/>
      <c r="D90" s="554"/>
      <c r="E90" s="554"/>
      <c r="F90" s="554"/>
      <c r="G90" s="554"/>
      <c r="H90" s="554"/>
      <c r="I90" s="554"/>
      <c r="J90" s="554"/>
      <c r="K90" s="554"/>
      <c r="L90" s="554"/>
      <c r="M90" s="554"/>
      <c r="N90" s="554"/>
      <c r="O90" s="554"/>
      <c r="P90" s="554"/>
    </row>
    <row r="91" spans="2:16" x14ac:dyDescent="0.25">
      <c r="B91" s="554"/>
      <c r="C91" s="554"/>
      <c r="D91" s="554"/>
      <c r="E91" s="554"/>
      <c r="F91" s="554"/>
      <c r="G91" s="554"/>
      <c r="H91" s="554"/>
      <c r="I91" s="554"/>
      <c r="J91" s="554"/>
      <c r="K91" s="554"/>
      <c r="L91" s="554"/>
      <c r="M91" s="554"/>
      <c r="N91" s="554"/>
      <c r="O91" s="554"/>
      <c r="P91" s="554"/>
    </row>
    <row r="92" spans="2:16" x14ac:dyDescent="0.25">
      <c r="B92" s="554"/>
      <c r="C92" s="554"/>
      <c r="D92" s="554"/>
      <c r="E92" s="554"/>
      <c r="F92" s="554"/>
      <c r="G92" s="554"/>
      <c r="H92" s="554"/>
      <c r="I92" s="554"/>
      <c r="J92" s="554"/>
      <c r="K92" s="554"/>
      <c r="L92" s="554"/>
      <c r="M92" s="554"/>
      <c r="N92" s="554"/>
      <c r="O92" s="554"/>
      <c r="P92" s="554"/>
    </row>
    <row r="93" spans="2:16" x14ac:dyDescent="0.25">
      <c r="B93" s="554"/>
      <c r="C93" s="554"/>
      <c r="D93" s="554"/>
      <c r="E93" s="554"/>
      <c r="F93" s="554"/>
      <c r="G93" s="554"/>
      <c r="H93" s="554"/>
      <c r="I93" s="554"/>
      <c r="J93" s="554"/>
      <c r="K93" s="554"/>
      <c r="L93" s="554"/>
      <c r="M93" s="554"/>
      <c r="N93" s="554"/>
      <c r="O93" s="554"/>
      <c r="P93" s="554"/>
    </row>
    <row r="94" spans="2:16" x14ac:dyDescent="0.25">
      <c r="B94" s="554"/>
      <c r="C94" s="554"/>
      <c r="D94" s="554"/>
      <c r="E94" s="554"/>
      <c r="F94" s="554"/>
      <c r="G94" s="554"/>
      <c r="H94" s="554"/>
      <c r="I94" s="554"/>
      <c r="J94" s="554"/>
      <c r="K94" s="554"/>
      <c r="L94" s="554"/>
      <c r="M94" s="554"/>
      <c r="N94" s="554"/>
      <c r="O94" s="554"/>
      <c r="P94" s="554"/>
    </row>
    <row r="95" spans="2:16" x14ac:dyDescent="0.25">
      <c r="B95" s="554"/>
      <c r="C95" s="554"/>
      <c r="D95" s="554"/>
      <c r="E95" s="554"/>
      <c r="F95" s="554"/>
      <c r="G95" s="554"/>
      <c r="H95" s="554"/>
      <c r="I95" s="554"/>
      <c r="J95" s="554"/>
      <c r="K95" s="554"/>
      <c r="L95" s="554"/>
      <c r="M95" s="554"/>
      <c r="N95" s="554"/>
      <c r="O95" s="554"/>
      <c r="P95" s="554"/>
    </row>
    <row r="96" spans="2:16" x14ac:dyDescent="0.25">
      <c r="B96" s="554"/>
      <c r="C96" s="554"/>
      <c r="D96" s="554"/>
      <c r="E96" s="554"/>
      <c r="F96" s="554"/>
      <c r="G96" s="554"/>
      <c r="H96" s="554"/>
      <c r="I96" s="554"/>
      <c r="J96" s="554"/>
      <c r="K96" s="554"/>
      <c r="L96" s="554"/>
      <c r="M96" s="554"/>
      <c r="N96" s="554"/>
      <c r="O96" s="554"/>
      <c r="P96" s="554"/>
    </row>
    <row r="97" spans="2:16" x14ac:dyDescent="0.25">
      <c r="B97" s="554"/>
      <c r="C97" s="554"/>
      <c r="D97" s="554"/>
      <c r="E97" s="554"/>
      <c r="F97" s="554"/>
      <c r="G97" s="554"/>
      <c r="H97" s="554"/>
      <c r="I97" s="554"/>
      <c r="J97" s="554"/>
      <c r="K97" s="554"/>
      <c r="L97" s="554"/>
      <c r="M97" s="554"/>
      <c r="N97" s="554"/>
      <c r="O97" s="554"/>
      <c r="P97" s="554"/>
    </row>
    <row r="98" spans="2:16" x14ac:dyDescent="0.25">
      <c r="B98" s="554"/>
      <c r="C98" s="554"/>
      <c r="D98" s="554"/>
      <c r="E98" s="554"/>
      <c r="F98" s="554"/>
      <c r="G98" s="554"/>
      <c r="H98" s="554"/>
      <c r="I98" s="554"/>
      <c r="J98" s="554"/>
      <c r="K98" s="554"/>
      <c r="L98" s="554"/>
      <c r="M98" s="554"/>
      <c r="N98" s="554"/>
      <c r="O98" s="554"/>
      <c r="P98" s="554"/>
    </row>
    <row r="99" spans="2:16" x14ac:dyDescent="0.25">
      <c r="B99" s="554"/>
      <c r="C99" s="554"/>
      <c r="D99" s="554"/>
      <c r="E99" s="554"/>
      <c r="F99" s="554"/>
      <c r="G99" s="554"/>
      <c r="H99" s="554"/>
      <c r="I99" s="554"/>
      <c r="J99" s="554"/>
      <c r="K99" s="554"/>
      <c r="L99" s="554"/>
      <c r="M99" s="554"/>
      <c r="N99" s="554"/>
      <c r="O99" s="554"/>
      <c r="P99" s="554"/>
    </row>
    <row r="100" spans="2:16" x14ac:dyDescent="0.25">
      <c r="B100" s="554"/>
      <c r="C100" s="554"/>
      <c r="D100" s="554"/>
      <c r="E100" s="554"/>
      <c r="F100" s="554"/>
      <c r="G100" s="554"/>
      <c r="H100" s="554"/>
      <c r="I100" s="554"/>
      <c r="J100" s="554"/>
      <c r="K100" s="554"/>
      <c r="L100" s="554"/>
      <c r="M100" s="554"/>
      <c r="N100" s="554"/>
      <c r="O100" s="554"/>
      <c r="P100" s="554"/>
    </row>
    <row r="101" spans="2:16" x14ac:dyDescent="0.25">
      <c r="B101" s="554"/>
      <c r="C101" s="554"/>
      <c r="D101" s="554"/>
      <c r="E101" s="554"/>
      <c r="F101" s="554"/>
      <c r="G101" s="554"/>
      <c r="H101" s="554"/>
      <c r="I101" s="554"/>
      <c r="J101" s="554"/>
      <c r="K101" s="554"/>
      <c r="L101" s="554"/>
      <c r="M101" s="554"/>
      <c r="N101" s="554"/>
      <c r="O101" s="554"/>
      <c r="P101" s="554"/>
    </row>
    <row r="102" spans="2:16" x14ac:dyDescent="0.25">
      <c r="B102" s="554"/>
      <c r="C102" s="554"/>
      <c r="D102" s="554"/>
      <c r="E102" s="554"/>
      <c r="F102" s="554"/>
      <c r="G102" s="554"/>
      <c r="H102" s="554"/>
      <c r="I102" s="554"/>
      <c r="J102" s="554"/>
      <c r="K102" s="554"/>
      <c r="L102" s="554"/>
      <c r="M102" s="554"/>
      <c r="N102" s="554"/>
      <c r="O102" s="554"/>
      <c r="P102" s="554"/>
    </row>
    <row r="103" spans="2:16" x14ac:dyDescent="0.25">
      <c r="B103" s="554"/>
      <c r="C103" s="554"/>
      <c r="D103" s="554"/>
      <c r="E103" s="554"/>
      <c r="F103" s="554"/>
      <c r="G103" s="554"/>
      <c r="H103" s="554"/>
      <c r="I103" s="554"/>
      <c r="J103" s="554"/>
      <c r="K103" s="554"/>
      <c r="L103" s="554"/>
      <c r="M103" s="554"/>
      <c r="N103" s="554"/>
      <c r="O103" s="554"/>
      <c r="P103" s="554"/>
    </row>
    <row r="104" spans="2:16" x14ac:dyDescent="0.25">
      <c r="B104" s="554"/>
      <c r="C104" s="554"/>
      <c r="D104" s="554"/>
      <c r="E104" s="554"/>
      <c r="F104" s="554"/>
      <c r="G104" s="554"/>
      <c r="H104" s="554"/>
      <c r="I104" s="554"/>
      <c r="J104" s="554"/>
      <c r="K104" s="554"/>
      <c r="L104" s="554"/>
      <c r="M104" s="554"/>
      <c r="N104" s="554"/>
      <c r="O104" s="554"/>
      <c r="P104" s="554"/>
    </row>
    <row r="105" spans="2:16" x14ac:dyDescent="0.25">
      <c r="B105" s="554"/>
      <c r="C105" s="554"/>
      <c r="D105" s="554"/>
      <c r="E105" s="554"/>
      <c r="F105" s="554"/>
      <c r="G105" s="554"/>
      <c r="H105" s="554"/>
      <c r="I105" s="554"/>
      <c r="J105" s="554"/>
      <c r="K105" s="554"/>
      <c r="L105" s="554"/>
      <c r="M105" s="554"/>
      <c r="N105" s="554"/>
      <c r="O105" s="554"/>
      <c r="P105" s="554"/>
    </row>
    <row r="106" spans="2:16" x14ac:dyDescent="0.25">
      <c r="B106" s="554"/>
      <c r="C106" s="554"/>
      <c r="D106" s="554"/>
      <c r="E106" s="554"/>
      <c r="F106" s="554"/>
      <c r="G106" s="554"/>
      <c r="H106" s="554"/>
      <c r="I106" s="554"/>
      <c r="J106" s="554"/>
      <c r="K106" s="554"/>
      <c r="L106" s="554"/>
      <c r="M106" s="554"/>
      <c r="N106" s="554"/>
      <c r="O106" s="554"/>
      <c r="P106" s="554"/>
    </row>
    <row r="107" spans="2:16" x14ac:dyDescent="0.25">
      <c r="B107" s="554"/>
      <c r="C107" s="554"/>
      <c r="D107" s="554"/>
      <c r="E107" s="554"/>
      <c r="F107" s="554"/>
      <c r="G107" s="554"/>
      <c r="H107" s="554"/>
      <c r="I107" s="554"/>
      <c r="J107" s="554"/>
      <c r="K107" s="554"/>
      <c r="L107" s="554"/>
      <c r="M107" s="554"/>
      <c r="N107" s="554"/>
      <c r="O107" s="554"/>
      <c r="P107" s="554"/>
    </row>
    <row r="108" spans="2:16" x14ac:dyDescent="0.25">
      <c r="B108" s="554"/>
      <c r="C108" s="554"/>
      <c r="D108" s="554"/>
      <c r="E108" s="554"/>
      <c r="F108" s="554"/>
      <c r="G108" s="554"/>
      <c r="H108" s="554"/>
      <c r="I108" s="554"/>
      <c r="J108" s="554"/>
      <c r="K108" s="554"/>
      <c r="L108" s="554"/>
      <c r="M108" s="554"/>
      <c r="N108" s="554"/>
      <c r="O108" s="554"/>
      <c r="P108" s="554"/>
    </row>
    <row r="109" spans="2:16" x14ac:dyDescent="0.25">
      <c r="B109" s="554"/>
      <c r="C109" s="554"/>
      <c r="D109" s="554"/>
      <c r="E109" s="554"/>
      <c r="F109" s="554"/>
      <c r="G109" s="554"/>
      <c r="H109" s="554"/>
      <c r="I109" s="554"/>
      <c r="J109" s="554"/>
      <c r="K109" s="554"/>
      <c r="L109" s="554"/>
      <c r="M109" s="554"/>
      <c r="N109" s="554"/>
      <c r="O109" s="554"/>
      <c r="P109" s="554"/>
    </row>
    <row r="110" spans="2:16" x14ac:dyDescent="0.25">
      <c r="B110" s="554"/>
      <c r="C110" s="554"/>
      <c r="D110" s="554"/>
      <c r="E110" s="554"/>
      <c r="F110" s="554"/>
      <c r="G110" s="554"/>
      <c r="H110" s="554"/>
      <c r="I110" s="554"/>
      <c r="J110" s="554"/>
      <c r="K110" s="554"/>
      <c r="L110" s="554"/>
      <c r="M110" s="554"/>
      <c r="N110" s="554"/>
      <c r="O110" s="554"/>
      <c r="P110" s="554"/>
    </row>
    <row r="111" spans="2:16" x14ac:dyDescent="0.25">
      <c r="B111" s="554"/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4"/>
    </row>
    <row r="112" spans="2:16" x14ac:dyDescent="0.25">
      <c r="B112" s="554"/>
      <c r="C112" s="554"/>
      <c r="D112" s="554"/>
      <c r="E112" s="554"/>
      <c r="F112" s="554"/>
      <c r="G112" s="554"/>
      <c r="H112" s="554"/>
      <c r="I112" s="554"/>
      <c r="J112" s="554"/>
      <c r="K112" s="554"/>
      <c r="L112" s="554"/>
      <c r="M112" s="554"/>
      <c r="N112" s="554"/>
      <c r="O112" s="554"/>
      <c r="P112" s="554"/>
    </row>
    <row r="113" spans="2:28" x14ac:dyDescent="0.25">
      <c r="B113" s="554"/>
      <c r="C113" s="554"/>
      <c r="D113" s="554"/>
      <c r="E113" s="554"/>
      <c r="F113" s="554"/>
      <c r="G113" s="554"/>
      <c r="H113" s="554"/>
      <c r="I113" s="554"/>
      <c r="J113" s="554"/>
      <c r="K113" s="554"/>
      <c r="L113" s="554"/>
      <c r="M113" s="554"/>
      <c r="N113" s="554"/>
      <c r="O113" s="554"/>
      <c r="P113" s="554"/>
    </row>
    <row r="114" spans="2:28" x14ac:dyDescent="0.25">
      <c r="B114" s="554"/>
      <c r="C114" s="554"/>
      <c r="D114" s="554"/>
      <c r="E114" s="554"/>
      <c r="F114" s="554"/>
      <c r="G114" s="554"/>
      <c r="H114" s="554"/>
      <c r="I114" s="554"/>
      <c r="J114" s="554"/>
      <c r="K114" s="554"/>
      <c r="L114" s="554"/>
      <c r="M114" s="554"/>
      <c r="N114" s="554"/>
      <c r="O114" s="554"/>
      <c r="P114" s="554"/>
    </row>
    <row r="115" spans="2:28" x14ac:dyDescent="0.25">
      <c r="B115" s="554"/>
      <c r="C115" s="554"/>
      <c r="D115" s="554"/>
      <c r="E115" s="554"/>
      <c r="F115" s="554"/>
      <c r="G115" s="554"/>
      <c r="H115" s="554"/>
      <c r="I115" s="554"/>
      <c r="J115" s="554"/>
      <c r="K115" s="554"/>
      <c r="L115" s="554"/>
      <c r="M115" s="554"/>
      <c r="N115" s="554"/>
      <c r="O115" s="554"/>
      <c r="P115" s="554"/>
      <c r="Q115" s="554"/>
      <c r="R115" s="554"/>
      <c r="S115" s="554"/>
      <c r="T115" s="554"/>
      <c r="U115" s="554"/>
      <c r="V115" s="554"/>
      <c r="W115" s="554"/>
      <c r="X115" s="554"/>
      <c r="Y115" s="554"/>
      <c r="Z115" s="554"/>
      <c r="AA115" s="554"/>
      <c r="AB115" s="554"/>
    </row>
    <row r="116" spans="2:28" x14ac:dyDescent="0.25">
      <c r="B116" s="554"/>
      <c r="C116" s="554"/>
      <c r="D116" s="554"/>
      <c r="E116" s="554"/>
      <c r="F116" s="554"/>
      <c r="G116" s="554"/>
      <c r="H116" s="554"/>
      <c r="I116" s="554"/>
      <c r="J116" s="554"/>
      <c r="K116" s="554"/>
      <c r="L116" s="554"/>
      <c r="M116" s="554"/>
      <c r="N116" s="554"/>
      <c r="O116" s="554"/>
      <c r="P116" s="554"/>
      <c r="Q116" s="554"/>
      <c r="R116" s="554"/>
      <c r="S116" s="554"/>
      <c r="T116" s="554"/>
      <c r="U116" s="554"/>
      <c r="V116" s="554"/>
      <c r="W116" s="554"/>
      <c r="X116" s="554"/>
      <c r="Y116" s="554"/>
      <c r="Z116" s="554"/>
      <c r="AA116" s="554"/>
      <c r="AB116" s="554"/>
    </row>
    <row r="117" spans="2:28" x14ac:dyDescent="0.25">
      <c r="B117" s="554"/>
      <c r="C117" s="554"/>
      <c r="D117" s="554"/>
      <c r="E117" s="554"/>
      <c r="F117" s="554"/>
      <c r="G117" s="554"/>
      <c r="H117" s="554"/>
      <c r="I117" s="554"/>
      <c r="J117" s="554"/>
      <c r="K117" s="554"/>
      <c r="L117" s="554"/>
      <c r="M117" s="554"/>
      <c r="N117" s="554"/>
      <c r="O117" s="554"/>
      <c r="P117" s="554"/>
      <c r="Q117" s="554"/>
      <c r="R117" s="554"/>
      <c r="S117" s="554"/>
      <c r="T117" s="554"/>
      <c r="U117" s="554"/>
      <c r="V117" s="554"/>
      <c r="W117" s="554"/>
      <c r="X117" s="554"/>
      <c r="Y117" s="554"/>
      <c r="Z117" s="554"/>
      <c r="AA117" s="554"/>
      <c r="AB117" s="554"/>
    </row>
    <row r="118" spans="2:28" x14ac:dyDescent="0.25">
      <c r="B118" s="554"/>
      <c r="C118" s="554"/>
      <c r="D118" s="554"/>
      <c r="E118" s="554"/>
      <c r="F118" s="554"/>
      <c r="G118" s="554"/>
      <c r="H118" s="554"/>
      <c r="I118" s="554"/>
      <c r="J118" s="554"/>
      <c r="K118" s="554"/>
      <c r="L118" s="554"/>
      <c r="M118" s="554"/>
      <c r="N118" s="554"/>
      <c r="O118" s="554"/>
      <c r="P118" s="554"/>
      <c r="Q118" s="554"/>
      <c r="R118" s="554"/>
      <c r="S118" s="554"/>
      <c r="T118" s="554"/>
      <c r="U118" s="554"/>
      <c r="V118" s="554"/>
      <c r="W118" s="554"/>
      <c r="X118" s="554"/>
      <c r="Y118" s="554"/>
      <c r="Z118" s="554"/>
      <c r="AA118" s="554"/>
      <c r="AB118" s="554"/>
    </row>
    <row r="119" spans="2:28" x14ac:dyDescent="0.25">
      <c r="B119" s="554"/>
      <c r="C119" s="554"/>
      <c r="D119" s="554"/>
      <c r="E119" s="554"/>
      <c r="F119" s="554"/>
      <c r="G119" s="554"/>
      <c r="H119" s="554"/>
      <c r="I119" s="554"/>
      <c r="J119" s="554"/>
      <c r="K119" s="554"/>
      <c r="L119" s="554"/>
      <c r="M119" s="554"/>
      <c r="N119" s="554"/>
      <c r="O119" s="554"/>
      <c r="P119" s="554"/>
      <c r="Q119" s="554"/>
      <c r="R119" s="554"/>
      <c r="S119" s="554"/>
      <c r="T119" s="554"/>
      <c r="U119" s="554"/>
      <c r="V119" s="554"/>
      <c r="W119" s="554"/>
      <c r="X119" s="554"/>
      <c r="Y119" s="554"/>
      <c r="Z119" s="554"/>
      <c r="AA119" s="554"/>
      <c r="AB119" s="554"/>
    </row>
    <row r="120" spans="2:28" x14ac:dyDescent="0.25">
      <c r="B120" s="554"/>
      <c r="C120" s="554"/>
      <c r="D120" s="554"/>
      <c r="E120" s="554"/>
      <c r="F120" s="554"/>
      <c r="G120" s="554"/>
      <c r="H120" s="554"/>
      <c r="I120" s="554"/>
      <c r="J120" s="554"/>
      <c r="K120" s="554"/>
      <c r="L120" s="554"/>
      <c r="M120" s="554"/>
      <c r="N120" s="554"/>
      <c r="O120" s="554"/>
      <c r="P120" s="554"/>
      <c r="Q120" s="554"/>
      <c r="R120" s="554"/>
      <c r="S120" s="554"/>
      <c r="T120" s="554"/>
      <c r="U120" s="554"/>
      <c r="V120" s="554"/>
      <c r="W120" s="554"/>
      <c r="X120" s="554"/>
      <c r="Y120" s="554"/>
      <c r="Z120" s="554"/>
      <c r="AA120" s="554"/>
      <c r="AB120" s="554"/>
    </row>
    <row r="121" spans="2:28" x14ac:dyDescent="0.25">
      <c r="B121" s="554"/>
      <c r="C121" s="554"/>
      <c r="D121" s="554"/>
      <c r="E121" s="554"/>
      <c r="F121" s="554"/>
      <c r="G121" s="554"/>
      <c r="H121" s="554"/>
      <c r="I121" s="554"/>
      <c r="J121" s="554"/>
      <c r="K121" s="554"/>
      <c r="L121" s="554"/>
      <c r="M121" s="554"/>
      <c r="N121" s="554"/>
      <c r="O121" s="554"/>
      <c r="P121" s="554"/>
      <c r="Q121" s="554"/>
      <c r="R121" s="554"/>
      <c r="S121" s="554"/>
      <c r="T121" s="554"/>
      <c r="U121" s="554"/>
      <c r="V121" s="554"/>
      <c r="W121" s="554"/>
      <c r="X121" s="554"/>
      <c r="Y121" s="554"/>
      <c r="Z121" s="554"/>
      <c r="AA121" s="554"/>
      <c r="AB121" s="554"/>
    </row>
    <row r="122" spans="2:28" x14ac:dyDescent="0.25">
      <c r="B122" s="554"/>
      <c r="C122" s="554"/>
      <c r="D122" s="554"/>
      <c r="E122" s="554"/>
      <c r="F122" s="554"/>
      <c r="G122" s="554"/>
      <c r="H122" s="554"/>
      <c r="I122" s="554"/>
      <c r="J122" s="554"/>
      <c r="K122" s="554"/>
      <c r="L122" s="554"/>
      <c r="M122" s="554"/>
      <c r="N122" s="554"/>
      <c r="O122" s="554"/>
      <c r="P122" s="554"/>
      <c r="Q122" s="554"/>
      <c r="R122" s="554"/>
      <c r="S122" s="554"/>
      <c r="T122" s="554"/>
      <c r="U122" s="554"/>
      <c r="V122" s="554"/>
      <c r="W122" s="554"/>
      <c r="X122" s="554"/>
      <c r="Y122" s="554"/>
      <c r="Z122" s="554"/>
      <c r="AA122" s="554"/>
      <c r="AB122" s="554"/>
    </row>
    <row r="123" spans="2:28" x14ac:dyDescent="0.25">
      <c r="B123" s="554"/>
      <c r="C123" s="554"/>
      <c r="D123" s="554"/>
      <c r="E123" s="554"/>
      <c r="F123" s="554"/>
      <c r="G123" s="554"/>
      <c r="H123" s="554"/>
      <c r="I123" s="554"/>
      <c r="J123" s="554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554"/>
      <c r="Z123" s="554"/>
      <c r="AA123" s="554"/>
      <c r="AB123" s="554"/>
    </row>
    <row r="124" spans="2:28" x14ac:dyDescent="0.25">
      <c r="B124" s="554"/>
      <c r="C124" s="554"/>
      <c r="D124" s="554"/>
      <c r="E124" s="554"/>
      <c r="F124" s="554"/>
      <c r="G124" s="554"/>
      <c r="H124" s="554"/>
      <c r="I124" s="554"/>
      <c r="J124" s="554"/>
      <c r="K124" s="554"/>
      <c r="L124" s="554"/>
      <c r="M124" s="554"/>
      <c r="N124" s="554"/>
      <c r="O124" s="554"/>
      <c r="P124" s="554"/>
      <c r="Q124" s="554"/>
      <c r="R124" s="554"/>
      <c r="S124" s="554"/>
      <c r="T124" s="554"/>
      <c r="U124" s="554"/>
      <c r="V124" s="554"/>
      <c r="W124" s="554"/>
      <c r="X124" s="554"/>
      <c r="Y124" s="554"/>
      <c r="Z124" s="554"/>
      <c r="AA124" s="554"/>
      <c r="AB124" s="554"/>
    </row>
    <row r="125" spans="2:28" x14ac:dyDescent="0.25">
      <c r="B125" s="554"/>
      <c r="C125" s="554"/>
      <c r="D125" s="554"/>
      <c r="E125" s="554"/>
      <c r="F125" s="554"/>
      <c r="G125" s="554"/>
      <c r="H125" s="554"/>
      <c r="I125" s="554"/>
      <c r="J125" s="554"/>
      <c r="K125" s="554"/>
      <c r="L125" s="554"/>
      <c r="M125" s="554"/>
      <c r="N125" s="554"/>
      <c r="O125" s="554"/>
      <c r="P125" s="554"/>
      <c r="Q125" s="554"/>
      <c r="R125" s="554"/>
      <c r="S125" s="554"/>
      <c r="T125" s="554"/>
      <c r="U125" s="554"/>
      <c r="V125" s="554"/>
      <c r="W125" s="554"/>
      <c r="X125" s="554"/>
      <c r="Y125" s="554"/>
      <c r="Z125" s="554"/>
      <c r="AA125" s="554"/>
      <c r="AB125" s="554"/>
    </row>
    <row r="126" spans="2:28" x14ac:dyDescent="0.25">
      <c r="B126" s="554"/>
      <c r="C126" s="554"/>
      <c r="D126" s="554"/>
      <c r="E126" s="554"/>
      <c r="F126" s="554"/>
      <c r="G126" s="554"/>
      <c r="H126" s="554"/>
      <c r="I126" s="554"/>
      <c r="J126" s="554"/>
      <c r="K126" s="554"/>
      <c r="L126" s="554"/>
      <c r="M126" s="554"/>
      <c r="N126" s="554"/>
      <c r="O126" s="554"/>
      <c r="P126" s="554"/>
      <c r="Q126" s="554"/>
      <c r="R126" s="554"/>
      <c r="S126" s="554"/>
      <c r="T126" s="554"/>
      <c r="U126" s="554"/>
      <c r="V126" s="554"/>
      <c r="W126" s="554"/>
      <c r="X126" s="554"/>
      <c r="Y126" s="554"/>
      <c r="Z126" s="554"/>
      <c r="AA126" s="554"/>
      <c r="AB126" s="554"/>
    </row>
    <row r="127" spans="2:28" x14ac:dyDescent="0.25">
      <c r="B127" s="554"/>
      <c r="C127" s="554"/>
      <c r="D127" s="554"/>
      <c r="E127" s="554"/>
      <c r="F127" s="554"/>
      <c r="G127" s="554"/>
      <c r="H127" s="554"/>
      <c r="I127" s="554"/>
      <c r="J127" s="554"/>
      <c r="K127" s="554"/>
      <c r="L127" s="554"/>
      <c r="M127" s="554"/>
      <c r="N127" s="554"/>
      <c r="O127" s="554"/>
      <c r="P127" s="554"/>
      <c r="Q127" s="554"/>
      <c r="R127" s="554"/>
      <c r="S127" s="554"/>
      <c r="T127" s="554"/>
      <c r="U127" s="554"/>
      <c r="V127" s="554"/>
      <c r="W127" s="554"/>
      <c r="X127" s="554"/>
      <c r="Y127" s="554"/>
      <c r="Z127" s="554"/>
      <c r="AA127" s="554"/>
      <c r="AB127" s="554"/>
    </row>
    <row r="128" spans="2:28" x14ac:dyDescent="0.25">
      <c r="B128" s="554"/>
      <c r="C128" s="554"/>
      <c r="D128" s="554"/>
      <c r="E128" s="554"/>
      <c r="F128" s="554"/>
      <c r="G128" s="554"/>
      <c r="H128" s="554"/>
      <c r="I128" s="554"/>
      <c r="J128" s="554"/>
      <c r="K128" s="554"/>
      <c r="L128" s="554"/>
      <c r="M128" s="554"/>
      <c r="N128" s="554"/>
      <c r="O128" s="554"/>
      <c r="P128" s="554"/>
      <c r="Q128" s="554"/>
      <c r="R128" s="554"/>
      <c r="S128" s="554"/>
      <c r="T128" s="554"/>
      <c r="U128" s="554"/>
      <c r="V128" s="554"/>
      <c r="W128" s="554"/>
      <c r="X128" s="554"/>
      <c r="Y128" s="554"/>
      <c r="Z128" s="554"/>
      <c r="AA128" s="554"/>
      <c r="AB128" s="554"/>
    </row>
    <row r="129" spans="2:28" x14ac:dyDescent="0.25">
      <c r="B129" s="554"/>
      <c r="C129" s="554"/>
      <c r="D129" s="554"/>
      <c r="E129" s="554"/>
      <c r="F129" s="554"/>
      <c r="G129" s="554"/>
      <c r="H129" s="554"/>
      <c r="I129" s="554"/>
      <c r="J129" s="554"/>
      <c r="K129" s="554"/>
      <c r="L129" s="554"/>
      <c r="M129" s="554"/>
      <c r="N129" s="554"/>
      <c r="O129" s="554"/>
      <c r="P129" s="554"/>
      <c r="Q129" s="554"/>
      <c r="R129" s="554"/>
      <c r="S129" s="554"/>
      <c r="T129" s="554"/>
      <c r="U129" s="554"/>
      <c r="V129" s="554"/>
      <c r="W129" s="554"/>
      <c r="X129" s="554"/>
      <c r="Y129" s="554"/>
      <c r="Z129" s="554"/>
      <c r="AA129" s="554"/>
      <c r="AB129" s="554"/>
    </row>
    <row r="130" spans="2:28" x14ac:dyDescent="0.25">
      <c r="B130" s="554"/>
      <c r="C130" s="554"/>
      <c r="D130" s="554"/>
      <c r="E130" s="554"/>
      <c r="F130" s="554"/>
      <c r="G130" s="554"/>
      <c r="H130" s="554"/>
      <c r="I130" s="554"/>
      <c r="J130" s="554"/>
      <c r="K130" s="554"/>
      <c r="L130" s="554"/>
      <c r="M130" s="554"/>
      <c r="N130" s="554"/>
      <c r="O130" s="554"/>
      <c r="P130" s="554"/>
      <c r="Q130" s="554"/>
      <c r="R130" s="554"/>
      <c r="S130" s="554"/>
      <c r="T130" s="554"/>
      <c r="U130" s="554"/>
      <c r="V130" s="554"/>
      <c r="W130" s="554"/>
      <c r="X130" s="554"/>
      <c r="Y130" s="554"/>
      <c r="Z130" s="554"/>
      <c r="AA130" s="554"/>
      <c r="AB130" s="554"/>
    </row>
    <row r="131" spans="2:28" x14ac:dyDescent="0.25">
      <c r="B131" s="554"/>
      <c r="C131" s="554"/>
      <c r="D131" s="554"/>
      <c r="E131" s="554"/>
      <c r="F131" s="554"/>
      <c r="G131" s="554"/>
      <c r="H131" s="554"/>
      <c r="I131" s="554"/>
      <c r="J131" s="554"/>
      <c r="K131" s="554"/>
      <c r="L131" s="554"/>
      <c r="M131" s="554"/>
      <c r="N131" s="554"/>
      <c r="O131" s="554"/>
      <c r="P131" s="554"/>
      <c r="Q131" s="554"/>
      <c r="R131" s="554"/>
      <c r="S131" s="554"/>
      <c r="T131" s="554"/>
      <c r="U131" s="554"/>
      <c r="V131" s="554"/>
      <c r="W131" s="554"/>
      <c r="X131" s="554"/>
      <c r="Y131" s="554"/>
      <c r="Z131" s="554"/>
      <c r="AA131" s="554"/>
      <c r="AB131" s="554"/>
    </row>
    <row r="132" spans="2:28" x14ac:dyDescent="0.25">
      <c r="B132" s="554"/>
      <c r="C132" s="554"/>
      <c r="D132" s="554"/>
      <c r="E132" s="554"/>
      <c r="F132" s="554"/>
      <c r="G132" s="554"/>
      <c r="H132" s="554"/>
      <c r="I132" s="554"/>
      <c r="J132" s="554"/>
      <c r="K132" s="554"/>
      <c r="L132" s="554"/>
      <c r="M132" s="554"/>
      <c r="N132" s="554"/>
      <c r="O132" s="554"/>
      <c r="P132" s="554"/>
      <c r="Q132" s="554"/>
      <c r="R132" s="554"/>
      <c r="S132" s="554"/>
      <c r="T132" s="554"/>
      <c r="U132" s="554"/>
      <c r="V132" s="554"/>
      <c r="W132" s="554"/>
      <c r="X132" s="554"/>
      <c r="Y132" s="554"/>
      <c r="Z132" s="554"/>
      <c r="AA132" s="554"/>
      <c r="AB132" s="554"/>
    </row>
    <row r="133" spans="2:28" x14ac:dyDescent="0.25">
      <c r="B133" s="554"/>
      <c r="C133" s="554"/>
      <c r="D133" s="554"/>
      <c r="E133" s="554"/>
      <c r="F133" s="554"/>
      <c r="G133" s="554"/>
      <c r="H133" s="554"/>
      <c r="I133" s="554"/>
      <c r="J133" s="554"/>
      <c r="K133" s="554"/>
      <c r="L133" s="554"/>
      <c r="M133" s="554"/>
      <c r="N133" s="554"/>
      <c r="O133" s="554"/>
      <c r="P133" s="554"/>
      <c r="Q133" s="554"/>
      <c r="R133" s="554"/>
      <c r="S133" s="554"/>
      <c r="T133" s="554"/>
      <c r="U133" s="554"/>
      <c r="V133" s="554"/>
      <c r="W133" s="554"/>
      <c r="X133" s="554"/>
      <c r="Y133" s="554"/>
      <c r="Z133" s="554"/>
      <c r="AA133" s="554"/>
      <c r="AB133" s="554"/>
    </row>
    <row r="134" spans="2:28" x14ac:dyDescent="0.25">
      <c r="B134" s="554"/>
      <c r="C134" s="554"/>
      <c r="D134" s="554"/>
      <c r="E134" s="554"/>
      <c r="F134" s="554"/>
      <c r="G134" s="554"/>
      <c r="H134" s="554"/>
      <c r="I134" s="554"/>
      <c r="J134" s="554"/>
      <c r="K134" s="554"/>
      <c r="L134" s="554"/>
      <c r="M134" s="554"/>
      <c r="N134" s="554"/>
      <c r="O134" s="554"/>
      <c r="P134" s="554"/>
      <c r="Q134" s="554"/>
      <c r="R134" s="554"/>
      <c r="S134" s="554"/>
      <c r="T134" s="554"/>
      <c r="U134" s="554"/>
      <c r="V134" s="554"/>
      <c r="W134" s="554"/>
      <c r="X134" s="554"/>
      <c r="Y134" s="554"/>
      <c r="Z134" s="554"/>
      <c r="AA134" s="554"/>
      <c r="AB134" s="554"/>
    </row>
    <row r="135" spans="2:28" x14ac:dyDescent="0.25">
      <c r="B135" s="554"/>
      <c r="C135" s="554"/>
      <c r="D135" s="554"/>
      <c r="E135" s="554"/>
      <c r="F135" s="554"/>
      <c r="G135" s="554"/>
      <c r="H135" s="554"/>
      <c r="I135" s="554"/>
      <c r="J135" s="554"/>
      <c r="K135" s="554"/>
      <c r="L135" s="554"/>
      <c r="M135" s="554"/>
      <c r="N135" s="554"/>
      <c r="O135" s="554"/>
      <c r="P135" s="554"/>
      <c r="Q135" s="554"/>
      <c r="R135" s="554"/>
      <c r="S135" s="554"/>
      <c r="T135" s="554"/>
      <c r="U135" s="554"/>
      <c r="V135" s="554"/>
      <c r="W135" s="554"/>
      <c r="X135" s="554"/>
      <c r="Y135" s="554"/>
      <c r="Z135" s="554"/>
      <c r="AA135" s="554"/>
      <c r="AB135" s="554"/>
    </row>
    <row r="136" spans="2:28" x14ac:dyDescent="0.25">
      <c r="B136" s="554"/>
      <c r="C136" s="554"/>
      <c r="D136" s="554"/>
      <c r="E136" s="554"/>
      <c r="F136" s="554"/>
      <c r="G136" s="554"/>
      <c r="H136" s="554"/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  <c r="V136" s="554"/>
      <c r="W136" s="554"/>
      <c r="X136" s="554"/>
      <c r="Y136" s="554"/>
      <c r="Z136" s="554"/>
      <c r="AA136" s="554"/>
      <c r="AB136" s="554"/>
    </row>
    <row r="137" spans="2:28" x14ac:dyDescent="0.25">
      <c r="B137" s="554"/>
      <c r="C137" s="554"/>
      <c r="D137" s="554"/>
      <c r="E137" s="554"/>
      <c r="F137" s="554"/>
      <c r="G137" s="554"/>
      <c r="H137" s="554"/>
      <c r="I137" s="554"/>
      <c r="J137" s="554"/>
      <c r="K137" s="554"/>
      <c r="L137" s="554"/>
      <c r="M137" s="554"/>
      <c r="N137" s="554"/>
      <c r="O137" s="554"/>
      <c r="P137" s="554"/>
      <c r="Q137" s="554"/>
      <c r="R137" s="554"/>
      <c r="S137" s="554"/>
      <c r="T137" s="554"/>
      <c r="U137" s="554"/>
      <c r="V137" s="554"/>
      <c r="W137" s="554"/>
      <c r="X137" s="554"/>
      <c r="Y137" s="554"/>
      <c r="Z137" s="554"/>
      <c r="AA137" s="554"/>
      <c r="AB137" s="554"/>
    </row>
    <row r="138" spans="2:28" x14ac:dyDescent="0.25">
      <c r="B138" s="554"/>
      <c r="C138" s="554"/>
      <c r="D138" s="554"/>
      <c r="E138" s="554"/>
      <c r="F138" s="554"/>
      <c r="G138" s="554"/>
      <c r="H138" s="554"/>
      <c r="I138" s="554"/>
      <c r="J138" s="554"/>
      <c r="K138" s="554"/>
      <c r="L138" s="554"/>
      <c r="M138" s="554"/>
      <c r="N138" s="554"/>
      <c r="O138" s="554"/>
      <c r="P138" s="554"/>
      <c r="Q138" s="554"/>
      <c r="R138" s="554"/>
      <c r="S138" s="554"/>
      <c r="T138" s="554"/>
      <c r="U138" s="554"/>
      <c r="V138" s="554"/>
      <c r="W138" s="554"/>
      <c r="X138" s="554"/>
      <c r="Y138" s="554"/>
      <c r="Z138" s="554"/>
      <c r="AA138" s="554"/>
      <c r="AB138" s="554"/>
    </row>
    <row r="139" spans="2:28" x14ac:dyDescent="0.25">
      <c r="B139" s="554"/>
      <c r="C139" s="554"/>
      <c r="D139" s="554"/>
      <c r="E139" s="554"/>
      <c r="F139" s="554"/>
      <c r="G139" s="554"/>
      <c r="H139" s="554"/>
      <c r="I139" s="554"/>
      <c r="J139" s="554"/>
      <c r="K139" s="554"/>
      <c r="L139" s="554"/>
      <c r="M139" s="554"/>
      <c r="N139" s="554"/>
      <c r="O139" s="554"/>
      <c r="P139" s="554"/>
      <c r="Q139" s="554"/>
      <c r="R139" s="554"/>
      <c r="S139" s="554"/>
      <c r="T139" s="554"/>
      <c r="U139" s="554"/>
      <c r="V139" s="554"/>
      <c r="W139" s="554"/>
      <c r="X139" s="554"/>
      <c r="Y139" s="554"/>
      <c r="Z139" s="554"/>
      <c r="AA139" s="554"/>
      <c r="AB139" s="554"/>
    </row>
    <row r="140" spans="2:28" x14ac:dyDescent="0.25">
      <c r="B140" s="554"/>
      <c r="C140" s="554"/>
      <c r="D140" s="554"/>
      <c r="E140" s="554"/>
      <c r="F140" s="554"/>
      <c r="G140" s="554"/>
      <c r="H140" s="554"/>
      <c r="I140" s="554"/>
      <c r="J140" s="554"/>
      <c r="K140" s="554"/>
      <c r="L140" s="554"/>
      <c r="M140" s="554"/>
      <c r="N140" s="554"/>
      <c r="O140" s="554"/>
      <c r="P140" s="554"/>
      <c r="Q140" s="554"/>
      <c r="R140" s="554"/>
      <c r="S140" s="554"/>
      <c r="T140" s="554"/>
      <c r="U140" s="554"/>
      <c r="V140" s="554"/>
      <c r="W140" s="554"/>
      <c r="X140" s="554"/>
      <c r="Y140" s="554"/>
      <c r="Z140" s="554"/>
      <c r="AA140" s="554"/>
      <c r="AB140" s="554"/>
    </row>
    <row r="141" spans="2:28" x14ac:dyDescent="0.25">
      <c r="B141" s="554"/>
      <c r="C141" s="554"/>
      <c r="D141" s="554"/>
      <c r="E141" s="554"/>
      <c r="F141" s="554"/>
      <c r="G141" s="554"/>
      <c r="H141" s="554"/>
      <c r="I141" s="554"/>
      <c r="J141" s="554"/>
      <c r="K141" s="554"/>
      <c r="L141" s="554"/>
      <c r="M141" s="554"/>
      <c r="N141" s="554"/>
      <c r="O141" s="554"/>
      <c r="P141" s="554"/>
      <c r="Q141" s="554"/>
      <c r="R141" s="554"/>
      <c r="S141" s="554"/>
      <c r="T141" s="554"/>
      <c r="U141" s="554"/>
      <c r="V141" s="554"/>
      <c r="W141" s="554"/>
      <c r="X141" s="554"/>
      <c r="Y141" s="554"/>
      <c r="Z141" s="554"/>
      <c r="AA141" s="554"/>
      <c r="AB141" s="554"/>
    </row>
    <row r="142" spans="2:28" x14ac:dyDescent="0.25">
      <c r="B142" s="554"/>
      <c r="C142" s="554"/>
      <c r="D142" s="554"/>
      <c r="E142" s="554"/>
      <c r="F142" s="554"/>
      <c r="G142" s="554"/>
      <c r="H142" s="554"/>
      <c r="I142" s="554"/>
      <c r="J142" s="554"/>
      <c r="K142" s="554"/>
      <c r="L142" s="554"/>
      <c r="M142" s="554"/>
      <c r="N142" s="554"/>
      <c r="O142" s="554"/>
      <c r="P142" s="554"/>
      <c r="Q142" s="554"/>
      <c r="R142" s="554"/>
      <c r="S142" s="554"/>
      <c r="T142" s="554"/>
      <c r="U142" s="554"/>
      <c r="V142" s="554"/>
      <c r="W142" s="554"/>
      <c r="X142" s="554"/>
      <c r="Y142" s="554"/>
      <c r="Z142" s="554"/>
      <c r="AA142" s="554"/>
      <c r="AB142" s="554"/>
    </row>
    <row r="143" spans="2:28" x14ac:dyDescent="0.25">
      <c r="B143" s="554"/>
      <c r="C143" s="554"/>
      <c r="D143" s="554"/>
      <c r="E143" s="554"/>
      <c r="F143" s="554"/>
      <c r="G143" s="554"/>
      <c r="H143" s="554"/>
      <c r="I143" s="554"/>
      <c r="J143" s="554"/>
      <c r="K143" s="554"/>
      <c r="L143" s="554"/>
      <c r="M143" s="554"/>
      <c r="N143" s="554"/>
      <c r="O143" s="554"/>
      <c r="P143" s="554"/>
      <c r="Q143" s="554"/>
      <c r="R143" s="554"/>
      <c r="S143" s="554"/>
      <c r="T143" s="554"/>
      <c r="U143" s="554"/>
      <c r="V143" s="554"/>
      <c r="W143" s="554"/>
      <c r="X143" s="554"/>
      <c r="Y143" s="554"/>
      <c r="Z143" s="554"/>
      <c r="AA143" s="554"/>
      <c r="AB143" s="554"/>
    </row>
    <row r="144" spans="2:28" x14ac:dyDescent="0.25">
      <c r="B144" s="554"/>
      <c r="C144" s="554"/>
      <c r="D144" s="554"/>
      <c r="E144" s="554"/>
      <c r="F144" s="554"/>
      <c r="G144" s="554"/>
      <c r="H144" s="554"/>
      <c r="I144" s="554"/>
      <c r="J144" s="554"/>
      <c r="K144" s="554"/>
      <c r="L144" s="554"/>
      <c r="M144" s="554"/>
      <c r="N144" s="554"/>
      <c r="O144" s="554"/>
      <c r="P144" s="554"/>
      <c r="Q144" s="554"/>
      <c r="R144" s="554"/>
      <c r="S144" s="554"/>
      <c r="T144" s="554"/>
      <c r="U144" s="554"/>
      <c r="V144" s="554"/>
      <c r="W144" s="554"/>
      <c r="X144" s="554"/>
      <c r="Y144" s="554"/>
      <c r="Z144" s="554"/>
      <c r="AA144" s="554"/>
      <c r="AB144" s="554"/>
    </row>
    <row r="145" spans="2:28" x14ac:dyDescent="0.25">
      <c r="B145" s="554"/>
      <c r="C145" s="554"/>
      <c r="D145" s="554"/>
      <c r="E145" s="554"/>
      <c r="F145" s="554"/>
      <c r="G145" s="554"/>
      <c r="H145" s="554"/>
      <c r="I145" s="554"/>
      <c r="J145" s="554"/>
      <c r="K145" s="554"/>
      <c r="L145" s="554"/>
      <c r="M145" s="554"/>
      <c r="N145" s="554"/>
      <c r="O145" s="554"/>
      <c r="P145" s="554"/>
      <c r="Q145" s="554"/>
      <c r="R145" s="554"/>
      <c r="S145" s="554"/>
      <c r="T145" s="554"/>
      <c r="U145" s="554"/>
      <c r="V145" s="554"/>
      <c r="W145" s="554"/>
      <c r="X145" s="554"/>
      <c r="Y145" s="554"/>
      <c r="Z145" s="554"/>
      <c r="AA145" s="554"/>
      <c r="AB145" s="554"/>
    </row>
    <row r="146" spans="2:28" x14ac:dyDescent="0.25">
      <c r="B146" s="554"/>
      <c r="C146" s="554"/>
      <c r="D146" s="554"/>
      <c r="E146" s="554"/>
      <c r="F146" s="554"/>
      <c r="G146" s="554"/>
      <c r="H146" s="554"/>
      <c r="I146" s="554"/>
      <c r="J146" s="554"/>
      <c r="K146" s="554"/>
      <c r="L146" s="554"/>
      <c r="M146" s="554"/>
      <c r="N146" s="554"/>
      <c r="O146" s="554"/>
      <c r="P146" s="554"/>
      <c r="Q146" s="554"/>
      <c r="R146" s="554"/>
      <c r="S146" s="554"/>
      <c r="T146" s="554"/>
      <c r="U146" s="554"/>
      <c r="V146" s="554"/>
      <c r="W146" s="554"/>
      <c r="X146" s="554"/>
      <c r="Y146" s="554"/>
      <c r="Z146" s="554"/>
      <c r="AA146" s="554"/>
      <c r="AB146" s="554"/>
    </row>
    <row r="147" spans="2:28" x14ac:dyDescent="0.25">
      <c r="B147" s="554"/>
      <c r="C147" s="554"/>
      <c r="D147" s="554"/>
      <c r="E147" s="554"/>
      <c r="F147" s="554"/>
      <c r="G147" s="554"/>
      <c r="H147" s="554"/>
      <c r="I147" s="554"/>
      <c r="J147" s="554"/>
      <c r="K147" s="554"/>
      <c r="L147" s="554"/>
      <c r="M147" s="554"/>
      <c r="N147" s="554"/>
      <c r="O147" s="554"/>
      <c r="P147" s="554"/>
      <c r="Q147" s="554"/>
      <c r="R147" s="554"/>
      <c r="S147" s="554"/>
      <c r="T147" s="554"/>
      <c r="U147" s="554"/>
      <c r="V147" s="554"/>
      <c r="W147" s="554"/>
      <c r="X147" s="554"/>
      <c r="Y147" s="554"/>
      <c r="Z147" s="554"/>
      <c r="AA147" s="554"/>
      <c r="AB147" s="554"/>
    </row>
    <row r="148" spans="2:28" x14ac:dyDescent="0.25">
      <c r="B148" s="554"/>
      <c r="C148" s="554"/>
      <c r="D148" s="554"/>
      <c r="E148" s="554"/>
      <c r="F148" s="554"/>
      <c r="G148" s="554"/>
      <c r="H148" s="554"/>
      <c r="I148" s="554"/>
      <c r="J148" s="554"/>
      <c r="K148" s="554"/>
      <c r="L148" s="554"/>
      <c r="M148" s="554"/>
      <c r="N148" s="554"/>
      <c r="O148" s="554"/>
      <c r="P148" s="554"/>
      <c r="Q148" s="554"/>
      <c r="R148" s="554"/>
      <c r="S148" s="554"/>
      <c r="T148" s="554"/>
      <c r="U148" s="554"/>
      <c r="V148" s="554"/>
      <c r="W148" s="554"/>
      <c r="X148" s="554"/>
      <c r="Y148" s="554"/>
      <c r="Z148" s="554"/>
      <c r="AA148" s="554"/>
      <c r="AB148" s="554"/>
    </row>
    <row r="149" spans="2:28" x14ac:dyDescent="0.25">
      <c r="B149" s="554"/>
      <c r="C149" s="554"/>
      <c r="D149" s="554"/>
      <c r="E149" s="554"/>
      <c r="F149" s="554"/>
      <c r="G149" s="554"/>
      <c r="H149" s="554"/>
      <c r="I149" s="554"/>
      <c r="J149" s="554"/>
      <c r="K149" s="554"/>
      <c r="L149" s="554"/>
      <c r="M149" s="554"/>
      <c r="N149" s="554"/>
      <c r="O149" s="554"/>
      <c r="P149" s="554"/>
      <c r="Q149" s="554"/>
      <c r="R149" s="554"/>
      <c r="S149" s="554"/>
      <c r="T149" s="554"/>
      <c r="U149" s="554"/>
      <c r="V149" s="554"/>
      <c r="W149" s="554"/>
      <c r="X149" s="554"/>
      <c r="Y149" s="554"/>
      <c r="Z149" s="554"/>
      <c r="AA149" s="554"/>
      <c r="AB149" s="554"/>
    </row>
    <row r="150" spans="2:28" x14ac:dyDescent="0.25">
      <c r="B150" s="554"/>
      <c r="C150" s="554"/>
      <c r="D150" s="554"/>
      <c r="E150" s="554"/>
      <c r="F150" s="554"/>
      <c r="G150" s="554"/>
      <c r="H150" s="554"/>
      <c r="I150" s="554"/>
      <c r="J150" s="554"/>
      <c r="K150" s="554"/>
      <c r="L150" s="554"/>
      <c r="M150" s="554"/>
      <c r="N150" s="554"/>
      <c r="O150" s="554"/>
      <c r="P150" s="554"/>
      <c r="Q150" s="554"/>
      <c r="R150" s="554"/>
      <c r="S150" s="554"/>
      <c r="T150" s="554"/>
      <c r="U150" s="554"/>
      <c r="V150" s="554"/>
      <c r="W150" s="554"/>
      <c r="X150" s="554"/>
      <c r="Y150" s="554"/>
      <c r="Z150" s="554"/>
      <c r="AA150" s="554"/>
      <c r="AB150" s="554"/>
    </row>
    <row r="151" spans="2:28" x14ac:dyDescent="0.25">
      <c r="B151" s="554"/>
      <c r="C151" s="554"/>
      <c r="D151" s="554"/>
      <c r="E151" s="554"/>
      <c r="F151" s="554"/>
      <c r="G151" s="554"/>
      <c r="H151" s="554"/>
      <c r="I151" s="554"/>
      <c r="J151" s="554"/>
      <c r="K151" s="554"/>
      <c r="L151" s="554"/>
      <c r="M151" s="554"/>
      <c r="N151" s="554"/>
      <c r="O151" s="554"/>
      <c r="P151" s="554"/>
      <c r="Q151" s="554"/>
      <c r="R151" s="554"/>
      <c r="S151" s="554"/>
      <c r="T151" s="554"/>
      <c r="U151" s="554"/>
      <c r="V151" s="554"/>
      <c r="W151" s="554"/>
      <c r="X151" s="554"/>
      <c r="Y151" s="554"/>
      <c r="Z151" s="554"/>
      <c r="AA151" s="554"/>
      <c r="AB151" s="554"/>
    </row>
    <row r="152" spans="2:28" x14ac:dyDescent="0.25">
      <c r="B152" s="554"/>
      <c r="C152" s="554"/>
      <c r="D152" s="554"/>
      <c r="E152" s="554"/>
      <c r="F152" s="554"/>
      <c r="G152" s="554"/>
      <c r="H152" s="554"/>
      <c r="I152" s="554"/>
      <c r="J152" s="554"/>
      <c r="K152" s="554"/>
      <c r="L152" s="554"/>
      <c r="M152" s="554"/>
      <c r="N152" s="554"/>
      <c r="O152" s="554"/>
      <c r="P152" s="554"/>
      <c r="Q152" s="554"/>
      <c r="R152" s="554"/>
      <c r="S152" s="554"/>
      <c r="T152" s="554"/>
      <c r="U152" s="554"/>
      <c r="V152" s="554"/>
      <c r="W152" s="554"/>
      <c r="X152" s="554"/>
      <c r="Y152" s="554"/>
      <c r="Z152" s="554"/>
      <c r="AA152" s="554"/>
      <c r="AB152" s="554"/>
    </row>
    <row r="153" spans="2:28" x14ac:dyDescent="0.25">
      <c r="B153" s="554"/>
      <c r="C153" s="554"/>
      <c r="D153" s="554"/>
      <c r="E153" s="554"/>
      <c r="F153" s="554"/>
      <c r="G153" s="554"/>
      <c r="H153" s="554"/>
      <c r="I153" s="554"/>
      <c r="J153" s="554"/>
      <c r="K153" s="554"/>
      <c r="L153" s="554"/>
      <c r="M153" s="554"/>
      <c r="N153" s="554"/>
      <c r="O153" s="554"/>
      <c r="P153" s="554"/>
      <c r="Q153" s="554"/>
      <c r="R153" s="554"/>
      <c r="S153" s="554"/>
      <c r="T153" s="554"/>
      <c r="U153" s="554"/>
      <c r="V153" s="554"/>
      <c r="W153" s="554"/>
      <c r="X153" s="554"/>
      <c r="Y153" s="554"/>
      <c r="Z153" s="554"/>
      <c r="AA153" s="554"/>
      <c r="AB153" s="554"/>
    </row>
    <row r="154" spans="2:28" x14ac:dyDescent="0.25">
      <c r="B154" s="554"/>
      <c r="C154" s="554"/>
      <c r="D154" s="554"/>
      <c r="E154" s="554"/>
      <c r="F154" s="554"/>
      <c r="G154" s="554"/>
      <c r="H154" s="554"/>
      <c r="I154" s="554"/>
      <c r="J154" s="554"/>
      <c r="K154" s="554"/>
      <c r="L154" s="554"/>
      <c r="M154" s="554"/>
      <c r="N154" s="554"/>
      <c r="O154" s="554"/>
      <c r="P154" s="554"/>
      <c r="Q154" s="554"/>
      <c r="R154" s="554"/>
      <c r="S154" s="554"/>
      <c r="T154" s="554"/>
      <c r="U154" s="554"/>
      <c r="V154" s="554"/>
      <c r="W154" s="554"/>
      <c r="X154" s="554"/>
      <c r="Y154" s="554"/>
      <c r="Z154" s="554"/>
      <c r="AA154" s="554"/>
      <c r="AB154" s="554"/>
    </row>
    <row r="155" spans="2:28" x14ac:dyDescent="0.25">
      <c r="B155" s="554"/>
      <c r="C155" s="554"/>
      <c r="D155" s="554"/>
      <c r="E155" s="554"/>
      <c r="F155" s="554"/>
      <c r="G155" s="554"/>
      <c r="H155" s="554"/>
      <c r="I155" s="554"/>
      <c r="J155" s="554"/>
      <c r="K155" s="554"/>
      <c r="L155" s="554"/>
      <c r="M155" s="554"/>
      <c r="N155" s="554"/>
      <c r="O155" s="554"/>
      <c r="P155" s="554"/>
      <c r="Q155" s="554"/>
      <c r="R155" s="554"/>
      <c r="S155" s="554"/>
      <c r="T155" s="554"/>
      <c r="U155" s="554"/>
      <c r="V155" s="554"/>
      <c r="W155" s="554"/>
      <c r="X155" s="554"/>
      <c r="Y155" s="554"/>
      <c r="Z155" s="554"/>
      <c r="AA155" s="554"/>
      <c r="AB155" s="554"/>
    </row>
    <row r="156" spans="2:28" x14ac:dyDescent="0.25">
      <c r="B156" s="554"/>
      <c r="C156" s="554"/>
      <c r="D156" s="554"/>
      <c r="E156" s="554"/>
      <c r="F156" s="554"/>
      <c r="G156" s="554"/>
      <c r="H156" s="554"/>
      <c r="I156" s="554"/>
      <c r="J156" s="554"/>
      <c r="K156" s="554"/>
      <c r="L156" s="554"/>
      <c r="M156" s="554"/>
      <c r="N156" s="554"/>
      <c r="O156" s="554"/>
      <c r="P156" s="554"/>
      <c r="Q156" s="554"/>
      <c r="R156" s="554"/>
      <c r="S156" s="554"/>
      <c r="T156" s="554"/>
      <c r="U156" s="554"/>
      <c r="V156" s="554"/>
      <c r="W156" s="554"/>
      <c r="X156" s="554"/>
      <c r="Y156" s="554"/>
      <c r="Z156" s="554"/>
      <c r="AA156" s="554"/>
      <c r="AB156" s="554"/>
    </row>
    <row r="157" spans="2:28" x14ac:dyDescent="0.25">
      <c r="B157" s="554"/>
      <c r="C157" s="554"/>
      <c r="D157" s="554"/>
      <c r="E157" s="554"/>
      <c r="F157" s="554"/>
      <c r="G157" s="554"/>
      <c r="H157" s="554"/>
      <c r="I157" s="554"/>
      <c r="J157" s="554"/>
      <c r="K157" s="554"/>
      <c r="L157" s="554"/>
      <c r="M157" s="554"/>
      <c r="N157" s="554"/>
      <c r="O157" s="554"/>
      <c r="P157" s="554"/>
      <c r="Q157" s="554"/>
      <c r="R157" s="554"/>
      <c r="S157" s="554"/>
      <c r="T157" s="554"/>
      <c r="U157" s="554"/>
      <c r="V157" s="554"/>
      <c r="W157" s="554"/>
      <c r="X157" s="554"/>
      <c r="Y157" s="554"/>
      <c r="Z157" s="554"/>
      <c r="AA157" s="554"/>
      <c r="AB157" s="554"/>
    </row>
    <row r="158" spans="2:28" x14ac:dyDescent="0.25">
      <c r="B158" s="554"/>
      <c r="C158" s="554"/>
      <c r="D158" s="554"/>
      <c r="E158" s="554"/>
      <c r="F158" s="554"/>
      <c r="G158" s="554"/>
      <c r="H158" s="554"/>
      <c r="I158" s="554"/>
      <c r="J158" s="554"/>
      <c r="K158" s="554"/>
      <c r="L158" s="554"/>
      <c r="M158" s="554"/>
      <c r="N158" s="554"/>
      <c r="O158" s="554"/>
      <c r="P158" s="554"/>
      <c r="Q158" s="554"/>
      <c r="R158" s="554"/>
      <c r="S158" s="554"/>
      <c r="T158" s="554"/>
      <c r="U158" s="554"/>
      <c r="V158" s="554"/>
      <c r="W158" s="554"/>
      <c r="X158" s="554"/>
      <c r="Y158" s="554"/>
      <c r="Z158" s="554"/>
      <c r="AA158" s="554"/>
      <c r="AB158" s="554"/>
    </row>
    <row r="159" spans="2:28" x14ac:dyDescent="0.25">
      <c r="B159" s="554"/>
      <c r="C159" s="554"/>
      <c r="D159" s="554"/>
      <c r="E159" s="554"/>
      <c r="F159" s="554"/>
      <c r="G159" s="554"/>
      <c r="H159" s="554"/>
      <c r="I159" s="554"/>
      <c r="J159" s="554"/>
      <c r="K159" s="554"/>
      <c r="L159" s="554"/>
      <c r="M159" s="554"/>
      <c r="N159" s="554"/>
      <c r="O159" s="554"/>
      <c r="P159" s="554"/>
      <c r="Q159" s="554"/>
      <c r="R159" s="554"/>
      <c r="S159" s="554"/>
      <c r="T159" s="554"/>
      <c r="U159" s="554"/>
      <c r="V159" s="554"/>
      <c r="W159" s="554"/>
      <c r="X159" s="554"/>
      <c r="Y159" s="554"/>
      <c r="Z159" s="554"/>
      <c r="AA159" s="554"/>
      <c r="AB159" s="554"/>
    </row>
    <row r="160" spans="2:28" x14ac:dyDescent="0.25">
      <c r="B160" s="554"/>
      <c r="C160" s="554"/>
      <c r="D160" s="554"/>
      <c r="E160" s="554"/>
      <c r="F160" s="554"/>
      <c r="G160" s="554"/>
      <c r="H160" s="554"/>
      <c r="I160" s="554"/>
      <c r="J160" s="554"/>
      <c r="K160" s="554"/>
      <c r="L160" s="554"/>
      <c r="M160" s="554"/>
      <c r="N160" s="554"/>
      <c r="O160" s="554"/>
      <c r="P160" s="554"/>
      <c r="Q160" s="554"/>
      <c r="R160" s="554"/>
      <c r="S160" s="554"/>
      <c r="T160" s="554"/>
      <c r="U160" s="554"/>
      <c r="V160" s="554"/>
      <c r="W160" s="554"/>
      <c r="X160" s="554"/>
      <c r="Y160" s="554"/>
      <c r="Z160" s="554"/>
      <c r="AA160" s="554"/>
      <c r="AB160" s="554"/>
    </row>
    <row r="161" spans="2:28" x14ac:dyDescent="0.25">
      <c r="B161" s="554"/>
      <c r="C161" s="554"/>
      <c r="D161" s="554"/>
      <c r="E161" s="554"/>
      <c r="F161" s="554"/>
      <c r="G161" s="554"/>
      <c r="H161" s="554"/>
      <c r="I161" s="554"/>
      <c r="J161" s="554"/>
      <c r="K161" s="554"/>
      <c r="L161" s="554"/>
      <c r="M161" s="554"/>
      <c r="N161" s="554"/>
      <c r="O161" s="554"/>
      <c r="P161" s="554"/>
      <c r="Q161" s="554"/>
      <c r="R161" s="554"/>
      <c r="S161" s="554"/>
      <c r="T161" s="554"/>
      <c r="U161" s="554"/>
      <c r="V161" s="554"/>
      <c r="W161" s="554"/>
      <c r="X161" s="554"/>
      <c r="Y161" s="554"/>
      <c r="Z161" s="554"/>
      <c r="AA161" s="554"/>
      <c r="AB161" s="554"/>
    </row>
    <row r="162" spans="2:28" x14ac:dyDescent="0.25">
      <c r="B162" s="554"/>
      <c r="C162" s="554"/>
      <c r="D162" s="554"/>
      <c r="E162" s="554"/>
      <c r="F162" s="554"/>
      <c r="G162" s="554"/>
      <c r="H162" s="554"/>
      <c r="I162" s="554"/>
      <c r="J162" s="554"/>
      <c r="K162" s="554"/>
      <c r="L162" s="554"/>
      <c r="M162" s="554"/>
      <c r="N162" s="554"/>
      <c r="O162" s="554"/>
      <c r="P162" s="554"/>
      <c r="Q162" s="554"/>
      <c r="R162" s="554"/>
      <c r="S162" s="554"/>
      <c r="T162" s="554"/>
      <c r="U162" s="554"/>
      <c r="V162" s="554"/>
      <c r="W162" s="554"/>
      <c r="X162" s="554"/>
      <c r="Y162" s="554"/>
      <c r="Z162" s="554"/>
      <c r="AA162" s="554"/>
      <c r="AB162" s="554"/>
    </row>
    <row r="163" spans="2:28" x14ac:dyDescent="0.25">
      <c r="B163" s="554"/>
      <c r="C163" s="554"/>
      <c r="D163" s="554"/>
      <c r="E163" s="554"/>
      <c r="F163" s="554"/>
      <c r="G163" s="554"/>
      <c r="H163" s="554"/>
      <c r="I163" s="554"/>
      <c r="J163" s="554"/>
      <c r="K163" s="554"/>
      <c r="L163" s="554"/>
      <c r="M163" s="554"/>
      <c r="N163" s="554"/>
      <c r="O163" s="554"/>
      <c r="P163" s="554"/>
      <c r="Q163" s="554"/>
      <c r="R163" s="554"/>
      <c r="S163" s="554"/>
      <c r="T163" s="554"/>
      <c r="U163" s="554"/>
      <c r="V163" s="554"/>
      <c r="W163" s="554"/>
      <c r="X163" s="554"/>
      <c r="Y163" s="554"/>
      <c r="Z163" s="554"/>
      <c r="AA163" s="554"/>
      <c r="AB163" s="554"/>
    </row>
    <row r="164" spans="2:28" x14ac:dyDescent="0.25">
      <c r="B164" s="554"/>
      <c r="C164" s="554"/>
      <c r="D164" s="554"/>
      <c r="E164" s="554"/>
      <c r="F164" s="554"/>
      <c r="G164" s="554"/>
      <c r="H164" s="554"/>
      <c r="I164" s="554"/>
      <c r="J164" s="554"/>
      <c r="K164" s="554"/>
      <c r="L164" s="554"/>
      <c r="M164" s="554"/>
      <c r="N164" s="554"/>
      <c r="O164" s="554"/>
      <c r="P164" s="554"/>
      <c r="Q164" s="554"/>
      <c r="R164" s="554"/>
      <c r="S164" s="554"/>
      <c r="T164" s="554"/>
      <c r="U164" s="554"/>
      <c r="V164" s="554"/>
      <c r="W164" s="554"/>
      <c r="X164" s="554"/>
      <c r="Y164" s="554"/>
      <c r="Z164" s="554"/>
      <c r="AA164" s="554"/>
      <c r="AB164" s="554"/>
    </row>
    <row r="165" spans="2:28" x14ac:dyDescent="0.25">
      <c r="B165" s="554"/>
      <c r="C165" s="554"/>
      <c r="D165" s="554"/>
      <c r="E165" s="554"/>
      <c r="F165" s="554"/>
      <c r="G165" s="554"/>
      <c r="H165" s="554"/>
      <c r="I165" s="554"/>
      <c r="J165" s="554"/>
      <c r="K165" s="554"/>
      <c r="L165" s="554"/>
      <c r="M165" s="554"/>
      <c r="N165" s="554"/>
      <c r="O165" s="554"/>
      <c r="P165" s="554"/>
      <c r="Q165" s="554"/>
      <c r="R165" s="554"/>
      <c r="S165" s="554"/>
      <c r="T165" s="554"/>
      <c r="U165" s="554"/>
      <c r="V165" s="554"/>
      <c r="W165" s="554"/>
      <c r="X165" s="554"/>
      <c r="Y165" s="554"/>
      <c r="Z165" s="554"/>
      <c r="AA165" s="554"/>
      <c r="AB165" s="554"/>
    </row>
    <row r="166" spans="2:28" x14ac:dyDescent="0.25">
      <c r="B166" s="554"/>
      <c r="C166" s="554"/>
      <c r="D166" s="554"/>
      <c r="E166" s="554"/>
      <c r="F166" s="554"/>
      <c r="G166" s="554"/>
      <c r="H166" s="554"/>
      <c r="I166" s="554"/>
      <c r="J166" s="554"/>
      <c r="K166" s="554"/>
      <c r="L166" s="554"/>
      <c r="M166" s="554"/>
      <c r="N166" s="554"/>
      <c r="O166" s="554"/>
      <c r="P166" s="554"/>
      <c r="Q166" s="554"/>
      <c r="R166" s="554"/>
      <c r="S166" s="554"/>
      <c r="T166" s="554"/>
      <c r="U166" s="554"/>
      <c r="V166" s="554"/>
      <c r="W166" s="554"/>
      <c r="X166" s="554"/>
      <c r="Y166" s="554"/>
      <c r="Z166" s="554"/>
      <c r="AA166" s="554"/>
      <c r="AB166" s="554"/>
    </row>
    <row r="167" spans="2:28" x14ac:dyDescent="0.25">
      <c r="B167" s="554"/>
      <c r="C167" s="554"/>
      <c r="D167" s="554"/>
      <c r="E167" s="554"/>
      <c r="F167" s="554"/>
      <c r="G167" s="554"/>
      <c r="H167" s="554"/>
      <c r="I167" s="554"/>
      <c r="J167" s="554"/>
      <c r="K167" s="554"/>
      <c r="L167" s="554"/>
      <c r="M167" s="554"/>
      <c r="N167" s="554"/>
      <c r="O167" s="554"/>
      <c r="P167" s="554"/>
      <c r="Q167" s="554"/>
      <c r="R167" s="554"/>
      <c r="S167" s="554"/>
      <c r="T167" s="554"/>
      <c r="U167" s="554"/>
      <c r="V167" s="554"/>
      <c r="W167" s="554"/>
      <c r="X167" s="554"/>
      <c r="Y167" s="554"/>
      <c r="Z167" s="554"/>
      <c r="AA167" s="554"/>
      <c r="AB167" s="554"/>
    </row>
    <row r="168" spans="2:28" x14ac:dyDescent="0.25">
      <c r="B168" s="554"/>
      <c r="C168" s="554"/>
      <c r="D168" s="554"/>
      <c r="E168" s="554"/>
      <c r="F168" s="554"/>
      <c r="G168" s="554"/>
      <c r="H168" s="554"/>
      <c r="I168" s="554"/>
      <c r="J168" s="554"/>
      <c r="K168" s="554"/>
      <c r="L168" s="554"/>
      <c r="M168" s="554"/>
      <c r="N168" s="554"/>
      <c r="O168" s="554"/>
      <c r="P168" s="554"/>
      <c r="Q168" s="554"/>
      <c r="R168" s="554"/>
      <c r="S168" s="554"/>
      <c r="T168" s="554"/>
      <c r="U168" s="554"/>
      <c r="V168" s="554"/>
      <c r="W168" s="554"/>
      <c r="X168" s="554"/>
      <c r="Y168" s="554"/>
      <c r="Z168" s="554"/>
      <c r="AA168" s="554"/>
      <c r="AB168" s="554"/>
    </row>
    <row r="169" spans="2:28" x14ac:dyDescent="0.25">
      <c r="B169" s="554"/>
      <c r="C169" s="554"/>
      <c r="D169" s="554"/>
      <c r="E169" s="554"/>
      <c r="F169" s="554"/>
      <c r="G169" s="554"/>
      <c r="H169" s="554"/>
      <c r="I169" s="554"/>
      <c r="J169" s="554"/>
      <c r="K169" s="554"/>
      <c r="L169" s="554"/>
      <c r="M169" s="554"/>
      <c r="N169" s="554"/>
      <c r="O169" s="554"/>
      <c r="P169" s="554"/>
      <c r="Q169" s="554"/>
      <c r="R169" s="554"/>
      <c r="S169" s="554"/>
      <c r="T169" s="554"/>
      <c r="U169" s="554"/>
      <c r="V169" s="554"/>
      <c r="W169" s="554"/>
      <c r="X169" s="554"/>
      <c r="Y169" s="554"/>
      <c r="Z169" s="554"/>
      <c r="AA169" s="554"/>
      <c r="AB169" s="554"/>
    </row>
    <row r="170" spans="2:28" x14ac:dyDescent="0.25">
      <c r="B170" s="554"/>
      <c r="C170" s="554"/>
      <c r="D170" s="554"/>
      <c r="E170" s="554"/>
      <c r="F170" s="554"/>
      <c r="G170" s="554"/>
      <c r="H170" s="554"/>
      <c r="I170" s="554"/>
      <c r="J170" s="554"/>
      <c r="K170" s="554"/>
      <c r="L170" s="554"/>
      <c r="M170" s="554"/>
      <c r="N170" s="554"/>
      <c r="O170" s="554"/>
      <c r="P170" s="554"/>
      <c r="Q170" s="554"/>
      <c r="R170" s="554"/>
      <c r="S170" s="554"/>
      <c r="T170" s="554"/>
      <c r="U170" s="554"/>
      <c r="V170" s="554"/>
      <c r="W170" s="554"/>
      <c r="X170" s="554"/>
      <c r="Y170" s="554"/>
      <c r="Z170" s="554"/>
      <c r="AA170" s="554"/>
      <c r="AB170" s="554"/>
    </row>
    <row r="171" spans="2:28" x14ac:dyDescent="0.25">
      <c r="B171" s="554"/>
      <c r="C171" s="554"/>
      <c r="D171" s="554"/>
      <c r="E171" s="554"/>
      <c r="F171" s="554"/>
      <c r="G171" s="554"/>
      <c r="H171" s="554"/>
      <c r="I171" s="554"/>
      <c r="J171" s="554"/>
      <c r="K171" s="554"/>
      <c r="L171" s="554"/>
      <c r="M171" s="554"/>
      <c r="N171" s="554"/>
      <c r="O171" s="554"/>
      <c r="P171" s="554"/>
      <c r="Q171" s="554"/>
      <c r="R171" s="554"/>
      <c r="S171" s="554"/>
      <c r="T171" s="554"/>
      <c r="U171" s="554"/>
      <c r="V171" s="554"/>
      <c r="W171" s="554"/>
      <c r="X171" s="554"/>
      <c r="Y171" s="554"/>
      <c r="Z171" s="554"/>
      <c r="AA171" s="554"/>
      <c r="AB171" s="554"/>
    </row>
    <row r="172" spans="2:28" x14ac:dyDescent="0.25">
      <c r="B172" s="554"/>
      <c r="C172" s="554"/>
      <c r="D172" s="554"/>
      <c r="E172" s="554"/>
      <c r="F172" s="554"/>
      <c r="G172" s="554"/>
      <c r="H172" s="554"/>
      <c r="I172" s="554"/>
      <c r="J172" s="554"/>
      <c r="K172" s="554"/>
      <c r="L172" s="554"/>
      <c r="M172" s="554"/>
      <c r="N172" s="554"/>
      <c r="O172" s="554"/>
      <c r="P172" s="554"/>
      <c r="Q172" s="554"/>
      <c r="R172" s="554"/>
      <c r="S172" s="554"/>
      <c r="T172" s="554"/>
      <c r="U172" s="554"/>
      <c r="V172" s="554"/>
      <c r="W172" s="554"/>
      <c r="X172" s="554"/>
      <c r="Y172" s="554"/>
      <c r="Z172" s="554"/>
      <c r="AA172" s="554"/>
      <c r="AB172" s="554"/>
    </row>
    <row r="173" spans="2:28" x14ac:dyDescent="0.25">
      <c r="B173" s="554"/>
      <c r="C173" s="554"/>
      <c r="D173" s="554"/>
      <c r="E173" s="554"/>
      <c r="F173" s="554"/>
      <c r="G173" s="554"/>
      <c r="H173" s="554"/>
      <c r="I173" s="554"/>
      <c r="J173" s="554"/>
      <c r="K173" s="554"/>
      <c r="L173" s="554"/>
      <c r="M173" s="554"/>
      <c r="N173" s="554"/>
      <c r="O173" s="554"/>
      <c r="P173" s="554"/>
      <c r="Q173" s="554"/>
      <c r="R173" s="554"/>
      <c r="S173" s="554"/>
      <c r="T173" s="554"/>
      <c r="U173" s="554"/>
      <c r="V173" s="554"/>
      <c r="W173" s="554"/>
      <c r="X173" s="554"/>
      <c r="Y173" s="554"/>
      <c r="Z173" s="554"/>
      <c r="AA173" s="554"/>
      <c r="AB173" s="554"/>
    </row>
    <row r="174" spans="2:28" x14ac:dyDescent="0.25">
      <c r="B174" s="554"/>
      <c r="C174" s="554"/>
      <c r="D174" s="554"/>
      <c r="E174" s="554"/>
      <c r="F174" s="554"/>
      <c r="G174" s="554"/>
      <c r="H174" s="554"/>
      <c r="I174" s="554"/>
      <c r="J174" s="554"/>
      <c r="K174" s="554"/>
      <c r="L174" s="554"/>
      <c r="M174" s="554"/>
      <c r="N174" s="554"/>
      <c r="O174" s="554"/>
      <c r="P174" s="554"/>
      <c r="Q174" s="554"/>
      <c r="R174" s="554"/>
      <c r="S174" s="554"/>
      <c r="T174" s="554"/>
      <c r="U174" s="554"/>
      <c r="V174" s="554"/>
      <c r="W174" s="554"/>
      <c r="X174" s="554"/>
      <c r="Y174" s="554"/>
      <c r="Z174" s="554"/>
      <c r="AA174" s="554"/>
      <c r="AB174" s="554"/>
    </row>
    <row r="175" spans="2:28" x14ac:dyDescent="0.25">
      <c r="B175" s="554"/>
      <c r="C175" s="554"/>
      <c r="D175" s="554"/>
      <c r="E175" s="554"/>
      <c r="F175" s="554"/>
      <c r="G175" s="554"/>
      <c r="H175" s="554"/>
      <c r="I175" s="554"/>
      <c r="J175" s="554"/>
      <c r="K175" s="554"/>
      <c r="L175" s="554"/>
      <c r="M175" s="554"/>
      <c r="N175" s="554"/>
      <c r="O175" s="554"/>
      <c r="P175" s="554"/>
      <c r="Q175" s="554"/>
      <c r="R175" s="554"/>
      <c r="S175" s="554"/>
      <c r="T175" s="554"/>
      <c r="U175" s="554"/>
      <c r="V175" s="554"/>
      <c r="W175" s="554"/>
      <c r="X175" s="554"/>
      <c r="Y175" s="554"/>
      <c r="Z175" s="554"/>
      <c r="AA175" s="554"/>
      <c r="AB175" s="554"/>
    </row>
    <row r="176" spans="2:28" x14ac:dyDescent="0.25">
      <c r="B176" s="554"/>
      <c r="C176" s="554"/>
      <c r="D176" s="554"/>
      <c r="E176" s="554"/>
      <c r="F176" s="554"/>
      <c r="G176" s="554"/>
      <c r="H176" s="554"/>
      <c r="I176" s="554"/>
      <c r="J176" s="554"/>
      <c r="K176" s="554"/>
      <c r="L176" s="554"/>
      <c r="M176" s="554"/>
      <c r="N176" s="554"/>
      <c r="O176" s="554"/>
      <c r="P176" s="554"/>
      <c r="Q176" s="554"/>
      <c r="R176" s="554"/>
      <c r="S176" s="554"/>
      <c r="T176" s="554"/>
      <c r="U176" s="554"/>
      <c r="V176" s="554"/>
      <c r="W176" s="554"/>
      <c r="X176" s="554"/>
      <c r="Y176" s="554"/>
      <c r="Z176" s="554"/>
      <c r="AA176" s="554"/>
      <c r="AB176" s="554"/>
    </row>
    <row r="177" spans="2:28" x14ac:dyDescent="0.25">
      <c r="B177" s="554"/>
      <c r="C177" s="554"/>
      <c r="D177" s="554"/>
      <c r="E177" s="554"/>
      <c r="F177" s="554"/>
      <c r="G177" s="554"/>
      <c r="H177" s="554"/>
      <c r="I177" s="554"/>
      <c r="J177" s="554"/>
      <c r="K177" s="554"/>
      <c r="L177" s="554"/>
      <c r="M177" s="554"/>
      <c r="N177" s="554"/>
      <c r="O177" s="554"/>
      <c r="P177" s="554"/>
      <c r="Q177" s="554"/>
      <c r="R177" s="554"/>
      <c r="S177" s="554"/>
      <c r="T177" s="554"/>
      <c r="U177" s="554"/>
      <c r="V177" s="554"/>
      <c r="W177" s="554"/>
      <c r="X177" s="554"/>
      <c r="Y177" s="554"/>
      <c r="Z177" s="554"/>
      <c r="AA177" s="554"/>
      <c r="AB177" s="554"/>
    </row>
    <row r="178" spans="2:28" x14ac:dyDescent="0.25">
      <c r="B178" s="554"/>
      <c r="C178" s="554"/>
      <c r="D178" s="554"/>
      <c r="E178" s="554"/>
      <c r="F178" s="554"/>
      <c r="G178" s="554"/>
      <c r="H178" s="554"/>
      <c r="I178" s="554"/>
      <c r="J178" s="554"/>
      <c r="K178" s="554"/>
      <c r="L178" s="554"/>
      <c r="M178" s="554"/>
      <c r="N178" s="554"/>
      <c r="O178" s="554"/>
      <c r="P178" s="554"/>
      <c r="Q178" s="554"/>
      <c r="R178" s="554"/>
      <c r="S178" s="554"/>
      <c r="T178" s="554"/>
      <c r="U178" s="554"/>
      <c r="V178" s="554"/>
      <c r="W178" s="554"/>
      <c r="X178" s="554"/>
      <c r="Y178" s="554"/>
      <c r="Z178" s="554"/>
      <c r="AA178" s="554"/>
      <c r="AB178" s="554"/>
    </row>
    <row r="179" spans="2:28" x14ac:dyDescent="0.25">
      <c r="B179" s="554"/>
      <c r="C179" s="554"/>
      <c r="D179" s="554"/>
      <c r="E179" s="554"/>
      <c r="F179" s="554"/>
      <c r="G179" s="554"/>
      <c r="H179" s="554"/>
      <c r="I179" s="554"/>
      <c r="J179" s="554"/>
      <c r="K179" s="554"/>
      <c r="L179" s="554"/>
      <c r="M179" s="554"/>
      <c r="N179" s="554"/>
      <c r="O179" s="554"/>
      <c r="P179" s="554"/>
      <c r="Q179" s="554"/>
      <c r="R179" s="554"/>
      <c r="S179" s="554"/>
      <c r="T179" s="554"/>
      <c r="U179" s="554"/>
      <c r="V179" s="554"/>
      <c r="W179" s="554"/>
      <c r="X179" s="554"/>
      <c r="Y179" s="554"/>
      <c r="Z179" s="554"/>
      <c r="AA179" s="554"/>
      <c r="AB179" s="554"/>
    </row>
    <row r="180" spans="2:28" x14ac:dyDescent="0.25">
      <c r="B180" s="554"/>
      <c r="C180" s="554"/>
      <c r="D180" s="554"/>
      <c r="E180" s="554"/>
      <c r="F180" s="554"/>
      <c r="G180" s="554"/>
      <c r="H180" s="554"/>
      <c r="I180" s="554"/>
      <c r="J180" s="554"/>
      <c r="K180" s="554"/>
      <c r="L180" s="554"/>
      <c r="M180" s="554"/>
      <c r="N180" s="554"/>
      <c r="O180" s="554"/>
      <c r="P180" s="554"/>
      <c r="Q180" s="554"/>
      <c r="R180" s="554"/>
      <c r="S180" s="554"/>
      <c r="T180" s="554"/>
      <c r="U180" s="554"/>
      <c r="V180" s="554"/>
      <c r="W180" s="554"/>
      <c r="X180" s="554"/>
      <c r="Y180" s="554"/>
      <c r="Z180" s="554"/>
      <c r="AA180" s="554"/>
      <c r="AB180" s="554"/>
    </row>
    <row r="181" spans="2:28" x14ac:dyDescent="0.25">
      <c r="B181" s="554"/>
      <c r="C181" s="554"/>
      <c r="D181" s="554"/>
      <c r="E181" s="554"/>
      <c r="F181" s="554"/>
      <c r="G181" s="554"/>
      <c r="H181" s="554"/>
      <c r="I181" s="554"/>
      <c r="J181" s="554"/>
      <c r="K181" s="554"/>
      <c r="L181" s="554"/>
      <c r="M181" s="554"/>
      <c r="N181" s="554"/>
      <c r="O181" s="554"/>
      <c r="P181" s="554"/>
      <c r="Q181" s="554"/>
      <c r="R181" s="554"/>
      <c r="S181" s="554"/>
      <c r="T181" s="554"/>
      <c r="U181" s="554"/>
      <c r="V181" s="554"/>
      <c r="W181" s="554"/>
      <c r="X181" s="554"/>
      <c r="Y181" s="554"/>
      <c r="Z181" s="554"/>
      <c r="AA181" s="554"/>
      <c r="AB181" s="554"/>
    </row>
    <row r="182" spans="2:28" x14ac:dyDescent="0.25">
      <c r="B182" s="554"/>
      <c r="C182" s="554"/>
      <c r="D182" s="554"/>
      <c r="E182" s="554"/>
      <c r="F182" s="554"/>
      <c r="G182" s="554"/>
      <c r="H182" s="554"/>
      <c r="I182" s="554"/>
      <c r="J182" s="554"/>
      <c r="K182" s="554"/>
      <c r="L182" s="554"/>
      <c r="M182" s="554"/>
      <c r="N182" s="554"/>
      <c r="O182" s="554"/>
      <c r="P182" s="554"/>
      <c r="Q182" s="554"/>
      <c r="R182" s="554"/>
      <c r="S182" s="554"/>
      <c r="T182" s="554"/>
      <c r="U182" s="554"/>
      <c r="V182" s="554"/>
      <c r="W182" s="554"/>
      <c r="X182" s="554"/>
      <c r="Y182" s="554"/>
      <c r="Z182" s="554"/>
      <c r="AA182" s="554"/>
      <c r="AB182" s="554"/>
    </row>
    <row r="183" spans="2:28" x14ac:dyDescent="0.25">
      <c r="B183" s="554"/>
      <c r="C183" s="554"/>
      <c r="D183" s="554"/>
      <c r="E183" s="554"/>
      <c r="F183" s="554"/>
      <c r="G183" s="554"/>
      <c r="H183" s="554"/>
      <c r="I183" s="554"/>
      <c r="J183" s="554"/>
      <c r="K183" s="554"/>
      <c r="L183" s="554"/>
      <c r="M183" s="554"/>
      <c r="N183" s="554"/>
      <c r="O183" s="554"/>
      <c r="P183" s="554"/>
      <c r="Q183" s="554"/>
      <c r="R183" s="554"/>
      <c r="S183" s="554"/>
      <c r="T183" s="554"/>
      <c r="U183" s="554"/>
      <c r="V183" s="554"/>
      <c r="W183" s="554"/>
      <c r="X183" s="554"/>
      <c r="Y183" s="554"/>
      <c r="Z183" s="554"/>
      <c r="AA183" s="554"/>
      <c r="AB183" s="554"/>
    </row>
    <row r="184" spans="2:28" x14ac:dyDescent="0.25">
      <c r="B184" s="554"/>
      <c r="C184" s="554"/>
      <c r="D184" s="554"/>
      <c r="E184" s="554"/>
      <c r="F184" s="554"/>
      <c r="G184" s="554"/>
      <c r="H184" s="554"/>
      <c r="I184" s="554"/>
      <c r="J184" s="554"/>
      <c r="K184" s="554"/>
      <c r="L184" s="554"/>
      <c r="M184" s="554"/>
      <c r="N184" s="554"/>
      <c r="O184" s="554"/>
      <c r="P184" s="554"/>
      <c r="Q184" s="554"/>
      <c r="R184" s="554"/>
      <c r="S184" s="554"/>
      <c r="T184" s="554"/>
      <c r="U184" s="554"/>
      <c r="V184" s="554"/>
      <c r="W184" s="554"/>
      <c r="X184" s="554"/>
      <c r="Y184" s="554"/>
      <c r="Z184" s="554"/>
      <c r="AA184" s="554"/>
      <c r="AB184" s="554"/>
    </row>
    <row r="185" spans="2:28" x14ac:dyDescent="0.25">
      <c r="B185" s="554"/>
      <c r="C185" s="554"/>
      <c r="D185" s="554"/>
      <c r="E185" s="554"/>
      <c r="F185" s="554"/>
      <c r="G185" s="554"/>
      <c r="H185" s="554"/>
      <c r="I185" s="554"/>
      <c r="J185" s="554"/>
      <c r="K185" s="554"/>
      <c r="L185" s="554"/>
      <c r="M185" s="554"/>
      <c r="N185" s="554"/>
      <c r="O185" s="554"/>
      <c r="P185" s="554"/>
      <c r="Q185" s="554"/>
      <c r="R185" s="554"/>
      <c r="S185" s="554"/>
      <c r="T185" s="554"/>
      <c r="U185" s="554"/>
      <c r="V185" s="554"/>
      <c r="W185" s="554"/>
      <c r="X185" s="554"/>
      <c r="Y185" s="554"/>
      <c r="Z185" s="554"/>
      <c r="AA185" s="554"/>
      <c r="AB185" s="554"/>
    </row>
    <row r="186" spans="2:28" x14ac:dyDescent="0.25">
      <c r="B186" s="554"/>
      <c r="C186" s="554"/>
      <c r="D186" s="554"/>
      <c r="E186" s="554"/>
      <c r="F186" s="554"/>
      <c r="G186" s="554"/>
      <c r="H186" s="554"/>
      <c r="I186" s="554"/>
      <c r="J186" s="554"/>
      <c r="K186" s="554"/>
      <c r="L186" s="554"/>
      <c r="M186" s="554"/>
      <c r="N186" s="554"/>
      <c r="O186" s="554"/>
      <c r="P186" s="554"/>
      <c r="Q186" s="554"/>
      <c r="R186" s="554"/>
      <c r="S186" s="554"/>
      <c r="T186" s="554"/>
      <c r="U186" s="554"/>
      <c r="V186" s="554"/>
      <c r="W186" s="554"/>
      <c r="X186" s="554"/>
      <c r="Y186" s="554"/>
      <c r="Z186" s="554"/>
      <c r="AA186" s="554"/>
      <c r="AB186" s="554"/>
    </row>
    <row r="187" spans="2:28" x14ac:dyDescent="0.25">
      <c r="B187" s="554"/>
      <c r="C187" s="554"/>
      <c r="D187" s="554"/>
      <c r="E187" s="554"/>
      <c r="F187" s="554"/>
      <c r="G187" s="554"/>
      <c r="H187" s="554"/>
      <c r="I187" s="554"/>
      <c r="J187" s="554"/>
      <c r="K187" s="554"/>
      <c r="L187" s="554"/>
      <c r="M187" s="554"/>
      <c r="N187" s="554"/>
      <c r="O187" s="554"/>
      <c r="P187" s="554"/>
      <c r="Q187" s="554"/>
      <c r="R187" s="554"/>
      <c r="S187" s="554"/>
      <c r="T187" s="554"/>
      <c r="U187" s="554"/>
      <c r="V187" s="554"/>
      <c r="W187" s="554"/>
      <c r="X187" s="554"/>
      <c r="Y187" s="554"/>
      <c r="Z187" s="554"/>
      <c r="AA187" s="554"/>
      <c r="AB187" s="554"/>
    </row>
    <row r="188" spans="2:28" x14ac:dyDescent="0.25">
      <c r="B188" s="554"/>
      <c r="C188" s="554"/>
      <c r="D188" s="554"/>
      <c r="E188" s="554"/>
      <c r="F188" s="554"/>
      <c r="G188" s="554"/>
      <c r="H188" s="554"/>
      <c r="I188" s="554"/>
      <c r="J188" s="554"/>
      <c r="K188" s="554"/>
      <c r="L188" s="554"/>
      <c r="M188" s="554"/>
      <c r="N188" s="554"/>
      <c r="O188" s="554"/>
      <c r="P188" s="554"/>
      <c r="Q188" s="554"/>
      <c r="R188" s="554"/>
      <c r="S188" s="554"/>
      <c r="T188" s="554"/>
      <c r="U188" s="554"/>
      <c r="V188" s="554"/>
      <c r="W188" s="554"/>
      <c r="X188" s="554"/>
      <c r="Y188" s="554"/>
      <c r="Z188" s="554"/>
      <c r="AA188" s="554"/>
      <c r="AB188" s="554"/>
    </row>
    <row r="189" spans="2:28" x14ac:dyDescent="0.25">
      <c r="B189" s="554"/>
      <c r="C189" s="554"/>
      <c r="D189" s="554"/>
      <c r="E189" s="554"/>
      <c r="F189" s="554"/>
      <c r="G189" s="554"/>
      <c r="H189" s="554"/>
      <c r="I189" s="554"/>
      <c r="J189" s="554"/>
      <c r="K189" s="554"/>
      <c r="L189" s="554"/>
      <c r="M189" s="554"/>
      <c r="N189" s="554"/>
      <c r="O189" s="554"/>
      <c r="P189" s="554"/>
      <c r="Q189" s="554"/>
      <c r="R189" s="554"/>
      <c r="S189" s="554"/>
      <c r="T189" s="554"/>
      <c r="U189" s="554"/>
      <c r="V189" s="554"/>
      <c r="W189" s="554"/>
      <c r="X189" s="554"/>
      <c r="Y189" s="554"/>
      <c r="Z189" s="554"/>
      <c r="AA189" s="554"/>
      <c r="AB189" s="554"/>
    </row>
    <row r="190" spans="2:28" x14ac:dyDescent="0.25">
      <c r="B190" s="554"/>
      <c r="C190" s="554"/>
      <c r="D190" s="554"/>
      <c r="E190" s="554"/>
      <c r="F190" s="554"/>
      <c r="G190" s="554"/>
      <c r="H190" s="554"/>
      <c r="I190" s="554"/>
      <c r="J190" s="554"/>
      <c r="K190" s="554"/>
      <c r="L190" s="554"/>
      <c r="M190" s="554"/>
      <c r="N190" s="554"/>
      <c r="O190" s="554"/>
      <c r="P190" s="554"/>
      <c r="Q190" s="554"/>
      <c r="R190" s="554"/>
      <c r="S190" s="554"/>
      <c r="T190" s="554"/>
      <c r="U190" s="554"/>
      <c r="V190" s="554"/>
      <c r="W190" s="554"/>
      <c r="X190" s="554"/>
      <c r="Y190" s="554"/>
      <c r="Z190" s="554"/>
      <c r="AA190" s="554"/>
      <c r="AB190" s="554"/>
    </row>
    <row r="191" spans="2:28" x14ac:dyDescent="0.25">
      <c r="B191" s="554"/>
      <c r="C191" s="554"/>
      <c r="D191" s="554"/>
      <c r="E191" s="554"/>
      <c r="F191" s="554"/>
      <c r="G191" s="554"/>
      <c r="H191" s="554"/>
      <c r="I191" s="554"/>
      <c r="J191" s="554"/>
      <c r="K191" s="554"/>
      <c r="L191" s="554"/>
      <c r="M191" s="554"/>
      <c r="N191" s="554"/>
      <c r="O191" s="554"/>
      <c r="P191" s="554"/>
      <c r="Q191" s="554"/>
      <c r="R191" s="554"/>
      <c r="S191" s="554"/>
      <c r="T191" s="554"/>
      <c r="U191" s="554"/>
      <c r="V191" s="554"/>
      <c r="W191" s="554"/>
      <c r="X191" s="554"/>
      <c r="Y191" s="554"/>
      <c r="Z191" s="554"/>
      <c r="AA191" s="554"/>
      <c r="AB191" s="554"/>
    </row>
    <row r="192" spans="2:28" x14ac:dyDescent="0.25">
      <c r="B192" s="554"/>
      <c r="C192" s="554"/>
      <c r="D192" s="554"/>
      <c r="E192" s="554"/>
      <c r="F192" s="554"/>
      <c r="G192" s="554"/>
      <c r="H192" s="554"/>
      <c r="I192" s="554"/>
      <c r="J192" s="554"/>
      <c r="K192" s="554"/>
      <c r="L192" s="554"/>
      <c r="M192" s="554"/>
      <c r="N192" s="554"/>
      <c r="O192" s="554"/>
      <c r="P192" s="554"/>
      <c r="Q192" s="554"/>
      <c r="R192" s="554"/>
      <c r="S192" s="554"/>
      <c r="T192" s="554"/>
      <c r="U192" s="554"/>
      <c r="V192" s="554"/>
      <c r="W192" s="554"/>
      <c r="X192" s="554"/>
      <c r="Y192" s="554"/>
      <c r="Z192" s="554"/>
      <c r="AA192" s="554"/>
      <c r="AB192" s="554"/>
    </row>
    <row r="193" spans="2:28" x14ac:dyDescent="0.25">
      <c r="B193" s="554"/>
      <c r="C193" s="554"/>
      <c r="D193" s="554"/>
      <c r="E193" s="554"/>
      <c r="F193" s="554"/>
      <c r="G193" s="554"/>
      <c r="H193" s="554"/>
      <c r="I193" s="554"/>
      <c r="J193" s="554"/>
      <c r="K193" s="554"/>
      <c r="L193" s="554"/>
      <c r="M193" s="554"/>
      <c r="N193" s="554"/>
      <c r="O193" s="554"/>
      <c r="P193" s="554"/>
      <c r="Q193" s="554"/>
      <c r="R193" s="554"/>
      <c r="S193" s="554"/>
      <c r="T193" s="554"/>
      <c r="U193" s="554"/>
      <c r="V193" s="554"/>
      <c r="W193" s="554"/>
      <c r="X193" s="554"/>
      <c r="Y193" s="554"/>
      <c r="Z193" s="554"/>
      <c r="AA193" s="554"/>
      <c r="AB193" s="554"/>
    </row>
    <row r="194" spans="2:28" x14ac:dyDescent="0.25">
      <c r="B194" s="554"/>
      <c r="C194" s="554"/>
      <c r="D194" s="554"/>
      <c r="E194" s="554"/>
      <c r="F194" s="554"/>
      <c r="G194" s="554"/>
      <c r="H194" s="554"/>
      <c r="I194" s="554"/>
      <c r="J194" s="554"/>
      <c r="K194" s="554"/>
      <c r="L194" s="554"/>
      <c r="M194" s="554"/>
      <c r="N194" s="554"/>
      <c r="O194" s="554"/>
      <c r="P194" s="554"/>
      <c r="Q194" s="554"/>
      <c r="R194" s="554"/>
      <c r="S194" s="554"/>
      <c r="T194" s="554"/>
      <c r="U194" s="554"/>
      <c r="V194" s="554"/>
      <c r="W194" s="554"/>
      <c r="X194" s="554"/>
      <c r="Y194" s="554"/>
      <c r="Z194" s="554"/>
      <c r="AA194" s="554"/>
      <c r="AB194" s="554"/>
    </row>
    <row r="195" spans="2:28" x14ac:dyDescent="0.25">
      <c r="B195" s="554"/>
      <c r="C195" s="554"/>
      <c r="D195" s="554"/>
      <c r="E195" s="554"/>
      <c r="F195" s="554"/>
      <c r="G195" s="554"/>
      <c r="H195" s="554"/>
      <c r="I195" s="554"/>
      <c r="J195" s="554"/>
      <c r="K195" s="554"/>
      <c r="L195" s="554"/>
      <c r="M195" s="554"/>
      <c r="N195" s="554"/>
      <c r="O195" s="554"/>
      <c r="P195" s="554"/>
      <c r="Q195" s="554"/>
      <c r="R195" s="554"/>
      <c r="S195" s="554"/>
      <c r="T195" s="554"/>
      <c r="U195" s="554"/>
      <c r="V195" s="554"/>
      <c r="W195" s="554"/>
      <c r="X195" s="554"/>
      <c r="Y195" s="554"/>
      <c r="Z195" s="554"/>
      <c r="AA195" s="554"/>
      <c r="AB195" s="554"/>
    </row>
    <row r="196" spans="2:28" x14ac:dyDescent="0.25">
      <c r="B196" s="554"/>
      <c r="C196" s="554"/>
      <c r="D196" s="554"/>
      <c r="E196" s="554"/>
      <c r="F196" s="554"/>
      <c r="G196" s="554"/>
      <c r="H196" s="554"/>
      <c r="I196" s="554"/>
      <c r="J196" s="554"/>
      <c r="K196" s="554"/>
      <c r="L196" s="554"/>
      <c r="M196" s="554"/>
      <c r="N196" s="554"/>
      <c r="O196" s="554"/>
      <c r="P196" s="554"/>
      <c r="Q196" s="554"/>
      <c r="R196" s="554"/>
      <c r="S196" s="554"/>
      <c r="T196" s="554"/>
      <c r="U196" s="554"/>
      <c r="V196" s="554"/>
      <c r="W196" s="554"/>
      <c r="X196" s="554"/>
      <c r="Y196" s="554"/>
      <c r="Z196" s="554"/>
      <c r="AA196" s="554"/>
      <c r="AB196" s="554"/>
    </row>
    <row r="197" spans="2:28" x14ac:dyDescent="0.25">
      <c r="B197" s="554"/>
      <c r="C197" s="554"/>
      <c r="D197" s="554"/>
      <c r="E197" s="554"/>
      <c r="F197" s="554"/>
      <c r="G197" s="554"/>
      <c r="H197" s="554"/>
      <c r="I197" s="554"/>
      <c r="J197" s="554"/>
      <c r="K197" s="554"/>
      <c r="L197" s="554"/>
      <c r="M197" s="554"/>
      <c r="N197" s="554"/>
      <c r="O197" s="554"/>
      <c r="P197" s="554"/>
      <c r="Q197" s="554"/>
      <c r="R197" s="554"/>
      <c r="S197" s="554"/>
      <c r="T197" s="554"/>
      <c r="U197" s="554"/>
      <c r="V197" s="554"/>
      <c r="W197" s="554"/>
      <c r="X197" s="554"/>
      <c r="Y197" s="554"/>
      <c r="Z197" s="554"/>
      <c r="AA197" s="554"/>
      <c r="AB197" s="554"/>
    </row>
    <row r="198" spans="2:28" x14ac:dyDescent="0.25">
      <c r="B198" s="554"/>
      <c r="C198" s="554"/>
      <c r="D198" s="554"/>
      <c r="E198" s="554"/>
      <c r="F198" s="554"/>
      <c r="G198" s="554"/>
      <c r="H198" s="554"/>
      <c r="I198" s="554"/>
      <c r="J198" s="554"/>
      <c r="K198" s="554"/>
      <c r="L198" s="554"/>
      <c r="M198" s="554"/>
      <c r="N198" s="554"/>
      <c r="O198" s="554"/>
      <c r="P198" s="554"/>
      <c r="Q198" s="554"/>
      <c r="R198" s="554"/>
      <c r="S198" s="554"/>
      <c r="T198" s="554"/>
      <c r="U198" s="554"/>
      <c r="V198" s="554"/>
      <c r="W198" s="554"/>
      <c r="X198" s="554"/>
      <c r="Y198" s="554"/>
      <c r="Z198" s="554"/>
      <c r="AA198" s="554"/>
      <c r="AB198" s="554"/>
    </row>
    <row r="199" spans="2:28" x14ac:dyDescent="0.25">
      <c r="B199" s="554"/>
      <c r="C199" s="554"/>
      <c r="D199" s="554"/>
      <c r="E199" s="554"/>
      <c r="F199" s="554"/>
      <c r="G199" s="554"/>
      <c r="H199" s="554"/>
      <c r="I199" s="554"/>
      <c r="J199" s="554"/>
      <c r="K199" s="554"/>
      <c r="L199" s="554"/>
      <c r="M199" s="554"/>
      <c r="N199" s="554"/>
      <c r="O199" s="554"/>
      <c r="P199" s="554"/>
      <c r="Q199" s="554"/>
      <c r="R199" s="554"/>
      <c r="S199" s="554"/>
      <c r="T199" s="554"/>
      <c r="U199" s="554"/>
      <c r="V199" s="554"/>
      <c r="W199" s="554"/>
      <c r="X199" s="554"/>
      <c r="Y199" s="554"/>
      <c r="Z199" s="554"/>
      <c r="AA199" s="554"/>
      <c r="AB199" s="554"/>
    </row>
    <row r="200" spans="2:28" x14ac:dyDescent="0.25">
      <c r="B200" s="554"/>
      <c r="C200" s="554"/>
      <c r="D200" s="554"/>
      <c r="E200" s="554"/>
      <c r="F200" s="554"/>
      <c r="G200" s="554"/>
      <c r="H200" s="554"/>
      <c r="I200" s="554"/>
      <c r="J200" s="554"/>
      <c r="K200" s="554"/>
      <c r="L200" s="554"/>
      <c r="M200" s="554"/>
      <c r="N200" s="554"/>
      <c r="O200" s="554"/>
      <c r="P200" s="554"/>
      <c r="Q200" s="554"/>
      <c r="R200" s="554"/>
      <c r="S200" s="554"/>
      <c r="T200" s="554"/>
      <c r="U200" s="554"/>
      <c r="V200" s="554"/>
      <c r="W200" s="554"/>
      <c r="X200" s="554"/>
      <c r="Y200" s="554"/>
      <c r="Z200" s="554"/>
      <c r="AA200" s="554"/>
      <c r="AB200" s="554"/>
    </row>
    <row r="201" spans="2:28" x14ac:dyDescent="0.25">
      <c r="B201" s="554"/>
      <c r="C201" s="554"/>
      <c r="D201" s="554"/>
      <c r="E201" s="554"/>
      <c r="F201" s="554"/>
      <c r="G201" s="554"/>
      <c r="H201" s="554"/>
      <c r="I201" s="554"/>
      <c r="J201" s="554"/>
      <c r="K201" s="554"/>
      <c r="L201" s="554"/>
      <c r="M201" s="554"/>
      <c r="N201" s="554"/>
      <c r="O201" s="554"/>
      <c r="P201" s="554"/>
      <c r="Q201" s="554"/>
      <c r="R201" s="554"/>
      <c r="S201" s="554"/>
      <c r="T201" s="554"/>
      <c r="U201" s="554"/>
      <c r="V201" s="554"/>
      <c r="W201" s="554"/>
      <c r="X201" s="554"/>
      <c r="Y201" s="554"/>
      <c r="Z201" s="554"/>
      <c r="AA201" s="554"/>
      <c r="AB201" s="554"/>
    </row>
    <row r="202" spans="2:28" x14ac:dyDescent="0.25">
      <c r="B202" s="554"/>
      <c r="C202" s="554"/>
      <c r="D202" s="554"/>
      <c r="E202" s="554"/>
      <c r="F202" s="554"/>
      <c r="G202" s="554"/>
      <c r="H202" s="554"/>
      <c r="I202" s="554"/>
      <c r="J202" s="554"/>
      <c r="K202" s="554"/>
      <c r="L202" s="554"/>
      <c r="M202" s="554"/>
      <c r="N202" s="554"/>
      <c r="O202" s="554"/>
      <c r="P202" s="554"/>
      <c r="Q202" s="554"/>
      <c r="R202" s="554"/>
      <c r="S202" s="554"/>
      <c r="T202" s="554"/>
      <c r="U202" s="554"/>
      <c r="V202" s="554"/>
      <c r="W202" s="554"/>
      <c r="X202" s="554"/>
      <c r="Y202" s="554"/>
      <c r="Z202" s="554"/>
      <c r="AA202" s="554"/>
      <c r="AB202" s="554"/>
    </row>
    <row r="203" spans="2:28" x14ac:dyDescent="0.25">
      <c r="B203" s="554"/>
      <c r="C203" s="554"/>
      <c r="D203" s="554"/>
      <c r="E203" s="554"/>
      <c r="F203" s="554"/>
      <c r="G203" s="554"/>
      <c r="H203" s="554"/>
      <c r="I203" s="554"/>
      <c r="J203" s="554"/>
      <c r="K203" s="554"/>
      <c r="L203" s="554"/>
      <c r="M203" s="554"/>
      <c r="N203" s="554"/>
      <c r="O203" s="554"/>
      <c r="P203" s="554"/>
      <c r="Q203" s="554"/>
      <c r="R203" s="554"/>
      <c r="S203" s="554"/>
      <c r="T203" s="554"/>
      <c r="U203" s="554"/>
      <c r="V203" s="554"/>
      <c r="W203" s="554"/>
      <c r="X203" s="554"/>
      <c r="Y203" s="554"/>
      <c r="Z203" s="554"/>
      <c r="AA203" s="554"/>
      <c r="AB203" s="554"/>
    </row>
    <row r="204" spans="2:28" x14ac:dyDescent="0.25">
      <c r="B204" s="554"/>
      <c r="C204" s="554"/>
      <c r="D204" s="554"/>
      <c r="E204" s="554"/>
      <c r="F204" s="554"/>
      <c r="G204" s="554"/>
      <c r="H204" s="554"/>
      <c r="I204" s="554"/>
      <c r="J204" s="554"/>
      <c r="K204" s="554"/>
      <c r="L204" s="554"/>
      <c r="M204" s="554"/>
      <c r="N204" s="554"/>
      <c r="O204" s="554"/>
      <c r="P204" s="554"/>
      <c r="Q204" s="554"/>
      <c r="R204" s="554"/>
      <c r="S204" s="554"/>
      <c r="T204" s="554"/>
      <c r="U204" s="554"/>
      <c r="V204" s="554"/>
      <c r="W204" s="554"/>
      <c r="X204" s="554"/>
      <c r="Y204" s="554"/>
      <c r="Z204" s="554"/>
      <c r="AA204" s="554"/>
      <c r="AB204" s="554"/>
    </row>
    <row r="205" spans="2:28" x14ac:dyDescent="0.25">
      <c r="B205" s="554"/>
      <c r="C205" s="554"/>
      <c r="D205" s="554"/>
      <c r="E205" s="554"/>
      <c r="F205" s="554"/>
      <c r="G205" s="554"/>
      <c r="H205" s="554"/>
      <c r="I205" s="554"/>
      <c r="J205" s="554"/>
      <c r="K205" s="554"/>
      <c r="L205" s="554"/>
      <c r="M205" s="554"/>
      <c r="N205" s="554"/>
      <c r="O205" s="554"/>
      <c r="P205" s="554"/>
      <c r="Q205" s="554"/>
      <c r="R205" s="554"/>
      <c r="S205" s="554"/>
      <c r="T205" s="554"/>
      <c r="U205" s="554"/>
      <c r="V205" s="554"/>
      <c r="W205" s="554"/>
      <c r="X205" s="554"/>
      <c r="Y205" s="554"/>
      <c r="Z205" s="554"/>
      <c r="AA205" s="554"/>
      <c r="AB205" s="554"/>
    </row>
    <row r="206" spans="2:28" x14ac:dyDescent="0.25">
      <c r="B206" s="554"/>
      <c r="C206" s="554"/>
      <c r="D206" s="554"/>
      <c r="E206" s="554"/>
      <c r="F206" s="554"/>
      <c r="G206" s="554"/>
      <c r="H206" s="554"/>
      <c r="I206" s="554"/>
      <c r="J206" s="554"/>
      <c r="K206" s="554"/>
      <c r="L206" s="554"/>
      <c r="M206" s="554"/>
      <c r="N206" s="554"/>
      <c r="O206" s="554"/>
      <c r="P206" s="554"/>
      <c r="Q206" s="554"/>
      <c r="R206" s="554"/>
      <c r="S206" s="554"/>
      <c r="T206" s="554"/>
      <c r="U206" s="554"/>
      <c r="V206" s="554"/>
      <c r="W206" s="554"/>
      <c r="X206" s="554"/>
      <c r="Y206" s="554"/>
      <c r="Z206" s="554"/>
      <c r="AA206" s="554"/>
      <c r="AB206" s="554"/>
    </row>
    <row r="207" spans="2:28" x14ac:dyDescent="0.25">
      <c r="B207" s="554"/>
      <c r="C207" s="554"/>
      <c r="D207" s="554"/>
      <c r="E207" s="554"/>
      <c r="F207" s="554"/>
      <c r="G207" s="554"/>
      <c r="H207" s="554"/>
      <c r="I207" s="554"/>
      <c r="J207" s="554"/>
      <c r="K207" s="554"/>
      <c r="L207" s="554"/>
      <c r="M207" s="554"/>
      <c r="N207" s="554"/>
      <c r="O207" s="554"/>
      <c r="P207" s="554"/>
      <c r="Q207" s="554"/>
      <c r="R207" s="554"/>
      <c r="S207" s="554"/>
      <c r="T207" s="554"/>
      <c r="U207" s="554"/>
      <c r="V207" s="554"/>
      <c r="W207" s="554"/>
      <c r="X207" s="554"/>
      <c r="Y207" s="554"/>
      <c r="Z207" s="554"/>
      <c r="AA207" s="554"/>
      <c r="AB207" s="554"/>
    </row>
    <row r="208" spans="2:28" x14ac:dyDescent="0.25">
      <c r="B208" s="554"/>
      <c r="C208" s="554"/>
      <c r="D208" s="554"/>
      <c r="E208" s="554"/>
      <c r="F208" s="554"/>
      <c r="G208" s="554"/>
      <c r="H208" s="554"/>
      <c r="I208" s="554"/>
      <c r="J208" s="554"/>
      <c r="K208" s="554"/>
      <c r="L208" s="554"/>
      <c r="M208" s="554"/>
      <c r="N208" s="554"/>
      <c r="O208" s="554"/>
      <c r="P208" s="554"/>
      <c r="Q208" s="554"/>
      <c r="R208" s="554"/>
      <c r="S208" s="554"/>
      <c r="T208" s="554"/>
      <c r="U208" s="554"/>
      <c r="V208" s="554"/>
      <c r="W208" s="554"/>
      <c r="X208" s="554"/>
      <c r="Y208" s="554"/>
      <c r="Z208" s="554"/>
      <c r="AA208" s="554"/>
      <c r="AB208" s="554"/>
    </row>
    <row r="209" spans="2:28" x14ac:dyDescent="0.25">
      <c r="B209" s="554"/>
      <c r="C209" s="554"/>
      <c r="D209" s="554"/>
      <c r="E209" s="554"/>
      <c r="F209" s="554"/>
      <c r="G209" s="554"/>
      <c r="H209" s="554"/>
      <c r="I209" s="554"/>
      <c r="J209" s="554"/>
      <c r="K209" s="554"/>
      <c r="L209" s="554"/>
      <c r="M209" s="554"/>
      <c r="N209" s="554"/>
      <c r="O209" s="554"/>
      <c r="P209" s="554"/>
      <c r="Q209" s="554"/>
      <c r="R209" s="554"/>
      <c r="S209" s="554"/>
      <c r="T209" s="554"/>
      <c r="U209" s="554"/>
      <c r="V209" s="554"/>
      <c r="W209" s="554"/>
      <c r="X209" s="554"/>
      <c r="Y209" s="554"/>
      <c r="Z209" s="554"/>
      <c r="AA209" s="554"/>
      <c r="AB209" s="554"/>
    </row>
    <row r="210" spans="2:28" x14ac:dyDescent="0.25">
      <c r="B210" s="554"/>
      <c r="C210" s="554"/>
      <c r="D210" s="554"/>
      <c r="E210" s="554"/>
      <c r="F210" s="554"/>
      <c r="G210" s="554"/>
      <c r="H210" s="554"/>
      <c r="I210" s="554"/>
      <c r="J210" s="554"/>
      <c r="K210" s="554"/>
      <c r="L210" s="554"/>
      <c r="M210" s="554"/>
      <c r="N210" s="554"/>
      <c r="O210" s="554"/>
      <c r="P210" s="554"/>
      <c r="Q210" s="554"/>
      <c r="R210" s="554"/>
      <c r="S210" s="554"/>
      <c r="T210" s="554"/>
      <c r="U210" s="554"/>
      <c r="V210" s="554"/>
      <c r="W210" s="554"/>
      <c r="X210" s="554"/>
      <c r="Y210" s="554"/>
      <c r="Z210" s="554"/>
      <c r="AA210" s="554"/>
      <c r="AB210" s="554"/>
    </row>
    <row r="211" spans="2:28" x14ac:dyDescent="0.25">
      <c r="B211" s="554"/>
      <c r="C211" s="554"/>
      <c r="D211" s="554"/>
      <c r="E211" s="554"/>
      <c r="F211" s="554"/>
      <c r="G211" s="554"/>
      <c r="H211" s="554"/>
      <c r="I211" s="554"/>
      <c r="J211" s="554"/>
      <c r="K211" s="554"/>
      <c r="L211" s="554"/>
      <c r="M211" s="554"/>
      <c r="N211" s="554"/>
      <c r="O211" s="554"/>
      <c r="P211" s="554"/>
      <c r="Q211" s="554"/>
      <c r="R211" s="554"/>
      <c r="S211" s="554"/>
      <c r="T211" s="554"/>
      <c r="U211" s="554"/>
      <c r="V211" s="554"/>
      <c r="W211" s="554"/>
      <c r="X211" s="554"/>
      <c r="Y211" s="554"/>
      <c r="Z211" s="554"/>
      <c r="AA211" s="554"/>
      <c r="AB211" s="554"/>
    </row>
    <row r="212" spans="2:28" x14ac:dyDescent="0.25">
      <c r="B212" s="554"/>
      <c r="C212" s="554"/>
      <c r="D212" s="554"/>
      <c r="E212" s="554"/>
      <c r="F212" s="554"/>
      <c r="G212" s="554"/>
      <c r="H212" s="554"/>
      <c r="I212" s="554"/>
      <c r="J212" s="554"/>
      <c r="K212" s="554"/>
      <c r="L212" s="554"/>
      <c r="M212" s="554"/>
      <c r="N212" s="554"/>
      <c r="O212" s="554"/>
      <c r="P212" s="554"/>
      <c r="Q212" s="554"/>
      <c r="R212" s="554"/>
      <c r="S212" s="554"/>
      <c r="T212" s="554"/>
      <c r="U212" s="554"/>
      <c r="V212" s="554"/>
      <c r="W212" s="554"/>
      <c r="X212" s="554"/>
      <c r="Y212" s="554"/>
      <c r="Z212" s="554"/>
      <c r="AA212" s="554"/>
      <c r="AB212" s="554"/>
    </row>
    <row r="213" spans="2:28" x14ac:dyDescent="0.25">
      <c r="B213" s="554"/>
      <c r="C213" s="554"/>
      <c r="D213" s="554"/>
      <c r="E213" s="554"/>
      <c r="F213" s="554"/>
      <c r="G213" s="554"/>
      <c r="H213" s="554"/>
      <c r="I213" s="554"/>
      <c r="J213" s="554"/>
      <c r="K213" s="554"/>
      <c r="L213" s="554"/>
      <c r="M213" s="554"/>
      <c r="N213" s="554"/>
      <c r="O213" s="554"/>
      <c r="P213" s="554"/>
      <c r="Q213" s="554"/>
      <c r="R213" s="554"/>
      <c r="S213" s="554"/>
      <c r="T213" s="554"/>
      <c r="U213" s="554"/>
      <c r="V213" s="554"/>
      <c r="W213" s="554"/>
      <c r="X213" s="554"/>
      <c r="Y213" s="554"/>
      <c r="Z213" s="554"/>
      <c r="AA213" s="554"/>
      <c r="AB213" s="554"/>
    </row>
    <row r="214" spans="2:28" x14ac:dyDescent="0.25">
      <c r="B214" s="554"/>
      <c r="C214" s="554"/>
      <c r="D214" s="554"/>
      <c r="E214" s="554"/>
      <c r="F214" s="554"/>
      <c r="G214" s="554"/>
      <c r="H214" s="554"/>
      <c r="I214" s="554"/>
      <c r="J214" s="554"/>
      <c r="K214" s="554"/>
      <c r="L214" s="554"/>
      <c r="M214" s="554"/>
      <c r="N214" s="554"/>
      <c r="O214" s="554"/>
      <c r="P214" s="554"/>
      <c r="Q214" s="554"/>
      <c r="R214" s="554"/>
      <c r="S214" s="554"/>
      <c r="T214" s="554"/>
      <c r="U214" s="554"/>
      <c r="V214" s="554"/>
      <c r="W214" s="554"/>
      <c r="X214" s="554"/>
      <c r="Y214" s="554"/>
      <c r="Z214" s="554"/>
      <c r="AA214" s="554"/>
      <c r="AB214" s="554"/>
    </row>
    <row r="215" spans="2:28" x14ac:dyDescent="0.25">
      <c r="B215" s="554"/>
      <c r="C215" s="554"/>
      <c r="D215" s="554"/>
      <c r="E215" s="554"/>
      <c r="F215" s="554"/>
      <c r="G215" s="554"/>
      <c r="H215" s="554"/>
      <c r="I215" s="554"/>
      <c r="J215" s="554"/>
      <c r="K215" s="554"/>
      <c r="L215" s="554"/>
      <c r="M215" s="554"/>
      <c r="N215" s="554"/>
      <c r="O215" s="554"/>
      <c r="P215" s="554"/>
      <c r="Q215" s="554"/>
      <c r="R215" s="554"/>
      <c r="S215" s="554"/>
      <c r="T215" s="554"/>
      <c r="U215" s="554"/>
      <c r="V215" s="554"/>
      <c r="W215" s="554"/>
      <c r="X215" s="554"/>
      <c r="Y215" s="554"/>
      <c r="Z215" s="554"/>
      <c r="AA215" s="554"/>
      <c r="AB215" s="554"/>
    </row>
    <row r="216" spans="2:28" x14ac:dyDescent="0.25">
      <c r="B216" s="554"/>
      <c r="C216" s="554"/>
      <c r="D216" s="554"/>
      <c r="E216" s="554"/>
      <c r="F216" s="554"/>
      <c r="G216" s="554"/>
      <c r="H216" s="554"/>
      <c r="I216" s="554"/>
      <c r="J216" s="554"/>
      <c r="K216" s="554"/>
      <c r="L216" s="554"/>
      <c r="M216" s="554"/>
      <c r="N216" s="554"/>
      <c r="O216" s="554"/>
      <c r="P216" s="554"/>
      <c r="Q216" s="554"/>
      <c r="R216" s="554"/>
      <c r="S216" s="554"/>
      <c r="T216" s="554"/>
      <c r="U216" s="554"/>
      <c r="V216" s="554"/>
      <c r="W216" s="554"/>
      <c r="X216" s="554"/>
      <c r="Y216" s="554"/>
      <c r="Z216" s="554"/>
      <c r="AA216" s="554"/>
      <c r="AB216" s="554"/>
    </row>
    <row r="217" spans="2:28" x14ac:dyDescent="0.25">
      <c r="B217" s="554"/>
      <c r="C217" s="554"/>
      <c r="D217" s="554"/>
      <c r="E217" s="554"/>
      <c r="F217" s="554"/>
      <c r="G217" s="554"/>
      <c r="H217" s="554"/>
      <c r="I217" s="554"/>
      <c r="J217" s="554"/>
      <c r="K217" s="554"/>
      <c r="L217" s="554"/>
      <c r="M217" s="554"/>
      <c r="N217" s="554"/>
      <c r="O217" s="554"/>
      <c r="P217" s="554"/>
      <c r="Q217" s="554"/>
      <c r="R217" s="554"/>
      <c r="S217" s="554"/>
      <c r="T217" s="554"/>
      <c r="U217" s="554"/>
      <c r="V217" s="554"/>
      <c r="W217" s="554"/>
      <c r="X217" s="554"/>
      <c r="Y217" s="554"/>
      <c r="Z217" s="554"/>
      <c r="AA217" s="554"/>
      <c r="AB217" s="554"/>
    </row>
    <row r="218" spans="2:28" x14ac:dyDescent="0.25">
      <c r="B218" s="554"/>
      <c r="C218" s="554"/>
      <c r="D218" s="554"/>
      <c r="E218" s="554"/>
      <c r="F218" s="554"/>
      <c r="G218" s="554"/>
      <c r="H218" s="554"/>
      <c r="I218" s="554"/>
      <c r="J218" s="554"/>
      <c r="K218" s="554"/>
      <c r="L218" s="554"/>
      <c r="M218" s="554"/>
      <c r="N218" s="554"/>
      <c r="O218" s="554"/>
      <c r="P218" s="554"/>
      <c r="Q218" s="554"/>
      <c r="R218" s="554"/>
      <c r="S218" s="554"/>
      <c r="T218" s="554"/>
      <c r="U218" s="554"/>
      <c r="V218" s="554"/>
      <c r="W218" s="554"/>
      <c r="X218" s="554"/>
      <c r="Y218" s="554"/>
      <c r="Z218" s="554"/>
      <c r="AA218" s="554"/>
      <c r="AB218" s="554"/>
    </row>
    <row r="219" spans="2:28" x14ac:dyDescent="0.25">
      <c r="B219" s="554"/>
      <c r="C219" s="554"/>
      <c r="D219" s="554"/>
      <c r="E219" s="554"/>
      <c r="F219" s="554"/>
      <c r="G219" s="554"/>
      <c r="H219" s="554"/>
      <c r="I219" s="554"/>
      <c r="J219" s="554"/>
      <c r="K219" s="554"/>
      <c r="L219" s="554"/>
      <c r="M219" s="554"/>
      <c r="N219" s="554"/>
      <c r="O219" s="554"/>
      <c r="P219" s="554"/>
      <c r="Q219" s="554"/>
      <c r="R219" s="554"/>
      <c r="S219" s="554"/>
      <c r="T219" s="554"/>
      <c r="U219" s="554"/>
      <c r="V219" s="554"/>
      <c r="W219" s="554"/>
      <c r="X219" s="554"/>
      <c r="Y219" s="554"/>
      <c r="Z219" s="554"/>
      <c r="AA219" s="554"/>
      <c r="AB219" s="554"/>
    </row>
    <row r="220" spans="2:28" x14ac:dyDescent="0.25">
      <c r="B220" s="554"/>
      <c r="C220" s="554"/>
      <c r="D220" s="554"/>
      <c r="E220" s="554"/>
      <c r="F220" s="554"/>
      <c r="G220" s="554"/>
      <c r="H220" s="554"/>
      <c r="I220" s="554"/>
      <c r="J220" s="554"/>
      <c r="K220" s="554"/>
      <c r="L220" s="554"/>
      <c r="M220" s="554"/>
      <c r="N220" s="554"/>
      <c r="O220" s="554"/>
      <c r="P220" s="554"/>
      <c r="Q220" s="554"/>
      <c r="R220" s="554"/>
      <c r="S220" s="554"/>
      <c r="T220" s="554"/>
      <c r="U220" s="554"/>
      <c r="V220" s="554"/>
      <c r="W220" s="554"/>
      <c r="X220" s="554"/>
      <c r="Y220" s="554"/>
      <c r="Z220" s="554"/>
      <c r="AA220" s="554"/>
      <c r="AB220" s="554"/>
    </row>
    <row r="221" spans="2:28" x14ac:dyDescent="0.25">
      <c r="B221" s="554"/>
      <c r="C221" s="554"/>
      <c r="D221" s="554"/>
      <c r="E221" s="554"/>
      <c r="F221" s="554"/>
      <c r="G221" s="554"/>
      <c r="H221" s="554"/>
      <c r="I221" s="554"/>
      <c r="J221" s="554"/>
      <c r="K221" s="554"/>
      <c r="L221" s="554"/>
      <c r="M221" s="554"/>
      <c r="N221" s="554"/>
      <c r="O221" s="554"/>
      <c r="P221" s="554"/>
      <c r="Q221" s="554"/>
      <c r="R221" s="554"/>
      <c r="S221" s="554"/>
      <c r="T221" s="554"/>
      <c r="U221" s="554"/>
      <c r="V221" s="554"/>
      <c r="W221" s="554"/>
      <c r="X221" s="554"/>
      <c r="Y221" s="554"/>
      <c r="Z221" s="554"/>
      <c r="AA221" s="554"/>
      <c r="AB221" s="554"/>
    </row>
    <row r="222" spans="2:28" x14ac:dyDescent="0.25">
      <c r="B222" s="554"/>
      <c r="C222" s="554"/>
      <c r="D222" s="554"/>
      <c r="E222" s="554"/>
      <c r="F222" s="554"/>
      <c r="G222" s="554"/>
      <c r="H222" s="554"/>
      <c r="I222" s="554"/>
      <c r="J222" s="554"/>
      <c r="K222" s="554"/>
      <c r="L222" s="554"/>
      <c r="M222" s="554"/>
      <c r="N222" s="554"/>
      <c r="O222" s="554"/>
      <c r="P222" s="554"/>
      <c r="Q222" s="554"/>
      <c r="R222" s="554"/>
      <c r="S222" s="554"/>
      <c r="T222" s="554"/>
      <c r="U222" s="554"/>
      <c r="V222" s="554"/>
      <c r="W222" s="554"/>
      <c r="X222" s="554"/>
      <c r="Y222" s="554"/>
      <c r="Z222" s="554"/>
      <c r="AA222" s="554"/>
      <c r="AB222" s="554"/>
    </row>
    <row r="223" spans="2:28" x14ac:dyDescent="0.25">
      <c r="B223" s="554"/>
      <c r="C223" s="554"/>
      <c r="D223" s="554"/>
      <c r="E223" s="554"/>
      <c r="F223" s="554"/>
      <c r="G223" s="554"/>
      <c r="H223" s="554"/>
      <c r="I223" s="554"/>
      <c r="J223" s="554"/>
      <c r="K223" s="554"/>
      <c r="L223" s="554"/>
      <c r="M223" s="554"/>
      <c r="N223" s="554"/>
      <c r="O223" s="554"/>
      <c r="P223" s="554"/>
      <c r="Q223" s="554"/>
      <c r="R223" s="554"/>
      <c r="S223" s="554"/>
      <c r="T223" s="554"/>
      <c r="U223" s="554"/>
      <c r="V223" s="554"/>
      <c r="W223" s="554"/>
      <c r="X223" s="554"/>
      <c r="Y223" s="554"/>
      <c r="Z223" s="554"/>
      <c r="AA223" s="554"/>
      <c r="AB223" s="554"/>
    </row>
    <row r="224" spans="2:28" x14ac:dyDescent="0.25">
      <c r="B224" s="554"/>
      <c r="C224" s="554"/>
      <c r="D224" s="554"/>
      <c r="E224" s="554"/>
      <c r="F224" s="554"/>
      <c r="G224" s="554"/>
      <c r="H224" s="554"/>
      <c r="I224" s="554"/>
      <c r="J224" s="554"/>
      <c r="K224" s="554"/>
      <c r="L224" s="554"/>
      <c r="M224" s="554"/>
      <c r="N224" s="554"/>
      <c r="O224" s="554"/>
      <c r="P224" s="554"/>
      <c r="Q224" s="554"/>
      <c r="R224" s="554"/>
      <c r="S224" s="554"/>
      <c r="T224" s="554"/>
      <c r="U224" s="554"/>
      <c r="V224" s="554"/>
      <c r="W224" s="554"/>
      <c r="X224" s="554"/>
      <c r="Y224" s="554"/>
      <c r="Z224" s="554"/>
      <c r="AA224" s="554"/>
      <c r="AB224" s="554"/>
    </row>
    <row r="225" spans="2:28" x14ac:dyDescent="0.25">
      <c r="B225" s="554"/>
      <c r="C225" s="554"/>
      <c r="D225" s="554"/>
      <c r="E225" s="554"/>
      <c r="F225" s="554"/>
      <c r="G225" s="554"/>
      <c r="H225" s="554"/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  <c r="T225" s="554"/>
      <c r="U225" s="554"/>
      <c r="V225" s="554"/>
      <c r="W225" s="554"/>
      <c r="X225" s="554"/>
      <c r="Y225" s="554"/>
      <c r="Z225" s="554"/>
      <c r="AA225" s="554"/>
      <c r="AB225" s="554"/>
    </row>
    <row r="226" spans="2:28" x14ac:dyDescent="0.25">
      <c r="B226" s="554"/>
      <c r="C226" s="554"/>
      <c r="D226" s="554"/>
      <c r="E226" s="554"/>
      <c r="F226" s="554"/>
      <c r="G226" s="554"/>
      <c r="H226" s="554"/>
      <c r="I226" s="554"/>
      <c r="J226" s="554"/>
      <c r="K226" s="554"/>
      <c r="L226" s="554"/>
      <c r="M226" s="554"/>
      <c r="N226" s="554"/>
      <c r="O226" s="554"/>
      <c r="P226" s="554"/>
      <c r="Q226" s="554"/>
      <c r="R226" s="554"/>
      <c r="S226" s="554"/>
      <c r="T226" s="554"/>
      <c r="U226" s="554"/>
      <c r="V226" s="554"/>
      <c r="W226" s="554"/>
      <c r="X226" s="554"/>
      <c r="Y226" s="554"/>
      <c r="Z226" s="554"/>
      <c r="AA226" s="554"/>
      <c r="AB226" s="554"/>
    </row>
    <row r="227" spans="2:28" x14ac:dyDescent="0.25">
      <c r="B227" s="554"/>
      <c r="C227" s="554"/>
      <c r="D227" s="554"/>
      <c r="E227" s="554"/>
      <c r="F227" s="554"/>
      <c r="G227" s="554"/>
      <c r="H227" s="554"/>
      <c r="I227" s="554"/>
      <c r="J227" s="554"/>
      <c r="K227" s="554"/>
      <c r="L227" s="554"/>
      <c r="M227" s="554"/>
      <c r="N227" s="554"/>
      <c r="O227" s="554"/>
      <c r="P227" s="554"/>
      <c r="Q227" s="554"/>
      <c r="R227" s="554"/>
      <c r="S227" s="554"/>
      <c r="T227" s="554"/>
      <c r="U227" s="554"/>
      <c r="V227" s="554"/>
      <c r="W227" s="554"/>
      <c r="X227" s="554"/>
      <c r="Y227" s="554"/>
      <c r="Z227" s="554"/>
      <c r="AA227" s="554"/>
      <c r="AB227" s="554"/>
    </row>
    <row r="228" spans="2:28" x14ac:dyDescent="0.25">
      <c r="B228" s="554"/>
      <c r="C228" s="554"/>
      <c r="D228" s="554"/>
      <c r="E228" s="554"/>
      <c r="F228" s="554"/>
      <c r="G228" s="554"/>
      <c r="H228" s="554"/>
      <c r="I228" s="554"/>
      <c r="J228" s="554"/>
      <c r="K228" s="554"/>
      <c r="L228" s="554"/>
      <c r="M228" s="554"/>
      <c r="N228" s="554"/>
      <c r="O228" s="554"/>
      <c r="P228" s="554"/>
      <c r="Q228" s="554"/>
      <c r="R228" s="554"/>
      <c r="S228" s="554"/>
      <c r="T228" s="554"/>
      <c r="U228" s="554"/>
      <c r="V228" s="554"/>
      <c r="W228" s="554"/>
      <c r="X228" s="554"/>
      <c r="Y228" s="554"/>
      <c r="Z228" s="554"/>
      <c r="AA228" s="554"/>
      <c r="AB228" s="554"/>
    </row>
    <row r="229" spans="2:28" x14ac:dyDescent="0.25">
      <c r="B229" s="554"/>
      <c r="C229" s="554"/>
      <c r="D229" s="554"/>
      <c r="E229" s="554"/>
      <c r="F229" s="554"/>
      <c r="G229" s="554"/>
      <c r="H229" s="554"/>
      <c r="I229" s="554"/>
      <c r="J229" s="554"/>
      <c r="K229" s="554"/>
      <c r="L229" s="554"/>
      <c r="M229" s="554"/>
      <c r="N229" s="554"/>
      <c r="O229" s="554"/>
      <c r="P229" s="554"/>
      <c r="Q229" s="554"/>
      <c r="R229" s="554"/>
      <c r="S229" s="554"/>
      <c r="T229" s="554"/>
      <c r="U229" s="554"/>
      <c r="V229" s="554"/>
      <c r="W229" s="554"/>
      <c r="X229" s="554"/>
      <c r="Y229" s="554"/>
      <c r="Z229" s="554"/>
      <c r="AA229" s="554"/>
      <c r="AB229" s="554"/>
    </row>
    <row r="230" spans="2:28" x14ac:dyDescent="0.25">
      <c r="B230" s="554"/>
      <c r="C230" s="554"/>
      <c r="D230" s="554"/>
      <c r="E230" s="554"/>
      <c r="F230" s="554"/>
      <c r="G230" s="554"/>
      <c r="H230" s="554"/>
      <c r="I230" s="554"/>
      <c r="J230" s="554"/>
      <c r="K230" s="554"/>
      <c r="L230" s="554"/>
      <c r="M230" s="554"/>
      <c r="N230" s="554"/>
      <c r="O230" s="554"/>
      <c r="P230" s="554"/>
      <c r="Q230" s="554"/>
      <c r="R230" s="554"/>
      <c r="S230" s="554"/>
      <c r="T230" s="554"/>
      <c r="U230" s="554"/>
      <c r="V230" s="554"/>
      <c r="W230" s="554"/>
      <c r="X230" s="554"/>
      <c r="Y230" s="554"/>
      <c r="Z230" s="554"/>
      <c r="AA230" s="554"/>
      <c r="AB230" s="554"/>
    </row>
    <row r="231" spans="2:28" x14ac:dyDescent="0.25">
      <c r="B231" s="554"/>
      <c r="C231" s="554"/>
      <c r="D231" s="554"/>
      <c r="E231" s="554"/>
      <c r="F231" s="554"/>
      <c r="G231" s="554"/>
      <c r="H231" s="554"/>
      <c r="I231" s="554"/>
      <c r="J231" s="554"/>
      <c r="K231" s="554"/>
      <c r="L231" s="554"/>
      <c r="M231" s="554"/>
      <c r="N231" s="554"/>
      <c r="O231" s="554"/>
      <c r="P231" s="554"/>
      <c r="Q231" s="554"/>
      <c r="R231" s="554"/>
      <c r="S231" s="554"/>
      <c r="T231" s="554"/>
      <c r="U231" s="554"/>
      <c r="V231" s="554"/>
      <c r="W231" s="554"/>
      <c r="X231" s="554"/>
      <c r="Y231" s="554"/>
      <c r="Z231" s="554"/>
      <c r="AA231" s="554"/>
      <c r="AB231" s="554"/>
    </row>
    <row r="232" spans="2:28" x14ac:dyDescent="0.25">
      <c r="B232" s="554"/>
      <c r="C232" s="554"/>
      <c r="D232" s="554"/>
      <c r="E232" s="554"/>
      <c r="F232" s="554"/>
      <c r="G232" s="554"/>
      <c r="H232" s="554"/>
      <c r="I232" s="554"/>
      <c r="J232" s="554"/>
      <c r="K232" s="554"/>
      <c r="L232" s="554"/>
      <c r="M232" s="554"/>
      <c r="N232" s="554"/>
      <c r="O232" s="554"/>
      <c r="P232" s="554"/>
      <c r="Q232" s="554"/>
      <c r="R232" s="554"/>
      <c r="S232" s="554"/>
      <c r="T232" s="554"/>
      <c r="U232" s="554"/>
      <c r="V232" s="554"/>
      <c r="W232" s="554"/>
      <c r="X232" s="554"/>
      <c r="Y232" s="554"/>
      <c r="Z232" s="554"/>
      <c r="AA232" s="554"/>
      <c r="AB232" s="554"/>
    </row>
    <row r="233" spans="2:28" x14ac:dyDescent="0.25">
      <c r="B233" s="554"/>
      <c r="C233" s="554"/>
      <c r="D233" s="554"/>
      <c r="E233" s="554"/>
      <c r="F233" s="554"/>
      <c r="G233" s="554"/>
      <c r="H233" s="554"/>
      <c r="I233" s="554"/>
      <c r="J233" s="554"/>
      <c r="K233" s="554"/>
      <c r="L233" s="554"/>
      <c r="M233" s="554"/>
      <c r="N233" s="554"/>
      <c r="O233" s="554"/>
      <c r="P233" s="554"/>
      <c r="Q233" s="554"/>
      <c r="R233" s="554"/>
      <c r="S233" s="554"/>
      <c r="T233" s="554"/>
      <c r="U233" s="554"/>
      <c r="V233" s="554"/>
      <c r="W233" s="554"/>
      <c r="X233" s="554"/>
      <c r="Y233" s="554"/>
      <c r="Z233" s="554"/>
      <c r="AA233" s="554"/>
      <c r="AB233" s="554"/>
    </row>
    <row r="234" spans="2:28" x14ac:dyDescent="0.25">
      <c r="B234" s="554"/>
      <c r="C234" s="554"/>
      <c r="D234" s="554"/>
      <c r="E234" s="554"/>
      <c r="F234" s="554"/>
      <c r="G234" s="554"/>
      <c r="H234" s="554"/>
      <c r="I234" s="554"/>
      <c r="J234" s="554"/>
      <c r="K234" s="554"/>
      <c r="L234" s="554"/>
      <c r="M234" s="554"/>
      <c r="N234" s="554"/>
      <c r="O234" s="554"/>
      <c r="P234" s="554"/>
      <c r="Q234" s="554"/>
      <c r="R234" s="554"/>
      <c r="S234" s="554"/>
      <c r="T234" s="554"/>
      <c r="U234" s="554"/>
      <c r="V234" s="554"/>
      <c r="W234" s="554"/>
      <c r="X234" s="554"/>
      <c r="Y234" s="554"/>
      <c r="Z234" s="554"/>
      <c r="AA234" s="554"/>
      <c r="AB234" s="554"/>
    </row>
    <row r="235" spans="2:28" x14ac:dyDescent="0.25">
      <c r="B235" s="554"/>
      <c r="C235" s="554"/>
      <c r="D235" s="554"/>
      <c r="E235" s="554"/>
      <c r="F235" s="554"/>
      <c r="G235" s="554"/>
      <c r="H235" s="554"/>
      <c r="I235" s="554"/>
      <c r="J235" s="554"/>
      <c r="K235" s="554"/>
      <c r="L235" s="554"/>
      <c r="M235" s="554"/>
      <c r="N235" s="554"/>
      <c r="O235" s="554"/>
      <c r="P235" s="554"/>
      <c r="Q235" s="554"/>
      <c r="R235" s="554"/>
      <c r="S235" s="554"/>
      <c r="T235" s="554"/>
      <c r="U235" s="554"/>
      <c r="V235" s="554"/>
      <c r="W235" s="554"/>
      <c r="X235" s="554"/>
      <c r="Y235" s="554"/>
      <c r="Z235" s="554"/>
      <c r="AA235" s="554"/>
      <c r="AB235" s="554"/>
    </row>
    <row r="236" spans="2:28" x14ac:dyDescent="0.25">
      <c r="B236" s="554"/>
      <c r="C236" s="554"/>
      <c r="D236" s="554"/>
      <c r="E236" s="554"/>
      <c r="F236" s="554"/>
      <c r="G236" s="554"/>
      <c r="H236" s="554"/>
      <c r="I236" s="554"/>
      <c r="J236" s="554"/>
      <c r="K236" s="554"/>
      <c r="L236" s="554"/>
      <c r="M236" s="554"/>
      <c r="N236" s="554"/>
      <c r="O236" s="554"/>
      <c r="P236" s="554"/>
      <c r="Q236" s="554"/>
      <c r="R236" s="554"/>
      <c r="S236" s="554"/>
      <c r="T236" s="554"/>
      <c r="U236" s="554"/>
      <c r="V236" s="554"/>
      <c r="W236" s="554"/>
      <c r="X236" s="554"/>
      <c r="Y236" s="554"/>
      <c r="Z236" s="554"/>
      <c r="AA236" s="554"/>
      <c r="AB236" s="554"/>
    </row>
    <row r="237" spans="2:28" x14ac:dyDescent="0.25">
      <c r="B237" s="554"/>
      <c r="C237" s="554"/>
      <c r="D237" s="554"/>
      <c r="E237" s="554"/>
      <c r="F237" s="554"/>
      <c r="G237" s="554"/>
      <c r="H237" s="554"/>
      <c r="I237" s="554"/>
      <c r="J237" s="554"/>
      <c r="K237" s="554"/>
      <c r="L237" s="554"/>
      <c r="M237" s="554"/>
      <c r="N237" s="554"/>
      <c r="O237" s="554"/>
      <c r="P237" s="554"/>
      <c r="Q237" s="554"/>
      <c r="R237" s="554"/>
      <c r="S237" s="554"/>
      <c r="T237" s="554"/>
      <c r="U237" s="554"/>
      <c r="V237" s="554"/>
      <c r="W237" s="554"/>
      <c r="X237" s="554"/>
      <c r="Y237" s="554"/>
      <c r="Z237" s="554"/>
      <c r="AA237" s="554"/>
      <c r="AB237" s="554"/>
    </row>
    <row r="238" spans="2:28" x14ac:dyDescent="0.25">
      <c r="B238" s="554"/>
      <c r="C238" s="554"/>
      <c r="D238" s="554"/>
      <c r="E238" s="554"/>
      <c r="F238" s="554"/>
      <c r="G238" s="554"/>
      <c r="H238" s="554"/>
      <c r="I238" s="554"/>
      <c r="J238" s="554"/>
      <c r="K238" s="554"/>
      <c r="L238" s="554"/>
      <c r="M238" s="554"/>
      <c r="N238" s="554"/>
      <c r="O238" s="554"/>
      <c r="P238" s="554"/>
      <c r="Q238" s="554"/>
      <c r="R238" s="554"/>
      <c r="S238" s="554"/>
      <c r="T238" s="554"/>
      <c r="U238" s="554"/>
      <c r="V238" s="554"/>
      <c r="W238" s="554"/>
      <c r="X238" s="554"/>
      <c r="Y238" s="554"/>
      <c r="Z238" s="554"/>
      <c r="AA238" s="554"/>
      <c r="AB238" s="554"/>
    </row>
    <row r="239" spans="2:28" x14ac:dyDescent="0.25">
      <c r="B239" s="554"/>
      <c r="C239" s="554"/>
      <c r="D239" s="554"/>
      <c r="E239" s="554"/>
      <c r="F239" s="554"/>
      <c r="G239" s="554"/>
      <c r="H239" s="554"/>
      <c r="I239" s="554"/>
      <c r="J239" s="554"/>
      <c r="K239" s="554"/>
      <c r="L239" s="554"/>
      <c r="M239" s="554"/>
      <c r="N239" s="554"/>
      <c r="O239" s="554"/>
      <c r="P239" s="554"/>
      <c r="Q239" s="554"/>
      <c r="R239" s="554"/>
      <c r="S239" s="554"/>
      <c r="T239" s="554"/>
      <c r="U239" s="554"/>
      <c r="V239" s="554"/>
      <c r="W239" s="554"/>
      <c r="X239" s="554"/>
      <c r="Y239" s="554"/>
      <c r="Z239" s="554"/>
      <c r="AA239" s="554"/>
      <c r="AB239" s="554"/>
    </row>
    <row r="240" spans="2:28" x14ac:dyDescent="0.25">
      <c r="B240" s="554"/>
      <c r="C240" s="554"/>
      <c r="D240" s="554"/>
      <c r="E240" s="554"/>
      <c r="F240" s="554"/>
      <c r="G240" s="554"/>
      <c r="H240" s="554"/>
      <c r="I240" s="554"/>
      <c r="J240" s="554"/>
      <c r="K240" s="554"/>
      <c r="L240" s="554"/>
      <c r="M240" s="554"/>
      <c r="N240" s="554"/>
      <c r="O240" s="554"/>
      <c r="P240" s="554"/>
      <c r="Q240" s="554"/>
      <c r="R240" s="554"/>
      <c r="S240" s="554"/>
      <c r="T240" s="554"/>
      <c r="U240" s="554"/>
      <c r="V240" s="554"/>
      <c r="W240" s="554"/>
      <c r="X240" s="554"/>
      <c r="Y240" s="554"/>
      <c r="Z240" s="554"/>
      <c r="AA240" s="554"/>
      <c r="AB240" s="554"/>
    </row>
    <row r="241" spans="2:28" x14ac:dyDescent="0.25">
      <c r="B241" s="554"/>
      <c r="C241" s="554"/>
      <c r="D241" s="554"/>
      <c r="E241" s="554"/>
      <c r="F241" s="554"/>
      <c r="G241" s="554"/>
      <c r="H241" s="554"/>
      <c r="I241" s="554"/>
      <c r="J241" s="554"/>
      <c r="K241" s="554"/>
      <c r="L241" s="554"/>
      <c r="M241" s="554"/>
      <c r="N241" s="554"/>
      <c r="O241" s="554"/>
      <c r="P241" s="554"/>
      <c r="Q241" s="554"/>
      <c r="R241" s="554"/>
      <c r="S241" s="554"/>
      <c r="T241" s="554"/>
      <c r="U241" s="554"/>
      <c r="V241" s="554"/>
      <c r="W241" s="554"/>
      <c r="X241" s="554"/>
      <c r="Y241" s="554"/>
      <c r="Z241" s="554"/>
      <c r="AA241" s="554"/>
      <c r="AB241" s="554"/>
    </row>
    <row r="242" spans="2:28" x14ac:dyDescent="0.25">
      <c r="B242" s="554"/>
      <c r="C242" s="554"/>
      <c r="D242" s="554"/>
      <c r="E242" s="554"/>
      <c r="F242" s="554"/>
      <c r="G242" s="554"/>
      <c r="H242" s="554"/>
      <c r="I242" s="554"/>
      <c r="J242" s="554"/>
      <c r="K242" s="554"/>
      <c r="L242" s="554"/>
      <c r="M242" s="554"/>
      <c r="N242" s="554"/>
      <c r="O242" s="554"/>
      <c r="P242" s="554"/>
      <c r="Q242" s="554"/>
      <c r="R242" s="554"/>
      <c r="S242" s="554"/>
      <c r="T242" s="554"/>
      <c r="U242" s="554"/>
      <c r="V242" s="554"/>
      <c r="W242" s="554"/>
      <c r="X242" s="554"/>
      <c r="Y242" s="554"/>
      <c r="Z242" s="554"/>
      <c r="AA242" s="554"/>
      <c r="AB242" s="554"/>
    </row>
    <row r="243" spans="2:28" x14ac:dyDescent="0.25">
      <c r="B243" s="554"/>
      <c r="C243" s="554"/>
      <c r="D243" s="554"/>
      <c r="E243" s="554"/>
      <c r="F243" s="554"/>
      <c r="G243" s="554"/>
      <c r="H243" s="554"/>
      <c r="I243" s="554"/>
      <c r="J243" s="554"/>
      <c r="K243" s="554"/>
      <c r="L243" s="554"/>
      <c r="M243" s="554"/>
      <c r="N243" s="554"/>
      <c r="O243" s="554"/>
      <c r="P243" s="554"/>
      <c r="Q243" s="554"/>
      <c r="R243" s="554"/>
      <c r="S243" s="554"/>
      <c r="T243" s="554"/>
      <c r="U243" s="554"/>
      <c r="V243" s="554"/>
      <c r="W243" s="554"/>
      <c r="X243" s="554"/>
      <c r="Y243" s="554"/>
      <c r="Z243" s="554"/>
      <c r="AA243" s="554"/>
      <c r="AB243" s="554"/>
    </row>
    <row r="244" spans="2:28" x14ac:dyDescent="0.25">
      <c r="B244" s="554"/>
      <c r="C244" s="554"/>
      <c r="D244" s="554"/>
      <c r="E244" s="554"/>
      <c r="F244" s="554"/>
      <c r="G244" s="554"/>
      <c r="H244" s="554"/>
      <c r="I244" s="554"/>
      <c r="J244" s="554"/>
      <c r="K244" s="554"/>
      <c r="L244" s="554"/>
      <c r="M244" s="554"/>
      <c r="N244" s="554"/>
      <c r="O244" s="554"/>
      <c r="P244" s="554"/>
      <c r="Q244" s="554"/>
      <c r="R244" s="554"/>
      <c r="S244" s="554"/>
      <c r="T244" s="554"/>
      <c r="U244" s="554"/>
      <c r="V244" s="554"/>
      <c r="W244" s="554"/>
      <c r="X244" s="554"/>
      <c r="Y244" s="554"/>
      <c r="Z244" s="554"/>
      <c r="AA244" s="554"/>
      <c r="AB244" s="554"/>
    </row>
    <row r="245" spans="2:28" x14ac:dyDescent="0.25">
      <c r="B245" s="554"/>
      <c r="C245" s="554"/>
      <c r="D245" s="554"/>
      <c r="E245" s="554"/>
      <c r="F245" s="554"/>
      <c r="G245" s="554"/>
      <c r="H245" s="554"/>
      <c r="I245" s="554"/>
      <c r="J245" s="554"/>
      <c r="K245" s="554"/>
      <c r="L245" s="554"/>
      <c r="M245" s="554"/>
      <c r="N245" s="554"/>
      <c r="O245" s="554"/>
      <c r="P245" s="554"/>
      <c r="Q245" s="554"/>
      <c r="R245" s="554"/>
      <c r="S245" s="554"/>
      <c r="T245" s="554"/>
      <c r="U245" s="554"/>
      <c r="V245" s="554"/>
      <c r="W245" s="554"/>
      <c r="X245" s="554"/>
      <c r="Y245" s="554"/>
      <c r="Z245" s="554"/>
      <c r="AA245" s="554"/>
      <c r="AB245" s="554"/>
    </row>
    <row r="246" spans="2:28" x14ac:dyDescent="0.25">
      <c r="B246" s="554"/>
      <c r="C246" s="554"/>
      <c r="D246" s="554"/>
      <c r="E246" s="554"/>
      <c r="F246" s="554"/>
      <c r="G246" s="554"/>
      <c r="H246" s="554"/>
      <c r="I246" s="554"/>
      <c r="J246" s="554"/>
      <c r="K246" s="554"/>
      <c r="L246" s="554"/>
      <c r="M246" s="554"/>
      <c r="N246" s="554"/>
      <c r="O246" s="554"/>
      <c r="P246" s="554"/>
      <c r="Q246" s="554"/>
      <c r="R246" s="554"/>
      <c r="S246" s="554"/>
      <c r="T246" s="554"/>
      <c r="U246" s="554"/>
      <c r="V246" s="554"/>
      <c r="W246" s="554"/>
      <c r="X246" s="554"/>
      <c r="Y246" s="554"/>
      <c r="Z246" s="554"/>
      <c r="AA246" s="554"/>
      <c r="AB246" s="554"/>
    </row>
    <row r="247" spans="2:28" x14ac:dyDescent="0.25">
      <c r="B247" s="554"/>
      <c r="C247" s="554"/>
      <c r="D247" s="554"/>
      <c r="E247" s="554"/>
      <c r="F247" s="554"/>
      <c r="G247" s="554"/>
      <c r="H247" s="554"/>
      <c r="I247" s="554"/>
      <c r="J247" s="554"/>
      <c r="K247" s="554"/>
      <c r="L247" s="554"/>
      <c r="M247" s="554"/>
      <c r="N247" s="554"/>
      <c r="O247" s="554"/>
      <c r="P247" s="554"/>
      <c r="Q247" s="554"/>
      <c r="R247" s="554"/>
      <c r="S247" s="554"/>
      <c r="T247" s="554"/>
      <c r="U247" s="554"/>
      <c r="V247" s="554"/>
      <c r="W247" s="554"/>
      <c r="X247" s="554"/>
      <c r="Y247" s="554"/>
      <c r="Z247" s="554"/>
      <c r="AA247" s="554"/>
      <c r="AB247" s="554"/>
    </row>
    <row r="248" spans="2:28" x14ac:dyDescent="0.25">
      <c r="B248" s="554"/>
      <c r="C248" s="554"/>
      <c r="D248" s="554"/>
      <c r="E248" s="554"/>
      <c r="F248" s="554"/>
      <c r="G248" s="554"/>
      <c r="H248" s="554"/>
      <c r="I248" s="554"/>
      <c r="J248" s="554"/>
      <c r="K248" s="554"/>
      <c r="L248" s="554"/>
      <c r="M248" s="554"/>
      <c r="N248" s="554"/>
      <c r="O248" s="554"/>
      <c r="P248" s="554"/>
      <c r="Q248" s="554"/>
      <c r="R248" s="554"/>
      <c r="S248" s="554"/>
      <c r="T248" s="554"/>
      <c r="U248" s="554"/>
      <c r="V248" s="554"/>
      <c r="W248" s="554"/>
      <c r="X248" s="554"/>
      <c r="Y248" s="554"/>
      <c r="Z248" s="554"/>
      <c r="AA248" s="554"/>
      <c r="AB248" s="554"/>
    </row>
    <row r="249" spans="2:28" x14ac:dyDescent="0.25">
      <c r="B249" s="554"/>
      <c r="C249" s="554"/>
      <c r="D249" s="554"/>
      <c r="E249" s="554"/>
      <c r="F249" s="554"/>
      <c r="G249" s="554"/>
      <c r="H249" s="554"/>
      <c r="I249" s="554"/>
      <c r="J249" s="554"/>
      <c r="K249" s="554"/>
      <c r="L249" s="554"/>
      <c r="M249" s="554"/>
      <c r="N249" s="554"/>
      <c r="O249" s="554"/>
      <c r="P249" s="554"/>
      <c r="Q249" s="554"/>
      <c r="R249" s="554"/>
      <c r="S249" s="554"/>
      <c r="T249" s="554"/>
      <c r="U249" s="554"/>
      <c r="V249" s="554"/>
      <c r="W249" s="554"/>
      <c r="X249" s="554"/>
      <c r="Y249" s="554"/>
      <c r="Z249" s="554"/>
      <c r="AA249" s="554"/>
      <c r="AB249" s="554"/>
    </row>
    <row r="250" spans="2:28" x14ac:dyDescent="0.25">
      <c r="B250" s="554"/>
      <c r="C250" s="554"/>
      <c r="D250" s="554"/>
      <c r="E250" s="554"/>
      <c r="F250" s="554"/>
      <c r="G250" s="554"/>
      <c r="H250" s="554"/>
      <c r="I250" s="554"/>
      <c r="J250" s="554"/>
      <c r="K250" s="554"/>
      <c r="L250" s="554"/>
      <c r="M250" s="554"/>
      <c r="N250" s="554"/>
      <c r="O250" s="554"/>
      <c r="P250" s="554"/>
      <c r="Q250" s="554"/>
      <c r="R250" s="554"/>
      <c r="S250" s="554"/>
      <c r="T250" s="554"/>
      <c r="U250" s="554"/>
      <c r="V250" s="554"/>
      <c r="W250" s="554"/>
      <c r="X250" s="554"/>
      <c r="Y250" s="554"/>
      <c r="Z250" s="554"/>
      <c r="AA250" s="554"/>
      <c r="AB250" s="554"/>
    </row>
    <row r="251" spans="2:28" x14ac:dyDescent="0.25">
      <c r="B251" s="554"/>
      <c r="C251" s="554"/>
      <c r="D251" s="554"/>
      <c r="E251" s="554"/>
      <c r="F251" s="554"/>
      <c r="G251" s="554"/>
      <c r="H251" s="554"/>
      <c r="I251" s="554"/>
      <c r="J251" s="554"/>
      <c r="K251" s="554"/>
      <c r="L251" s="554"/>
      <c r="M251" s="554"/>
      <c r="N251" s="554"/>
      <c r="O251" s="554"/>
      <c r="P251" s="554"/>
      <c r="Q251" s="554"/>
      <c r="R251" s="554"/>
      <c r="S251" s="554"/>
      <c r="T251" s="554"/>
      <c r="U251" s="554"/>
      <c r="V251" s="554"/>
      <c r="W251" s="554"/>
      <c r="X251" s="554"/>
      <c r="Y251" s="554"/>
      <c r="Z251" s="554"/>
      <c r="AA251" s="554"/>
      <c r="AB251" s="554"/>
    </row>
    <row r="252" spans="2:28" x14ac:dyDescent="0.25">
      <c r="B252" s="554"/>
      <c r="C252" s="554"/>
      <c r="D252" s="554"/>
      <c r="E252" s="554"/>
      <c r="F252" s="554"/>
      <c r="G252" s="554"/>
      <c r="H252" s="554"/>
      <c r="I252" s="554"/>
      <c r="J252" s="554"/>
      <c r="K252" s="554"/>
      <c r="L252" s="554"/>
      <c r="M252" s="554"/>
      <c r="N252" s="554"/>
      <c r="O252" s="554"/>
      <c r="P252" s="554"/>
      <c r="Q252" s="554"/>
      <c r="R252" s="554"/>
      <c r="S252" s="554"/>
      <c r="T252" s="554"/>
      <c r="U252" s="554"/>
      <c r="V252" s="554"/>
      <c r="W252" s="554"/>
      <c r="X252" s="554"/>
      <c r="Y252" s="554"/>
      <c r="Z252" s="554"/>
      <c r="AA252" s="554"/>
      <c r="AB252" s="554"/>
    </row>
    <row r="253" spans="2:28" x14ac:dyDescent="0.25">
      <c r="B253" s="554"/>
      <c r="C253" s="554"/>
      <c r="D253" s="554"/>
      <c r="E253" s="554"/>
      <c r="F253" s="554"/>
      <c r="G253" s="554"/>
      <c r="H253" s="554"/>
      <c r="I253" s="554"/>
      <c r="J253" s="554"/>
      <c r="K253" s="554"/>
      <c r="L253" s="554"/>
      <c r="M253" s="554"/>
      <c r="N253" s="554"/>
      <c r="O253" s="554"/>
      <c r="P253" s="554"/>
      <c r="Q253" s="554"/>
      <c r="R253" s="554"/>
      <c r="S253" s="554"/>
      <c r="T253" s="554"/>
      <c r="U253" s="554"/>
      <c r="V253" s="554"/>
      <c r="W253" s="554"/>
      <c r="X253" s="554"/>
      <c r="Y253" s="554"/>
      <c r="Z253" s="554"/>
      <c r="AA253" s="554"/>
      <c r="AB253" s="554"/>
    </row>
    <row r="254" spans="2:28" x14ac:dyDescent="0.25">
      <c r="B254" s="554"/>
      <c r="C254" s="554"/>
      <c r="D254" s="554"/>
      <c r="E254" s="554"/>
      <c r="F254" s="554"/>
      <c r="G254" s="554"/>
      <c r="H254" s="554"/>
      <c r="I254" s="554"/>
      <c r="J254" s="554"/>
      <c r="K254" s="554"/>
      <c r="L254" s="554"/>
      <c r="M254" s="554"/>
      <c r="N254" s="554"/>
      <c r="O254" s="554"/>
      <c r="P254" s="554"/>
      <c r="Q254" s="554"/>
      <c r="R254" s="554"/>
      <c r="S254" s="554"/>
      <c r="T254" s="554"/>
      <c r="U254" s="554"/>
      <c r="V254" s="554"/>
      <c r="W254" s="554"/>
      <c r="X254" s="554"/>
      <c r="Y254" s="554"/>
      <c r="Z254" s="554"/>
      <c r="AA254" s="554"/>
      <c r="AB254" s="554"/>
    </row>
    <row r="255" spans="2:28" x14ac:dyDescent="0.25">
      <c r="B255" s="554"/>
      <c r="C255" s="554"/>
      <c r="D255" s="554"/>
      <c r="E255" s="554"/>
      <c r="F255" s="554"/>
      <c r="G255" s="554"/>
      <c r="H255" s="554"/>
      <c r="I255" s="554"/>
      <c r="J255" s="554"/>
      <c r="K255" s="554"/>
      <c r="L255" s="554"/>
      <c r="M255" s="554"/>
      <c r="N255" s="554"/>
      <c r="O255" s="554"/>
      <c r="P255" s="554"/>
      <c r="Q255" s="554"/>
      <c r="R255" s="554"/>
      <c r="S255" s="554"/>
      <c r="T255" s="554"/>
      <c r="U255" s="554"/>
      <c r="V255" s="554"/>
      <c r="W255" s="554"/>
      <c r="X255" s="554"/>
      <c r="Y255" s="554"/>
      <c r="Z255" s="554"/>
      <c r="AA255" s="554"/>
      <c r="AB255" s="554"/>
    </row>
    <row r="256" spans="2:28" x14ac:dyDescent="0.25">
      <c r="B256" s="554"/>
      <c r="C256" s="554"/>
      <c r="D256" s="554"/>
      <c r="E256" s="554"/>
      <c r="F256" s="554"/>
      <c r="G256" s="554"/>
      <c r="H256" s="554"/>
      <c r="I256" s="554"/>
      <c r="J256" s="554"/>
      <c r="K256" s="554"/>
      <c r="L256" s="554"/>
      <c r="M256" s="554"/>
      <c r="N256" s="554"/>
      <c r="O256" s="554"/>
      <c r="P256" s="554"/>
      <c r="Q256" s="554"/>
      <c r="R256" s="554"/>
      <c r="S256" s="554"/>
      <c r="T256" s="554"/>
      <c r="U256" s="554"/>
      <c r="V256" s="554"/>
      <c r="W256" s="554"/>
      <c r="X256" s="554"/>
      <c r="Y256" s="554"/>
      <c r="Z256" s="554"/>
      <c r="AA256" s="554"/>
      <c r="AB256" s="554"/>
    </row>
    <row r="257" spans="2:28" x14ac:dyDescent="0.25">
      <c r="B257" s="554"/>
      <c r="C257" s="554"/>
      <c r="D257" s="554"/>
      <c r="E257" s="554"/>
      <c r="F257" s="554"/>
      <c r="G257" s="554"/>
      <c r="H257" s="554"/>
      <c r="I257" s="554"/>
      <c r="J257" s="554"/>
      <c r="K257" s="554"/>
      <c r="L257" s="554"/>
      <c r="M257" s="554"/>
      <c r="N257" s="554"/>
      <c r="O257" s="554"/>
      <c r="P257" s="554"/>
      <c r="Q257" s="554"/>
      <c r="R257" s="554"/>
      <c r="S257" s="554"/>
      <c r="T257" s="554"/>
      <c r="U257" s="554"/>
      <c r="V257" s="554"/>
      <c r="W257" s="554"/>
      <c r="X257" s="554"/>
      <c r="Y257" s="554"/>
      <c r="Z257" s="554"/>
      <c r="AA257" s="554"/>
      <c r="AB257" s="554"/>
    </row>
    <row r="258" spans="2:28" x14ac:dyDescent="0.25">
      <c r="B258" s="554"/>
      <c r="C258" s="554"/>
      <c r="D258" s="554"/>
      <c r="E258" s="554"/>
      <c r="F258" s="554"/>
      <c r="G258" s="554"/>
      <c r="H258" s="554"/>
      <c r="I258" s="554"/>
      <c r="J258" s="554"/>
      <c r="K258" s="554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554"/>
      <c r="Z258" s="554"/>
      <c r="AA258" s="554"/>
      <c r="AB258" s="554"/>
    </row>
    <row r="259" spans="2:28" x14ac:dyDescent="0.25">
      <c r="B259" s="554"/>
      <c r="C259" s="554"/>
      <c r="D259" s="554"/>
      <c r="E259" s="554"/>
      <c r="F259" s="554"/>
      <c r="G259" s="554"/>
      <c r="H259" s="554"/>
      <c r="I259" s="554"/>
      <c r="J259" s="554"/>
      <c r="K259" s="554"/>
      <c r="L259" s="554"/>
      <c r="M259" s="554"/>
      <c r="N259" s="554"/>
      <c r="O259" s="554"/>
      <c r="P259" s="554"/>
      <c r="Q259" s="554"/>
      <c r="R259" s="554"/>
      <c r="S259" s="554"/>
      <c r="T259" s="554"/>
      <c r="U259" s="554"/>
      <c r="V259" s="554"/>
      <c r="W259" s="554"/>
      <c r="X259" s="554"/>
      <c r="Y259" s="554"/>
      <c r="Z259" s="554"/>
      <c r="AA259" s="554"/>
      <c r="AB259" s="554"/>
    </row>
    <row r="260" spans="2:28" x14ac:dyDescent="0.25">
      <c r="B260" s="554"/>
      <c r="C260" s="554"/>
      <c r="D260" s="554"/>
      <c r="E260" s="554"/>
      <c r="F260" s="554"/>
      <c r="G260" s="554"/>
      <c r="H260" s="554"/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554"/>
      <c r="Z260" s="554"/>
      <c r="AA260" s="554"/>
      <c r="AB260" s="554"/>
    </row>
    <row r="261" spans="2:28" x14ac:dyDescent="0.25">
      <c r="B261" s="554"/>
      <c r="C261" s="554"/>
      <c r="D261" s="554"/>
      <c r="E261" s="554"/>
      <c r="F261" s="554"/>
      <c r="G261" s="554"/>
      <c r="H261" s="554"/>
      <c r="I261" s="554"/>
      <c r="J261" s="554"/>
      <c r="K261" s="554"/>
      <c r="L261" s="554"/>
      <c r="M261" s="554"/>
      <c r="N261" s="554"/>
      <c r="O261" s="554"/>
      <c r="P261" s="554"/>
      <c r="Q261" s="554"/>
      <c r="R261" s="554"/>
      <c r="S261" s="554"/>
      <c r="T261" s="554"/>
      <c r="U261" s="554"/>
      <c r="V261" s="554"/>
      <c r="W261" s="554"/>
      <c r="X261" s="554"/>
      <c r="Y261" s="554"/>
      <c r="Z261" s="554"/>
      <c r="AA261" s="554"/>
      <c r="AB261" s="554"/>
    </row>
    <row r="262" spans="2:28" x14ac:dyDescent="0.25">
      <c r="B262" s="554"/>
      <c r="C262" s="554"/>
      <c r="D262" s="554"/>
      <c r="E262" s="554"/>
      <c r="F262" s="554"/>
      <c r="G262" s="554"/>
      <c r="H262" s="554"/>
      <c r="I262" s="554"/>
      <c r="J262" s="554"/>
      <c r="K262" s="554"/>
      <c r="L262" s="554"/>
      <c r="M262" s="554"/>
      <c r="N262" s="554"/>
      <c r="O262" s="554"/>
      <c r="P262" s="554"/>
      <c r="Q262" s="554"/>
      <c r="R262" s="554"/>
      <c r="S262" s="554"/>
      <c r="T262" s="554"/>
      <c r="U262" s="554"/>
      <c r="V262" s="554"/>
      <c r="W262" s="554"/>
      <c r="X262" s="554"/>
      <c r="Y262" s="554"/>
      <c r="Z262" s="554"/>
      <c r="AA262" s="554"/>
      <c r="AB262" s="554"/>
    </row>
    <row r="263" spans="2:28" x14ac:dyDescent="0.25">
      <c r="B263" s="554"/>
      <c r="C263" s="554"/>
      <c r="D263" s="554"/>
      <c r="E263" s="554"/>
      <c r="F263" s="554"/>
      <c r="G263" s="554"/>
      <c r="H263" s="554"/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  <c r="T263" s="554"/>
      <c r="U263" s="554"/>
      <c r="V263" s="554"/>
      <c r="W263" s="554"/>
      <c r="X263" s="554"/>
      <c r="Y263" s="554"/>
      <c r="Z263" s="554"/>
      <c r="AA263" s="554"/>
      <c r="AB263" s="554"/>
    </row>
    <row r="264" spans="2:28" x14ac:dyDescent="0.25">
      <c r="B264" s="554"/>
      <c r="C264" s="554"/>
      <c r="D264" s="554"/>
      <c r="E264" s="554"/>
      <c r="F264" s="554"/>
      <c r="G264" s="554"/>
      <c r="H264" s="554"/>
      <c r="I264" s="554"/>
      <c r="J264" s="554"/>
      <c r="K264" s="554"/>
      <c r="L264" s="554"/>
      <c r="M264" s="554"/>
      <c r="N264" s="554"/>
      <c r="O264" s="554"/>
      <c r="P264" s="554"/>
      <c r="Q264" s="554"/>
      <c r="R264" s="554"/>
      <c r="S264" s="554"/>
      <c r="T264" s="554"/>
      <c r="U264" s="554"/>
      <c r="V264" s="554"/>
      <c r="W264" s="554"/>
      <c r="X264" s="554"/>
      <c r="Y264" s="554"/>
      <c r="Z264" s="554"/>
      <c r="AA264" s="554"/>
      <c r="AB264" s="554"/>
    </row>
    <row r="265" spans="2:28" x14ac:dyDescent="0.25">
      <c r="B265" s="554"/>
      <c r="C265" s="554"/>
      <c r="D265" s="554"/>
      <c r="E265" s="554"/>
      <c r="F265" s="554"/>
      <c r="G265" s="554"/>
      <c r="H265" s="554"/>
      <c r="I265" s="554"/>
      <c r="J265" s="554"/>
      <c r="K265" s="554"/>
      <c r="L265" s="554"/>
      <c r="M265" s="554"/>
      <c r="N265" s="554"/>
      <c r="O265" s="554"/>
      <c r="P265" s="554"/>
      <c r="Q265" s="554"/>
      <c r="R265" s="554"/>
      <c r="S265" s="554"/>
      <c r="T265" s="554"/>
      <c r="U265" s="554"/>
      <c r="V265" s="554"/>
      <c r="W265" s="554"/>
      <c r="X265" s="554"/>
      <c r="Y265" s="554"/>
      <c r="Z265" s="554"/>
      <c r="AA265" s="554"/>
      <c r="AB265" s="554"/>
    </row>
    <row r="266" spans="2:28" x14ac:dyDescent="0.25">
      <c r="B266" s="554"/>
      <c r="C266" s="554"/>
      <c r="D266" s="554"/>
      <c r="E266" s="554"/>
      <c r="F266" s="554"/>
      <c r="G266" s="554"/>
      <c r="H266" s="554"/>
      <c r="I266" s="554"/>
      <c r="J266" s="554"/>
      <c r="K266" s="554"/>
      <c r="L266" s="554"/>
      <c r="M266" s="554"/>
      <c r="N266" s="554"/>
      <c r="O266" s="554"/>
      <c r="P266" s="554"/>
      <c r="Q266" s="554"/>
      <c r="R266" s="554"/>
      <c r="S266" s="554"/>
      <c r="T266" s="554"/>
      <c r="U266" s="554"/>
      <c r="V266" s="554"/>
      <c r="W266" s="554"/>
      <c r="X266" s="554"/>
      <c r="Y266" s="554"/>
      <c r="Z266" s="554"/>
      <c r="AA266" s="554"/>
      <c r="AB266" s="554"/>
    </row>
    <row r="267" spans="2:28" x14ac:dyDescent="0.25">
      <c r="B267" s="554"/>
      <c r="C267" s="554"/>
      <c r="D267" s="554"/>
      <c r="E267" s="554"/>
      <c r="F267" s="554"/>
      <c r="G267" s="554"/>
      <c r="H267" s="554"/>
      <c r="I267" s="554"/>
      <c r="J267" s="554"/>
      <c r="K267" s="554"/>
      <c r="L267" s="554"/>
      <c r="M267" s="554"/>
      <c r="N267" s="554"/>
      <c r="O267" s="554"/>
      <c r="P267" s="554"/>
      <c r="Q267" s="554"/>
      <c r="R267" s="554"/>
      <c r="S267" s="554"/>
      <c r="T267" s="554"/>
      <c r="U267" s="554"/>
      <c r="V267" s="554"/>
      <c r="W267" s="554"/>
      <c r="X267" s="554"/>
      <c r="Y267" s="554"/>
      <c r="Z267" s="554"/>
      <c r="AA267" s="554"/>
      <c r="AB267" s="554"/>
    </row>
    <row r="268" spans="2:28" x14ac:dyDescent="0.25">
      <c r="B268" s="554"/>
      <c r="C268" s="554"/>
      <c r="D268" s="554"/>
      <c r="E268" s="554"/>
      <c r="F268" s="554"/>
      <c r="G268" s="554"/>
      <c r="H268" s="554"/>
      <c r="I268" s="554"/>
      <c r="J268" s="554"/>
      <c r="K268" s="554"/>
      <c r="L268" s="554"/>
      <c r="M268" s="554"/>
      <c r="N268" s="554"/>
      <c r="O268" s="554"/>
      <c r="P268" s="554"/>
      <c r="Q268" s="554"/>
      <c r="R268" s="554"/>
      <c r="S268" s="554"/>
      <c r="T268" s="554"/>
      <c r="U268" s="554"/>
      <c r="V268" s="554"/>
      <c r="W268" s="554"/>
      <c r="X268" s="554"/>
      <c r="Y268" s="554"/>
      <c r="Z268" s="554"/>
      <c r="AA268" s="554"/>
      <c r="AB268" s="554"/>
    </row>
    <row r="269" spans="2:28" x14ac:dyDescent="0.25">
      <c r="B269" s="554"/>
      <c r="C269" s="554"/>
      <c r="D269" s="554"/>
      <c r="E269" s="554"/>
      <c r="F269" s="554"/>
      <c r="G269" s="554"/>
      <c r="H269" s="554"/>
      <c r="I269" s="554"/>
      <c r="J269" s="554"/>
      <c r="K269" s="554"/>
      <c r="L269" s="554"/>
      <c r="M269" s="554"/>
      <c r="N269" s="554"/>
      <c r="O269" s="554"/>
      <c r="P269" s="554"/>
      <c r="Q269" s="554"/>
      <c r="R269" s="554"/>
      <c r="S269" s="554"/>
      <c r="T269" s="554"/>
      <c r="U269" s="554"/>
      <c r="V269" s="554"/>
      <c r="W269" s="554"/>
      <c r="X269" s="554"/>
      <c r="Y269" s="554"/>
      <c r="Z269" s="554"/>
      <c r="AA269" s="554"/>
      <c r="AB269" s="554"/>
    </row>
    <row r="270" spans="2:28" x14ac:dyDescent="0.25">
      <c r="B270" s="554"/>
      <c r="C270" s="554"/>
      <c r="D270" s="554"/>
      <c r="E270" s="554"/>
      <c r="F270" s="554"/>
      <c r="G270" s="554"/>
      <c r="H270" s="554"/>
      <c r="I270" s="554"/>
      <c r="J270" s="554"/>
      <c r="K270" s="554"/>
      <c r="L270" s="554"/>
      <c r="M270" s="554"/>
      <c r="N270" s="554"/>
      <c r="O270" s="554"/>
      <c r="P270" s="554"/>
      <c r="Q270" s="554"/>
      <c r="R270" s="554"/>
      <c r="S270" s="554"/>
      <c r="T270" s="554"/>
      <c r="U270" s="554"/>
      <c r="V270" s="554"/>
      <c r="W270" s="554"/>
      <c r="X270" s="554"/>
      <c r="Y270" s="554"/>
      <c r="Z270" s="554"/>
      <c r="AA270" s="554"/>
      <c r="AB270" s="554"/>
    </row>
    <row r="271" spans="2:28" x14ac:dyDescent="0.25">
      <c r="B271" s="554"/>
      <c r="C271" s="554"/>
      <c r="D271" s="554"/>
      <c r="E271" s="554"/>
      <c r="F271" s="554"/>
      <c r="G271" s="554"/>
      <c r="H271" s="554"/>
      <c r="I271" s="554"/>
      <c r="J271" s="554"/>
      <c r="K271" s="554"/>
      <c r="L271" s="554"/>
      <c r="M271" s="554"/>
      <c r="N271" s="554"/>
      <c r="O271" s="554"/>
      <c r="P271" s="554"/>
      <c r="Q271" s="554"/>
      <c r="R271" s="554"/>
      <c r="S271" s="554"/>
      <c r="T271" s="554"/>
      <c r="U271" s="554"/>
      <c r="V271" s="554"/>
      <c r="W271" s="554"/>
      <c r="X271" s="554"/>
      <c r="Y271" s="554"/>
      <c r="Z271" s="554"/>
      <c r="AA271" s="554"/>
      <c r="AB271" s="554"/>
    </row>
    <row r="272" spans="2:28" x14ac:dyDescent="0.25">
      <c r="B272" s="554"/>
      <c r="C272" s="554"/>
      <c r="D272" s="554"/>
      <c r="E272" s="554"/>
      <c r="F272" s="554"/>
      <c r="G272" s="554"/>
      <c r="H272" s="554"/>
      <c r="I272" s="554"/>
      <c r="J272" s="554"/>
      <c r="K272" s="554"/>
      <c r="L272" s="554"/>
      <c r="M272" s="554"/>
      <c r="N272" s="554"/>
      <c r="O272" s="554"/>
      <c r="P272" s="554"/>
      <c r="Q272" s="554"/>
      <c r="R272" s="554"/>
      <c r="S272" s="554"/>
      <c r="T272" s="554"/>
      <c r="U272" s="554"/>
      <c r="V272" s="554"/>
      <c r="W272" s="554"/>
      <c r="X272" s="554"/>
      <c r="Y272" s="554"/>
      <c r="Z272" s="554"/>
      <c r="AA272" s="554"/>
      <c r="AB272" s="554"/>
    </row>
    <row r="273" spans="2:28" x14ac:dyDescent="0.25">
      <c r="B273" s="554"/>
      <c r="C273" s="554"/>
      <c r="D273" s="554"/>
      <c r="E273" s="554"/>
      <c r="F273" s="554"/>
      <c r="G273" s="554"/>
      <c r="H273" s="554"/>
      <c r="I273" s="554"/>
      <c r="J273" s="554"/>
      <c r="K273" s="554"/>
      <c r="L273" s="554"/>
      <c r="M273" s="554"/>
      <c r="N273" s="554"/>
      <c r="O273" s="554"/>
      <c r="P273" s="554"/>
      <c r="Q273" s="554"/>
      <c r="R273" s="554"/>
      <c r="S273" s="554"/>
      <c r="T273" s="554"/>
      <c r="U273" s="554"/>
      <c r="V273" s="554"/>
      <c r="W273" s="554"/>
      <c r="X273" s="554"/>
      <c r="Y273" s="554"/>
      <c r="Z273" s="554"/>
      <c r="AA273" s="554"/>
      <c r="AB273" s="554"/>
    </row>
    <row r="274" spans="2:28" x14ac:dyDescent="0.25">
      <c r="B274" s="554"/>
      <c r="C274" s="554"/>
      <c r="D274" s="554"/>
      <c r="E274" s="554"/>
      <c r="F274" s="554"/>
      <c r="G274" s="554"/>
      <c r="H274" s="554"/>
      <c r="I274" s="554"/>
      <c r="J274" s="554"/>
      <c r="K274" s="554"/>
      <c r="L274" s="554"/>
      <c r="M274" s="554"/>
      <c r="N274" s="554"/>
      <c r="O274" s="554"/>
      <c r="P274" s="554"/>
      <c r="Q274" s="554"/>
      <c r="R274" s="554"/>
      <c r="S274" s="554"/>
      <c r="T274" s="554"/>
      <c r="U274" s="554"/>
      <c r="V274" s="554"/>
      <c r="W274" s="554"/>
      <c r="X274" s="554"/>
      <c r="Y274" s="554"/>
      <c r="Z274" s="554"/>
      <c r="AA274" s="554"/>
      <c r="AB274" s="554"/>
    </row>
    <row r="275" spans="2:28" x14ac:dyDescent="0.25">
      <c r="B275" s="554"/>
      <c r="C275" s="554"/>
      <c r="D275" s="554"/>
      <c r="E275" s="554"/>
      <c r="F275" s="554"/>
      <c r="G275" s="554"/>
      <c r="H275" s="554"/>
      <c r="I275" s="554"/>
      <c r="J275" s="554"/>
      <c r="K275" s="554"/>
      <c r="L275" s="554"/>
      <c r="M275" s="554"/>
      <c r="N275" s="554"/>
      <c r="O275" s="554"/>
      <c r="P275" s="554"/>
      <c r="Q275" s="554"/>
      <c r="R275" s="554"/>
      <c r="S275" s="554"/>
      <c r="T275" s="554"/>
      <c r="U275" s="554"/>
      <c r="V275" s="554"/>
      <c r="W275" s="554"/>
      <c r="X275" s="554"/>
      <c r="Y275" s="554"/>
      <c r="Z275" s="554"/>
      <c r="AA275" s="554"/>
      <c r="AB275" s="554"/>
    </row>
    <row r="276" spans="2:28" x14ac:dyDescent="0.25">
      <c r="B276" s="554"/>
      <c r="C276" s="554"/>
      <c r="D276" s="554"/>
      <c r="E276" s="554"/>
      <c r="F276" s="554"/>
      <c r="G276" s="554"/>
      <c r="H276" s="554"/>
      <c r="I276" s="554"/>
      <c r="J276" s="554"/>
      <c r="K276" s="554"/>
      <c r="L276" s="554"/>
      <c r="M276" s="554"/>
      <c r="N276" s="554"/>
      <c r="O276" s="554"/>
      <c r="P276" s="554"/>
      <c r="Q276" s="554"/>
      <c r="R276" s="554"/>
      <c r="S276" s="554"/>
      <c r="T276" s="554"/>
      <c r="U276" s="554"/>
      <c r="V276" s="554"/>
      <c r="W276" s="554"/>
      <c r="X276" s="554"/>
      <c r="Y276" s="554"/>
      <c r="Z276" s="554"/>
      <c r="AA276" s="554"/>
      <c r="AB276" s="554"/>
    </row>
    <row r="277" spans="2:28" x14ac:dyDescent="0.25">
      <c r="B277" s="554"/>
      <c r="C277" s="554"/>
      <c r="D277" s="554"/>
      <c r="E277" s="554"/>
      <c r="F277" s="554"/>
      <c r="G277" s="554"/>
      <c r="H277" s="554"/>
      <c r="I277" s="554"/>
      <c r="J277" s="554"/>
      <c r="K277" s="554"/>
      <c r="L277" s="554"/>
      <c r="M277" s="554"/>
      <c r="N277" s="554"/>
      <c r="O277" s="554"/>
      <c r="P277" s="554"/>
      <c r="Q277" s="554"/>
      <c r="R277" s="554"/>
      <c r="S277" s="554"/>
      <c r="T277" s="554"/>
      <c r="U277" s="554"/>
      <c r="V277" s="554"/>
      <c r="W277" s="554"/>
      <c r="X277" s="554"/>
      <c r="Y277" s="554"/>
      <c r="Z277" s="554"/>
      <c r="AA277" s="554"/>
      <c r="AB277" s="554"/>
    </row>
    <row r="278" spans="2:28" x14ac:dyDescent="0.25">
      <c r="B278" s="554"/>
      <c r="C278" s="554"/>
      <c r="D278" s="554"/>
      <c r="E278" s="554"/>
      <c r="F278" s="554"/>
      <c r="G278" s="554"/>
      <c r="H278" s="554"/>
      <c r="I278" s="554"/>
      <c r="J278" s="554"/>
      <c r="K278" s="554"/>
      <c r="L278" s="554"/>
      <c r="M278" s="554"/>
      <c r="N278" s="554"/>
      <c r="O278" s="554"/>
      <c r="P278" s="554"/>
      <c r="Q278" s="554"/>
      <c r="R278" s="554"/>
      <c r="S278" s="554"/>
      <c r="T278" s="554"/>
      <c r="U278" s="554"/>
      <c r="V278" s="554"/>
      <c r="W278" s="554"/>
      <c r="X278" s="554"/>
      <c r="Y278" s="554"/>
      <c r="Z278" s="554"/>
      <c r="AA278" s="554"/>
      <c r="AB278" s="554"/>
    </row>
    <row r="279" spans="2:28" x14ac:dyDescent="0.25">
      <c r="B279" s="554"/>
      <c r="C279" s="554"/>
      <c r="D279" s="554"/>
      <c r="E279" s="554"/>
      <c r="F279" s="554"/>
      <c r="G279" s="554"/>
      <c r="H279" s="554"/>
      <c r="I279" s="554"/>
      <c r="J279" s="554"/>
      <c r="K279" s="554"/>
      <c r="L279" s="554"/>
      <c r="M279" s="554"/>
      <c r="N279" s="554"/>
      <c r="O279" s="554"/>
      <c r="P279" s="554"/>
      <c r="Q279" s="554"/>
      <c r="R279" s="554"/>
      <c r="S279" s="554"/>
      <c r="T279" s="554"/>
      <c r="U279" s="554"/>
      <c r="V279" s="554"/>
      <c r="W279" s="554"/>
      <c r="X279" s="554"/>
      <c r="Y279" s="554"/>
      <c r="Z279" s="554"/>
      <c r="AA279" s="554"/>
      <c r="AB279" s="554"/>
    </row>
    <row r="280" spans="2:28" x14ac:dyDescent="0.25">
      <c r="B280" s="554"/>
      <c r="C280" s="554"/>
      <c r="D280" s="554"/>
      <c r="E280" s="554"/>
      <c r="F280" s="554"/>
      <c r="G280" s="554"/>
      <c r="H280" s="554"/>
      <c r="I280" s="554"/>
      <c r="J280" s="554"/>
      <c r="K280" s="554"/>
      <c r="L280" s="554"/>
      <c r="M280" s="554"/>
      <c r="N280" s="554"/>
      <c r="O280" s="554"/>
      <c r="P280" s="554"/>
      <c r="Q280" s="554"/>
      <c r="R280" s="554"/>
      <c r="S280" s="554"/>
      <c r="T280" s="554"/>
      <c r="U280" s="554"/>
      <c r="V280" s="554"/>
      <c r="W280" s="554"/>
      <c r="X280" s="554"/>
      <c r="Y280" s="554"/>
      <c r="Z280" s="554"/>
      <c r="AA280" s="554"/>
      <c r="AB280" s="554"/>
    </row>
    <row r="281" spans="2:28" x14ac:dyDescent="0.25">
      <c r="B281" s="554"/>
      <c r="C281" s="554"/>
      <c r="D281" s="554"/>
      <c r="E281" s="554"/>
      <c r="F281" s="554"/>
      <c r="G281" s="554"/>
      <c r="H281" s="554"/>
      <c r="I281" s="554"/>
      <c r="J281" s="554"/>
      <c r="K281" s="554"/>
      <c r="L281" s="554"/>
      <c r="M281" s="554"/>
      <c r="N281" s="554"/>
      <c r="O281" s="554"/>
      <c r="P281" s="554"/>
      <c r="Q281" s="554"/>
      <c r="R281" s="554"/>
      <c r="S281" s="554"/>
      <c r="T281" s="554"/>
      <c r="U281" s="554"/>
      <c r="V281" s="554"/>
      <c r="W281" s="554"/>
      <c r="X281" s="554"/>
      <c r="Y281" s="554"/>
      <c r="Z281" s="554"/>
      <c r="AA281" s="554"/>
      <c r="AB281" s="554"/>
    </row>
    <row r="282" spans="2:28" x14ac:dyDescent="0.25">
      <c r="B282" s="554"/>
      <c r="C282" s="554"/>
      <c r="D282" s="554"/>
      <c r="E282" s="554"/>
      <c r="F282" s="554"/>
      <c r="G282" s="554"/>
      <c r="H282" s="554"/>
      <c r="I282" s="554"/>
      <c r="J282" s="554"/>
      <c r="K282" s="554"/>
      <c r="L282" s="554"/>
      <c r="M282" s="554"/>
      <c r="N282" s="554"/>
      <c r="O282" s="554"/>
      <c r="P282" s="554"/>
      <c r="Q282" s="554"/>
      <c r="R282" s="554"/>
      <c r="S282" s="554"/>
      <c r="T282" s="554"/>
      <c r="U282" s="554"/>
      <c r="V282" s="554"/>
      <c r="W282" s="554"/>
      <c r="X282" s="554"/>
      <c r="Y282" s="554"/>
      <c r="Z282" s="554"/>
      <c r="AA282" s="554"/>
      <c r="AB282" s="554"/>
    </row>
    <row r="283" spans="2:28" x14ac:dyDescent="0.25">
      <c r="B283" s="554"/>
      <c r="C283" s="554"/>
      <c r="D283" s="554"/>
      <c r="E283" s="554"/>
      <c r="F283" s="554"/>
      <c r="G283" s="554"/>
      <c r="H283" s="554"/>
      <c r="I283" s="554"/>
      <c r="J283" s="554"/>
      <c r="K283" s="554"/>
      <c r="L283" s="554"/>
      <c r="M283" s="554"/>
      <c r="N283" s="554"/>
      <c r="O283" s="554"/>
      <c r="P283" s="554"/>
      <c r="Q283" s="554"/>
      <c r="R283" s="554"/>
      <c r="S283" s="554"/>
      <c r="T283" s="554"/>
      <c r="U283" s="554"/>
      <c r="V283" s="554"/>
      <c r="W283" s="554"/>
      <c r="X283" s="554"/>
      <c r="Y283" s="554"/>
      <c r="Z283" s="554"/>
      <c r="AA283" s="554"/>
      <c r="AB283" s="554"/>
    </row>
    <row r="284" spans="2:28" x14ac:dyDescent="0.25">
      <c r="B284" s="554"/>
      <c r="C284" s="554"/>
      <c r="D284" s="554"/>
      <c r="E284" s="554"/>
      <c r="F284" s="554"/>
      <c r="G284" s="554"/>
      <c r="H284" s="554"/>
      <c r="I284" s="554"/>
      <c r="J284" s="554"/>
      <c r="K284" s="554"/>
      <c r="L284" s="554"/>
      <c r="M284" s="554"/>
      <c r="N284" s="554"/>
      <c r="O284" s="554"/>
      <c r="P284" s="554"/>
      <c r="Q284" s="554"/>
      <c r="R284" s="554"/>
      <c r="S284" s="554"/>
      <c r="T284" s="554"/>
      <c r="U284" s="554"/>
      <c r="V284" s="554"/>
      <c r="W284" s="554"/>
      <c r="X284" s="554"/>
      <c r="Y284" s="554"/>
      <c r="Z284" s="554"/>
      <c r="AA284" s="554"/>
      <c r="AB284" s="554"/>
    </row>
    <row r="285" spans="2:28" x14ac:dyDescent="0.25">
      <c r="B285" s="554"/>
      <c r="C285" s="554"/>
      <c r="D285" s="554"/>
      <c r="E285" s="554"/>
      <c r="F285" s="554"/>
      <c r="G285" s="554"/>
      <c r="H285" s="554"/>
      <c r="I285" s="554"/>
      <c r="J285" s="554"/>
      <c r="K285" s="554"/>
      <c r="L285" s="554"/>
      <c r="M285" s="554"/>
      <c r="N285" s="554"/>
      <c r="O285" s="554"/>
      <c r="P285" s="554"/>
      <c r="Q285" s="554"/>
      <c r="R285" s="554"/>
      <c r="S285" s="554"/>
      <c r="T285" s="554"/>
      <c r="U285" s="554"/>
      <c r="V285" s="554"/>
      <c r="W285" s="554"/>
      <c r="X285" s="554"/>
      <c r="Y285" s="554"/>
      <c r="Z285" s="554"/>
      <c r="AA285" s="554"/>
      <c r="AB285" s="554"/>
    </row>
    <row r="286" spans="2:28" x14ac:dyDescent="0.25">
      <c r="B286" s="554"/>
      <c r="C286" s="554"/>
      <c r="D286" s="554"/>
      <c r="E286" s="554"/>
      <c r="F286" s="554"/>
      <c r="G286" s="554"/>
      <c r="H286" s="554"/>
      <c r="I286" s="554"/>
      <c r="J286" s="554"/>
      <c r="K286" s="554"/>
      <c r="L286" s="554"/>
      <c r="M286" s="554"/>
      <c r="N286" s="554"/>
      <c r="O286" s="554"/>
      <c r="P286" s="554"/>
      <c r="Q286" s="554"/>
      <c r="R286" s="554"/>
      <c r="S286" s="554"/>
      <c r="T286" s="554"/>
      <c r="U286" s="554"/>
      <c r="V286" s="554"/>
      <c r="W286" s="554"/>
      <c r="X286" s="554"/>
      <c r="Y286" s="554"/>
      <c r="Z286" s="554"/>
      <c r="AA286" s="554"/>
      <c r="AB286" s="554"/>
    </row>
    <row r="287" spans="2:28" x14ac:dyDescent="0.25">
      <c r="B287" s="554"/>
      <c r="C287" s="554"/>
      <c r="D287" s="554"/>
      <c r="E287" s="554"/>
      <c r="F287" s="554"/>
      <c r="G287" s="554"/>
      <c r="H287" s="554"/>
      <c r="I287" s="554"/>
      <c r="J287" s="554"/>
      <c r="K287" s="554"/>
      <c r="L287" s="554"/>
      <c r="M287" s="554"/>
      <c r="N287" s="554"/>
      <c r="O287" s="554"/>
      <c r="P287" s="554"/>
      <c r="Q287" s="554"/>
      <c r="R287" s="554"/>
      <c r="S287" s="554"/>
      <c r="T287" s="554"/>
      <c r="U287" s="554"/>
      <c r="V287" s="554"/>
      <c r="W287" s="554"/>
      <c r="X287" s="554"/>
      <c r="Y287" s="554"/>
      <c r="Z287" s="554"/>
      <c r="AA287" s="554"/>
      <c r="AB287" s="554"/>
    </row>
    <row r="288" spans="2:28" x14ac:dyDescent="0.25">
      <c r="B288" s="554"/>
      <c r="C288" s="554"/>
      <c r="D288" s="554"/>
      <c r="E288" s="554"/>
      <c r="F288" s="554"/>
      <c r="G288" s="554"/>
      <c r="H288" s="554"/>
      <c r="I288" s="554"/>
      <c r="J288" s="554"/>
      <c r="K288" s="554"/>
      <c r="L288" s="554"/>
      <c r="M288" s="554"/>
      <c r="N288" s="554"/>
      <c r="O288" s="554"/>
      <c r="P288" s="554"/>
      <c r="Q288" s="554"/>
      <c r="R288" s="554"/>
      <c r="S288" s="554"/>
      <c r="T288" s="554"/>
      <c r="U288" s="554"/>
      <c r="V288" s="554"/>
      <c r="W288" s="554"/>
      <c r="X288" s="554"/>
      <c r="Y288" s="554"/>
      <c r="Z288" s="554"/>
      <c r="AA288" s="554"/>
      <c r="AB288" s="554"/>
    </row>
    <row r="289" spans="2:28" x14ac:dyDescent="0.25">
      <c r="B289" s="554"/>
      <c r="C289" s="554"/>
      <c r="D289" s="554"/>
      <c r="E289" s="554"/>
      <c r="F289" s="554"/>
      <c r="G289" s="554"/>
      <c r="H289" s="554"/>
      <c r="I289" s="554"/>
      <c r="J289" s="554"/>
      <c r="K289" s="554"/>
      <c r="L289" s="554"/>
      <c r="M289" s="554"/>
      <c r="N289" s="554"/>
      <c r="O289" s="554"/>
      <c r="P289" s="554"/>
      <c r="Q289" s="554"/>
      <c r="R289" s="554"/>
      <c r="S289" s="554"/>
      <c r="T289" s="554"/>
      <c r="U289" s="554"/>
      <c r="V289" s="554"/>
      <c r="W289" s="554"/>
      <c r="X289" s="554"/>
      <c r="Y289" s="554"/>
      <c r="Z289" s="554"/>
      <c r="AA289" s="554"/>
      <c r="AB289" s="554"/>
    </row>
    <row r="290" spans="2:28" x14ac:dyDescent="0.25">
      <c r="B290" s="554"/>
      <c r="C290" s="554"/>
      <c r="D290" s="554"/>
      <c r="E290" s="554"/>
      <c r="F290" s="554"/>
      <c r="G290" s="554"/>
      <c r="H290" s="554"/>
      <c r="I290" s="554"/>
      <c r="J290" s="554"/>
      <c r="K290" s="554"/>
      <c r="L290" s="554"/>
      <c r="M290" s="554"/>
      <c r="N290" s="554"/>
      <c r="O290" s="554"/>
      <c r="P290" s="554"/>
      <c r="Q290" s="554"/>
      <c r="R290" s="554"/>
      <c r="S290" s="554"/>
      <c r="T290" s="554"/>
      <c r="U290" s="554"/>
      <c r="V290" s="554"/>
      <c r="W290" s="554"/>
      <c r="X290" s="554"/>
      <c r="Y290" s="554"/>
      <c r="Z290" s="554"/>
      <c r="AA290" s="554"/>
      <c r="AB290" s="554"/>
    </row>
    <row r="291" spans="2:28" x14ac:dyDescent="0.25">
      <c r="B291" s="554"/>
      <c r="C291" s="554"/>
      <c r="D291" s="554"/>
      <c r="E291" s="554"/>
      <c r="F291" s="554"/>
      <c r="G291" s="554"/>
      <c r="H291" s="554"/>
      <c r="I291" s="554"/>
      <c r="J291" s="554"/>
      <c r="K291" s="554"/>
      <c r="L291" s="554"/>
      <c r="M291" s="554"/>
      <c r="N291" s="554"/>
      <c r="O291" s="554"/>
      <c r="P291" s="554"/>
      <c r="Q291" s="554"/>
      <c r="R291" s="554"/>
      <c r="S291" s="554"/>
      <c r="T291" s="554"/>
      <c r="U291" s="554"/>
      <c r="V291" s="554"/>
      <c r="W291" s="554"/>
      <c r="X291" s="554"/>
      <c r="Y291" s="554"/>
      <c r="Z291" s="554"/>
      <c r="AA291" s="554"/>
      <c r="AB291" s="554"/>
    </row>
    <row r="292" spans="2:28" x14ac:dyDescent="0.25">
      <c r="B292" s="554"/>
      <c r="C292" s="554"/>
      <c r="D292" s="554"/>
      <c r="E292" s="554"/>
      <c r="F292" s="554"/>
      <c r="G292" s="554"/>
      <c r="H292" s="554"/>
      <c r="I292" s="554"/>
      <c r="J292" s="554"/>
      <c r="K292" s="554"/>
      <c r="L292" s="554"/>
      <c r="M292" s="554"/>
      <c r="N292" s="554"/>
      <c r="O292" s="554"/>
      <c r="P292" s="554"/>
      <c r="Q292" s="554"/>
      <c r="R292" s="554"/>
      <c r="S292" s="554"/>
      <c r="T292" s="554"/>
      <c r="U292" s="554"/>
      <c r="V292" s="554"/>
      <c r="W292" s="554"/>
      <c r="X292" s="554"/>
      <c r="Y292" s="554"/>
      <c r="Z292" s="554"/>
      <c r="AA292" s="554"/>
      <c r="AB292" s="554"/>
    </row>
    <row r="293" spans="2:28" x14ac:dyDescent="0.25">
      <c r="B293" s="554"/>
      <c r="C293" s="554"/>
      <c r="D293" s="554"/>
      <c r="E293" s="554"/>
      <c r="F293" s="554"/>
      <c r="G293" s="554"/>
      <c r="H293" s="554"/>
      <c r="I293" s="554"/>
      <c r="J293" s="554"/>
      <c r="K293" s="554"/>
      <c r="L293" s="554"/>
      <c r="M293" s="554"/>
      <c r="N293" s="554"/>
      <c r="O293" s="554"/>
      <c r="P293" s="554"/>
      <c r="Q293" s="554"/>
      <c r="R293" s="554"/>
      <c r="S293" s="554"/>
      <c r="T293" s="554"/>
      <c r="U293" s="554"/>
      <c r="V293" s="554"/>
      <c r="W293" s="554"/>
      <c r="X293" s="554"/>
      <c r="Y293" s="554"/>
      <c r="Z293" s="554"/>
      <c r="AA293" s="554"/>
      <c r="AB293" s="554"/>
    </row>
    <row r="294" spans="2:28" x14ac:dyDescent="0.25">
      <c r="B294" s="554"/>
      <c r="C294" s="554"/>
      <c r="D294" s="554"/>
      <c r="E294" s="554"/>
      <c r="F294" s="554"/>
      <c r="G294" s="554"/>
      <c r="H294" s="554"/>
      <c r="I294" s="554"/>
      <c r="J294" s="554"/>
      <c r="K294" s="554"/>
      <c r="L294" s="554"/>
      <c r="M294" s="554"/>
      <c r="N294" s="554"/>
      <c r="O294" s="554"/>
      <c r="P294" s="554"/>
      <c r="Q294" s="554"/>
      <c r="R294" s="554"/>
      <c r="S294" s="554"/>
      <c r="T294" s="554"/>
      <c r="U294" s="554"/>
      <c r="V294" s="554"/>
      <c r="W294" s="554"/>
      <c r="X294" s="554"/>
      <c r="Y294" s="554"/>
      <c r="Z294" s="554"/>
      <c r="AA294" s="554"/>
      <c r="AB294" s="554"/>
    </row>
    <row r="295" spans="2:28" x14ac:dyDescent="0.25">
      <c r="B295" s="554"/>
      <c r="C295" s="554"/>
      <c r="D295" s="554"/>
      <c r="E295" s="554"/>
      <c r="F295" s="554"/>
      <c r="G295" s="554"/>
      <c r="H295" s="554"/>
      <c r="I295" s="554"/>
      <c r="J295" s="554"/>
      <c r="K295" s="554"/>
      <c r="L295" s="554"/>
      <c r="M295" s="554"/>
      <c r="N295" s="554"/>
      <c r="O295" s="554"/>
      <c r="P295" s="554"/>
      <c r="Q295" s="554"/>
      <c r="R295" s="554"/>
      <c r="S295" s="554"/>
      <c r="T295" s="554"/>
      <c r="U295" s="554"/>
      <c r="V295" s="554"/>
      <c r="W295" s="554"/>
      <c r="X295" s="554"/>
      <c r="Y295" s="554"/>
      <c r="Z295" s="554"/>
      <c r="AA295" s="554"/>
      <c r="AB295" s="554"/>
    </row>
    <row r="296" spans="2:28" x14ac:dyDescent="0.25">
      <c r="B296" s="554"/>
      <c r="C296" s="554"/>
      <c r="D296" s="554"/>
      <c r="E296" s="554"/>
      <c r="F296" s="554"/>
      <c r="G296" s="554"/>
      <c r="H296" s="554"/>
      <c r="I296" s="554"/>
      <c r="J296" s="554"/>
      <c r="K296" s="554"/>
      <c r="L296" s="554"/>
      <c r="M296" s="554"/>
      <c r="N296" s="554"/>
      <c r="O296" s="554"/>
      <c r="P296" s="554"/>
      <c r="Q296" s="554"/>
      <c r="R296" s="554"/>
      <c r="S296" s="554"/>
      <c r="T296" s="554"/>
      <c r="U296" s="554"/>
      <c r="V296" s="554"/>
      <c r="W296" s="554"/>
      <c r="X296" s="554"/>
      <c r="Y296" s="554"/>
      <c r="Z296" s="554"/>
      <c r="AA296" s="554"/>
      <c r="AB296" s="554"/>
    </row>
    <row r="297" spans="2:28" x14ac:dyDescent="0.25">
      <c r="B297" s="554"/>
      <c r="C297" s="554"/>
      <c r="D297" s="554"/>
      <c r="E297" s="554"/>
      <c r="F297" s="554"/>
      <c r="G297" s="554"/>
      <c r="H297" s="554"/>
      <c r="I297" s="554"/>
      <c r="J297" s="554"/>
      <c r="K297" s="554"/>
      <c r="L297" s="554"/>
      <c r="M297" s="554"/>
      <c r="N297" s="554"/>
      <c r="O297" s="554"/>
      <c r="P297" s="554"/>
      <c r="Q297" s="554"/>
      <c r="R297" s="554"/>
      <c r="S297" s="554"/>
      <c r="T297" s="554"/>
      <c r="U297" s="554"/>
      <c r="V297" s="554"/>
      <c r="W297" s="554"/>
      <c r="X297" s="554"/>
      <c r="Y297" s="554"/>
      <c r="Z297" s="554"/>
      <c r="AA297" s="554"/>
      <c r="AB297" s="554"/>
    </row>
    <row r="298" spans="2:28" x14ac:dyDescent="0.25">
      <c r="B298" s="554"/>
      <c r="C298" s="554"/>
      <c r="D298" s="554"/>
      <c r="E298" s="554"/>
      <c r="F298" s="554"/>
      <c r="G298" s="554"/>
      <c r="H298" s="554"/>
      <c r="I298" s="554"/>
      <c r="J298" s="554"/>
      <c r="K298" s="554"/>
      <c r="L298" s="554"/>
      <c r="M298" s="554"/>
      <c r="N298" s="554"/>
      <c r="O298" s="554"/>
      <c r="P298" s="554"/>
      <c r="Q298" s="554"/>
      <c r="R298" s="554"/>
      <c r="S298" s="554"/>
      <c r="T298" s="554"/>
      <c r="U298" s="554"/>
      <c r="V298" s="554"/>
      <c r="W298" s="554"/>
      <c r="X298" s="554"/>
      <c r="Y298" s="554"/>
      <c r="Z298" s="554"/>
      <c r="AA298" s="554"/>
      <c r="AB298" s="554"/>
    </row>
    <row r="299" spans="2:28" x14ac:dyDescent="0.25">
      <c r="B299" s="554"/>
      <c r="C299" s="554"/>
      <c r="D299" s="554"/>
      <c r="E299" s="554"/>
      <c r="F299" s="554"/>
      <c r="G299" s="554"/>
      <c r="H299" s="554"/>
      <c r="I299" s="554"/>
      <c r="J299" s="554"/>
      <c r="K299" s="554"/>
      <c r="L299" s="554"/>
      <c r="M299" s="554"/>
      <c r="N299" s="554"/>
      <c r="O299" s="554"/>
      <c r="P299" s="554"/>
      <c r="Q299" s="554"/>
      <c r="R299" s="554"/>
      <c r="S299" s="554"/>
      <c r="T299" s="554"/>
      <c r="U299" s="554"/>
      <c r="V299" s="554"/>
      <c r="W299" s="554"/>
      <c r="X299" s="554"/>
      <c r="Y299" s="554"/>
      <c r="Z299" s="554"/>
      <c r="AA299" s="554"/>
      <c r="AB299" s="554"/>
    </row>
    <row r="300" spans="2:28" x14ac:dyDescent="0.25">
      <c r="B300" s="554"/>
      <c r="C300" s="554"/>
      <c r="D300" s="554"/>
      <c r="E300" s="554"/>
      <c r="F300" s="554"/>
      <c r="G300" s="554"/>
      <c r="H300" s="554"/>
      <c r="I300" s="554"/>
      <c r="J300" s="554"/>
      <c r="K300" s="554"/>
      <c r="L300" s="554"/>
      <c r="M300" s="554"/>
      <c r="N300" s="554"/>
      <c r="O300" s="554"/>
      <c r="P300" s="554"/>
      <c r="Q300" s="554"/>
      <c r="R300" s="554"/>
      <c r="S300" s="554"/>
      <c r="T300" s="554"/>
      <c r="U300" s="554"/>
      <c r="V300" s="554"/>
      <c r="W300" s="554"/>
      <c r="X300" s="554"/>
      <c r="Y300" s="554"/>
      <c r="Z300" s="554"/>
      <c r="AA300" s="554"/>
      <c r="AB300" s="554"/>
    </row>
    <row r="301" spans="2:28" x14ac:dyDescent="0.25">
      <c r="B301" s="554"/>
      <c r="C301" s="554"/>
      <c r="D301" s="554"/>
      <c r="E301" s="554"/>
      <c r="F301" s="554"/>
      <c r="G301" s="554"/>
      <c r="H301" s="554"/>
      <c r="I301" s="554"/>
      <c r="J301" s="554"/>
      <c r="K301" s="554"/>
      <c r="L301" s="554"/>
      <c r="M301" s="554"/>
      <c r="N301" s="554"/>
      <c r="O301" s="554"/>
      <c r="P301" s="554"/>
      <c r="Q301" s="554"/>
      <c r="R301" s="554"/>
      <c r="S301" s="554"/>
      <c r="T301" s="554"/>
      <c r="U301" s="554"/>
      <c r="V301" s="554"/>
      <c r="W301" s="554"/>
      <c r="X301" s="554"/>
      <c r="Y301" s="554"/>
      <c r="Z301" s="554"/>
      <c r="AA301" s="554"/>
      <c r="AB301" s="554"/>
    </row>
    <row r="302" spans="2:28" x14ac:dyDescent="0.25">
      <c r="B302" s="554"/>
      <c r="C302" s="554"/>
      <c r="D302" s="554"/>
      <c r="E302" s="554"/>
      <c r="F302" s="554"/>
      <c r="G302" s="554"/>
      <c r="H302" s="554"/>
      <c r="I302" s="554"/>
      <c r="J302" s="554"/>
      <c r="K302" s="554"/>
      <c r="L302" s="554"/>
      <c r="M302" s="554"/>
      <c r="N302" s="554"/>
      <c r="O302" s="554"/>
      <c r="P302" s="554"/>
      <c r="Q302" s="554"/>
      <c r="R302" s="554"/>
      <c r="S302" s="554"/>
      <c r="T302" s="554"/>
      <c r="U302" s="554"/>
      <c r="V302" s="554"/>
      <c r="W302" s="554"/>
      <c r="X302" s="554"/>
      <c r="Y302" s="554"/>
      <c r="Z302" s="554"/>
      <c r="AA302" s="554"/>
      <c r="AB302" s="554"/>
    </row>
    <row r="303" spans="2:28" x14ac:dyDescent="0.25">
      <c r="B303" s="554"/>
      <c r="C303" s="554"/>
      <c r="D303" s="554"/>
      <c r="E303" s="554"/>
      <c r="F303" s="554"/>
      <c r="G303" s="554"/>
      <c r="H303" s="554"/>
      <c r="I303" s="554"/>
      <c r="J303" s="554"/>
      <c r="K303" s="554"/>
      <c r="L303" s="554"/>
      <c r="M303" s="554"/>
      <c r="N303" s="554"/>
      <c r="O303" s="554"/>
      <c r="P303" s="554"/>
      <c r="Q303" s="554"/>
      <c r="R303" s="554"/>
      <c r="S303" s="554"/>
      <c r="T303" s="554"/>
      <c r="U303" s="554"/>
      <c r="V303" s="554"/>
      <c r="W303" s="554"/>
      <c r="X303" s="554"/>
      <c r="Y303" s="554"/>
      <c r="Z303" s="554"/>
      <c r="AA303" s="554"/>
      <c r="AB303" s="554"/>
    </row>
    <row r="304" spans="2:28" x14ac:dyDescent="0.25">
      <c r="B304" s="554"/>
      <c r="C304" s="554"/>
      <c r="D304" s="554"/>
      <c r="E304" s="554"/>
      <c r="F304" s="554"/>
      <c r="G304" s="554"/>
      <c r="H304" s="554"/>
      <c r="I304" s="554"/>
      <c r="J304" s="554"/>
      <c r="K304" s="554"/>
      <c r="L304" s="554"/>
      <c r="M304" s="554"/>
      <c r="N304" s="554"/>
      <c r="O304" s="554"/>
      <c r="P304" s="554"/>
      <c r="Q304" s="554"/>
      <c r="R304" s="554"/>
      <c r="S304" s="554"/>
      <c r="T304" s="554"/>
      <c r="U304" s="554"/>
      <c r="V304" s="554"/>
      <c r="W304" s="554"/>
      <c r="X304" s="554"/>
      <c r="Y304" s="554"/>
      <c r="Z304" s="554"/>
      <c r="AA304" s="554"/>
      <c r="AB304" s="554"/>
    </row>
    <row r="305" spans="2:28" x14ac:dyDescent="0.25">
      <c r="B305" s="554"/>
      <c r="C305" s="554"/>
      <c r="D305" s="554"/>
      <c r="E305" s="554"/>
      <c r="F305" s="554"/>
      <c r="G305" s="554"/>
      <c r="H305" s="554"/>
      <c r="I305" s="554"/>
      <c r="J305" s="554"/>
      <c r="K305" s="554"/>
      <c r="L305" s="554"/>
      <c r="M305" s="554"/>
      <c r="N305" s="554"/>
      <c r="O305" s="554"/>
      <c r="P305" s="554"/>
      <c r="Q305" s="554"/>
      <c r="R305" s="554"/>
      <c r="S305" s="554"/>
      <c r="T305" s="554"/>
      <c r="U305" s="554"/>
      <c r="V305" s="554"/>
      <c r="W305" s="554"/>
      <c r="X305" s="554"/>
      <c r="Y305" s="554"/>
      <c r="Z305" s="554"/>
      <c r="AA305" s="554"/>
      <c r="AB305" s="554"/>
    </row>
    <row r="306" spans="2:28" x14ac:dyDescent="0.25">
      <c r="B306" s="554"/>
      <c r="C306" s="554"/>
      <c r="D306" s="554"/>
      <c r="E306" s="554"/>
      <c r="F306" s="554"/>
      <c r="G306" s="554"/>
      <c r="H306" s="554"/>
      <c r="I306" s="554"/>
      <c r="J306" s="554"/>
      <c r="K306" s="554"/>
      <c r="L306" s="554"/>
      <c r="M306" s="554"/>
      <c r="N306" s="554"/>
      <c r="O306" s="554"/>
      <c r="P306" s="554"/>
      <c r="Q306" s="554"/>
      <c r="R306" s="554"/>
      <c r="S306" s="554"/>
      <c r="T306" s="554"/>
      <c r="U306" s="554"/>
      <c r="V306" s="554"/>
      <c r="W306" s="554"/>
      <c r="X306" s="554"/>
      <c r="Y306" s="554"/>
      <c r="Z306" s="554"/>
      <c r="AA306" s="554"/>
      <c r="AB306" s="554"/>
    </row>
    <row r="307" spans="2:28" x14ac:dyDescent="0.25">
      <c r="B307" s="554"/>
      <c r="C307" s="554"/>
      <c r="D307" s="554"/>
      <c r="E307" s="554"/>
      <c r="F307" s="554"/>
      <c r="G307" s="554"/>
      <c r="H307" s="554"/>
      <c r="I307" s="554"/>
      <c r="J307" s="554"/>
      <c r="K307" s="554"/>
      <c r="L307" s="554"/>
      <c r="M307" s="554"/>
      <c r="N307" s="554"/>
      <c r="O307" s="554"/>
      <c r="P307" s="554"/>
      <c r="Q307" s="554"/>
      <c r="R307" s="554"/>
      <c r="S307" s="554"/>
      <c r="T307" s="554"/>
      <c r="U307" s="554"/>
      <c r="V307" s="554"/>
      <c r="W307" s="554"/>
      <c r="X307" s="554"/>
      <c r="Y307" s="554"/>
      <c r="Z307" s="554"/>
      <c r="AA307" s="554"/>
      <c r="AB307" s="554"/>
    </row>
    <row r="308" spans="2:28" x14ac:dyDescent="0.25">
      <c r="B308" s="554"/>
      <c r="C308" s="554"/>
      <c r="D308" s="554"/>
      <c r="E308" s="554"/>
      <c r="F308" s="554"/>
      <c r="G308" s="554"/>
      <c r="H308" s="554"/>
      <c r="I308" s="554"/>
      <c r="J308" s="554"/>
      <c r="K308" s="554"/>
      <c r="L308" s="554"/>
      <c r="M308" s="554"/>
      <c r="N308" s="554"/>
      <c r="O308" s="554"/>
      <c r="P308" s="554"/>
      <c r="Q308" s="554"/>
      <c r="R308" s="554"/>
      <c r="S308" s="554"/>
      <c r="T308" s="554"/>
      <c r="U308" s="554"/>
      <c r="V308" s="554"/>
      <c r="W308" s="554"/>
      <c r="X308" s="554"/>
      <c r="Y308" s="554"/>
      <c r="Z308" s="554"/>
      <c r="AA308" s="554"/>
      <c r="AB308" s="554"/>
    </row>
    <row r="309" spans="2:28" x14ac:dyDescent="0.25">
      <c r="B309" s="554"/>
      <c r="C309" s="554"/>
      <c r="D309" s="554"/>
      <c r="E309" s="554"/>
      <c r="F309" s="554"/>
      <c r="G309" s="554"/>
      <c r="H309" s="554"/>
      <c r="I309" s="554"/>
      <c r="J309" s="554"/>
      <c r="K309" s="554"/>
      <c r="L309" s="554"/>
      <c r="M309" s="554"/>
      <c r="N309" s="554"/>
      <c r="O309" s="554"/>
      <c r="P309" s="554"/>
      <c r="Q309" s="554"/>
      <c r="R309" s="554"/>
      <c r="S309" s="554"/>
      <c r="T309" s="554"/>
      <c r="U309" s="554"/>
      <c r="V309" s="554"/>
      <c r="W309" s="554"/>
      <c r="X309" s="554"/>
      <c r="Y309" s="554"/>
      <c r="Z309" s="554"/>
      <c r="AA309" s="554"/>
      <c r="AB309" s="554"/>
    </row>
    <row r="310" spans="2:28" x14ac:dyDescent="0.25">
      <c r="B310" s="554"/>
      <c r="C310" s="554"/>
      <c r="D310" s="554"/>
      <c r="E310" s="554"/>
      <c r="F310" s="554"/>
      <c r="G310" s="554"/>
      <c r="H310" s="554"/>
      <c r="I310" s="554"/>
      <c r="J310" s="554"/>
      <c r="K310" s="554"/>
      <c r="L310" s="554"/>
      <c r="M310" s="554"/>
      <c r="N310" s="554"/>
      <c r="O310" s="554"/>
      <c r="P310" s="554"/>
      <c r="Q310" s="554"/>
      <c r="R310" s="554"/>
      <c r="S310" s="554"/>
      <c r="T310" s="554"/>
      <c r="U310" s="554"/>
      <c r="V310" s="554"/>
      <c r="W310" s="554"/>
      <c r="X310" s="554"/>
      <c r="Y310" s="554"/>
      <c r="Z310" s="554"/>
      <c r="AA310" s="554"/>
      <c r="AB310" s="554"/>
    </row>
    <row r="311" spans="2:28" x14ac:dyDescent="0.25">
      <c r="B311" s="554"/>
      <c r="C311" s="554"/>
      <c r="D311" s="554"/>
      <c r="E311" s="554"/>
      <c r="F311" s="554"/>
      <c r="G311" s="554"/>
      <c r="H311" s="554"/>
      <c r="I311" s="554"/>
      <c r="J311" s="554"/>
      <c r="K311" s="554"/>
      <c r="L311" s="554"/>
      <c r="M311" s="554"/>
      <c r="N311" s="554"/>
      <c r="O311" s="554"/>
      <c r="P311" s="554"/>
      <c r="Q311" s="554"/>
      <c r="R311" s="554"/>
      <c r="S311" s="554"/>
      <c r="T311" s="554"/>
      <c r="U311" s="554"/>
      <c r="V311" s="554"/>
      <c r="W311" s="554"/>
      <c r="X311" s="554"/>
      <c r="Y311" s="554"/>
      <c r="Z311" s="554"/>
      <c r="AA311" s="554"/>
      <c r="AB311" s="554"/>
    </row>
    <row r="312" spans="2:28" x14ac:dyDescent="0.25">
      <c r="B312" s="554"/>
      <c r="C312" s="554"/>
      <c r="D312" s="554"/>
      <c r="E312" s="554"/>
      <c r="F312" s="554"/>
      <c r="G312" s="554"/>
      <c r="H312" s="554"/>
      <c r="I312" s="554"/>
      <c r="J312" s="554"/>
      <c r="K312" s="554"/>
      <c r="L312" s="554"/>
      <c r="M312" s="554"/>
      <c r="N312" s="554"/>
      <c r="O312" s="554"/>
      <c r="P312" s="554"/>
      <c r="Q312" s="554"/>
      <c r="R312" s="554"/>
      <c r="S312" s="554"/>
      <c r="T312" s="554"/>
      <c r="U312" s="554"/>
      <c r="V312" s="554"/>
      <c r="W312" s="554"/>
      <c r="X312" s="554"/>
      <c r="Y312" s="554"/>
      <c r="Z312" s="554"/>
      <c r="AA312" s="554"/>
      <c r="AB312" s="554"/>
    </row>
    <row r="313" spans="2:28" x14ac:dyDescent="0.25">
      <c r="B313" s="554"/>
      <c r="C313" s="554"/>
      <c r="D313" s="554"/>
      <c r="E313" s="554"/>
      <c r="F313" s="554"/>
      <c r="G313" s="554"/>
      <c r="H313" s="554"/>
      <c r="I313" s="554"/>
      <c r="J313" s="554"/>
      <c r="K313" s="554"/>
      <c r="L313" s="554"/>
      <c r="M313" s="554"/>
      <c r="N313" s="554"/>
      <c r="O313" s="554"/>
      <c r="P313" s="554"/>
      <c r="Q313" s="554"/>
      <c r="R313" s="554"/>
      <c r="S313" s="554"/>
      <c r="T313" s="554"/>
      <c r="U313" s="554"/>
      <c r="V313" s="554"/>
      <c r="W313" s="554"/>
      <c r="X313" s="554"/>
      <c r="Y313" s="554"/>
      <c r="Z313" s="554"/>
      <c r="AA313" s="554"/>
      <c r="AB313" s="554"/>
    </row>
    <row r="314" spans="2:28" x14ac:dyDescent="0.25">
      <c r="B314" s="554"/>
      <c r="C314" s="554"/>
      <c r="D314" s="554"/>
      <c r="E314" s="554"/>
      <c r="F314" s="554"/>
      <c r="G314" s="554"/>
      <c r="H314" s="554"/>
      <c r="I314" s="554"/>
      <c r="J314" s="554"/>
      <c r="K314" s="554"/>
      <c r="L314" s="554"/>
      <c r="M314" s="554"/>
      <c r="N314" s="554"/>
      <c r="O314" s="554"/>
      <c r="P314" s="554"/>
      <c r="Q314" s="554"/>
      <c r="R314" s="554"/>
      <c r="S314" s="554"/>
      <c r="T314" s="554"/>
      <c r="U314" s="554"/>
      <c r="V314" s="554"/>
      <c r="W314" s="554"/>
      <c r="X314" s="554"/>
      <c r="Y314" s="554"/>
      <c r="Z314" s="554"/>
      <c r="AA314" s="554"/>
      <c r="AB314" s="554"/>
    </row>
    <row r="315" spans="2:28" x14ac:dyDescent="0.25">
      <c r="B315" s="554"/>
      <c r="C315" s="554"/>
      <c r="D315" s="554"/>
      <c r="E315" s="554"/>
      <c r="F315" s="554"/>
      <c r="G315" s="554"/>
      <c r="H315" s="554"/>
      <c r="I315" s="554"/>
      <c r="J315" s="554"/>
      <c r="K315" s="554"/>
      <c r="L315" s="554"/>
      <c r="M315" s="554"/>
      <c r="N315" s="554"/>
      <c r="O315" s="554"/>
      <c r="P315" s="554"/>
      <c r="Q315" s="554"/>
      <c r="R315" s="554"/>
      <c r="S315" s="554"/>
      <c r="T315" s="554"/>
      <c r="U315" s="554"/>
      <c r="V315" s="554"/>
      <c r="W315" s="554"/>
      <c r="X315" s="554"/>
      <c r="Y315" s="554"/>
      <c r="Z315" s="554"/>
      <c r="AA315" s="554"/>
      <c r="AB315" s="554"/>
    </row>
    <row r="316" spans="2:28" x14ac:dyDescent="0.25">
      <c r="B316" s="554"/>
      <c r="C316" s="554"/>
      <c r="D316" s="554"/>
      <c r="E316" s="554"/>
      <c r="F316" s="554"/>
      <c r="G316" s="554"/>
      <c r="H316" s="554"/>
      <c r="I316" s="554"/>
      <c r="J316" s="554"/>
      <c r="K316" s="554"/>
      <c r="L316" s="554"/>
      <c r="M316" s="554"/>
      <c r="N316" s="554"/>
      <c r="O316" s="554"/>
      <c r="P316" s="554"/>
      <c r="Q316" s="554"/>
      <c r="R316" s="554"/>
      <c r="S316" s="554"/>
      <c r="T316" s="554"/>
      <c r="U316" s="554"/>
      <c r="V316" s="554"/>
      <c r="W316" s="554"/>
      <c r="X316" s="554"/>
      <c r="Y316" s="554"/>
      <c r="Z316" s="554"/>
      <c r="AA316" s="554"/>
      <c r="AB316" s="554"/>
    </row>
    <row r="317" spans="2:28" x14ac:dyDescent="0.25">
      <c r="B317" s="554"/>
      <c r="C317" s="554"/>
      <c r="D317" s="554"/>
      <c r="E317" s="554"/>
      <c r="F317" s="554"/>
      <c r="G317" s="554"/>
      <c r="H317" s="554"/>
      <c r="I317" s="554"/>
      <c r="J317" s="554"/>
      <c r="K317" s="554"/>
      <c r="L317" s="554"/>
      <c r="M317" s="554"/>
      <c r="N317" s="554"/>
      <c r="O317" s="554"/>
      <c r="P317" s="554"/>
      <c r="Q317" s="554"/>
      <c r="R317" s="554"/>
      <c r="S317" s="554"/>
      <c r="T317" s="554"/>
      <c r="U317" s="554"/>
      <c r="V317" s="554"/>
      <c r="W317" s="554"/>
      <c r="X317" s="554"/>
      <c r="Y317" s="554"/>
      <c r="Z317" s="554"/>
      <c r="AA317" s="554"/>
      <c r="AB317" s="554"/>
    </row>
    <row r="318" spans="2:28" x14ac:dyDescent="0.25">
      <c r="B318" s="554"/>
      <c r="C318" s="554"/>
      <c r="D318" s="554"/>
      <c r="E318" s="554"/>
      <c r="F318" s="554"/>
      <c r="G318" s="554"/>
      <c r="H318" s="554"/>
      <c r="I318" s="554"/>
      <c r="J318" s="554"/>
      <c r="K318" s="554"/>
      <c r="L318" s="554"/>
      <c r="M318" s="554"/>
      <c r="N318" s="554"/>
      <c r="O318" s="554"/>
      <c r="P318" s="554"/>
      <c r="Q318" s="554"/>
      <c r="R318" s="554"/>
      <c r="S318" s="554"/>
      <c r="T318" s="554"/>
      <c r="U318" s="554"/>
      <c r="V318" s="554"/>
      <c r="W318" s="554"/>
      <c r="X318" s="554"/>
      <c r="Y318" s="554"/>
      <c r="Z318" s="554"/>
      <c r="AA318" s="554"/>
      <c r="AB318" s="554"/>
    </row>
    <row r="319" spans="2:28" x14ac:dyDescent="0.25">
      <c r="B319" s="554"/>
      <c r="C319" s="554"/>
      <c r="D319" s="554"/>
      <c r="E319" s="554"/>
      <c r="F319" s="554"/>
      <c r="G319" s="554"/>
      <c r="H319" s="554"/>
      <c r="I319" s="554"/>
      <c r="J319" s="554"/>
      <c r="K319" s="554"/>
      <c r="L319" s="554"/>
      <c r="M319" s="554"/>
      <c r="N319" s="554"/>
      <c r="O319" s="554"/>
      <c r="P319" s="554"/>
      <c r="Q319" s="554"/>
      <c r="R319" s="554"/>
      <c r="S319" s="554"/>
      <c r="T319" s="554"/>
      <c r="U319" s="554"/>
      <c r="V319" s="554"/>
      <c r="W319" s="554"/>
      <c r="X319" s="554"/>
      <c r="Y319" s="554"/>
      <c r="Z319" s="554"/>
      <c r="AA319" s="554"/>
      <c r="AB319" s="554"/>
    </row>
    <row r="320" spans="2:28" x14ac:dyDescent="0.25">
      <c r="B320" s="554"/>
      <c r="C320" s="554"/>
      <c r="D320" s="554"/>
      <c r="E320" s="554"/>
      <c r="F320" s="554"/>
      <c r="G320" s="554"/>
      <c r="H320" s="554"/>
      <c r="I320" s="554"/>
      <c r="J320" s="554"/>
      <c r="K320" s="554"/>
      <c r="L320" s="554"/>
      <c r="M320" s="554"/>
      <c r="N320" s="554"/>
      <c r="O320" s="554"/>
      <c r="P320" s="554"/>
      <c r="Q320" s="554"/>
      <c r="R320" s="554"/>
      <c r="S320" s="554"/>
      <c r="T320" s="554"/>
      <c r="U320" s="554"/>
      <c r="V320" s="554"/>
      <c r="W320" s="554"/>
      <c r="X320" s="554"/>
      <c r="Y320" s="554"/>
      <c r="Z320" s="554"/>
      <c r="AA320" s="554"/>
      <c r="AB320" s="554"/>
    </row>
    <row r="321" spans="2:28" x14ac:dyDescent="0.25">
      <c r="B321" s="554"/>
      <c r="C321" s="554"/>
      <c r="D321" s="554"/>
      <c r="E321" s="554"/>
      <c r="F321" s="554"/>
      <c r="G321" s="554"/>
      <c r="H321" s="554"/>
      <c r="I321" s="554"/>
      <c r="J321" s="554"/>
      <c r="K321" s="554"/>
      <c r="L321" s="554"/>
      <c r="M321" s="554"/>
      <c r="N321" s="554"/>
      <c r="O321" s="554"/>
      <c r="P321" s="554"/>
      <c r="Q321" s="554"/>
      <c r="R321" s="554"/>
      <c r="S321" s="554"/>
      <c r="T321" s="554"/>
      <c r="U321" s="554"/>
      <c r="V321" s="554"/>
      <c r="W321" s="554"/>
      <c r="X321" s="554"/>
      <c r="Y321" s="554"/>
      <c r="Z321" s="554"/>
      <c r="AA321" s="554"/>
      <c r="AB321" s="554"/>
    </row>
    <row r="322" spans="2:28" x14ac:dyDescent="0.25">
      <c r="B322" s="554"/>
      <c r="C322" s="554"/>
      <c r="D322" s="554"/>
      <c r="E322" s="554"/>
      <c r="F322" s="554"/>
      <c r="G322" s="554"/>
      <c r="H322" s="554"/>
      <c r="I322" s="554"/>
      <c r="J322" s="554"/>
      <c r="K322" s="554"/>
      <c r="L322" s="554"/>
      <c r="M322" s="554"/>
      <c r="N322" s="554"/>
      <c r="O322" s="554"/>
      <c r="P322" s="554"/>
      <c r="Q322" s="554"/>
      <c r="R322" s="554"/>
      <c r="S322" s="554"/>
      <c r="T322" s="554"/>
      <c r="U322" s="554"/>
      <c r="V322" s="554"/>
      <c r="W322" s="554"/>
      <c r="X322" s="554"/>
      <c r="Y322" s="554"/>
      <c r="Z322" s="554"/>
      <c r="AA322" s="554"/>
      <c r="AB322" s="554"/>
    </row>
    <row r="323" spans="2:28" x14ac:dyDescent="0.25">
      <c r="B323" s="554"/>
      <c r="C323" s="554"/>
      <c r="D323" s="554"/>
      <c r="E323" s="554"/>
      <c r="F323" s="554"/>
      <c r="G323" s="554"/>
      <c r="H323" s="554"/>
      <c r="I323" s="554"/>
      <c r="J323" s="554"/>
      <c r="K323" s="554"/>
      <c r="L323" s="554"/>
      <c r="M323" s="554"/>
      <c r="N323" s="554"/>
      <c r="O323" s="554"/>
      <c r="P323" s="554"/>
      <c r="Q323" s="554"/>
      <c r="R323" s="554"/>
      <c r="S323" s="554"/>
      <c r="T323" s="554"/>
      <c r="U323" s="554"/>
      <c r="V323" s="554"/>
      <c r="W323" s="554"/>
      <c r="X323" s="554"/>
      <c r="Y323" s="554"/>
      <c r="Z323" s="554"/>
      <c r="AA323" s="554"/>
      <c r="AB323" s="554"/>
    </row>
    <row r="324" spans="2:28" x14ac:dyDescent="0.25">
      <c r="B324" s="554"/>
      <c r="C324" s="554"/>
      <c r="D324" s="554"/>
      <c r="E324" s="554"/>
      <c r="F324" s="554"/>
      <c r="G324" s="554"/>
      <c r="H324" s="554"/>
      <c r="I324" s="554"/>
      <c r="J324" s="554"/>
      <c r="K324" s="554"/>
      <c r="L324" s="554"/>
      <c r="M324" s="554"/>
      <c r="N324" s="554"/>
      <c r="O324" s="554"/>
      <c r="P324" s="554"/>
      <c r="Q324" s="554"/>
      <c r="R324" s="554"/>
      <c r="S324" s="554"/>
      <c r="T324" s="554"/>
      <c r="U324" s="554"/>
      <c r="V324" s="554"/>
      <c r="W324" s="554"/>
      <c r="X324" s="554"/>
      <c r="Y324" s="554"/>
      <c r="Z324" s="554"/>
      <c r="AA324" s="554"/>
      <c r="AB324" s="554"/>
    </row>
    <row r="325" spans="2:28" x14ac:dyDescent="0.25">
      <c r="B325" s="554"/>
      <c r="C325" s="554"/>
      <c r="D325" s="554"/>
      <c r="E325" s="554"/>
      <c r="F325" s="554"/>
      <c r="G325" s="554"/>
      <c r="H325" s="554"/>
      <c r="I325" s="554"/>
      <c r="J325" s="554"/>
      <c r="K325" s="554"/>
      <c r="L325" s="554"/>
      <c r="M325" s="554"/>
      <c r="N325" s="554"/>
      <c r="O325" s="554"/>
      <c r="P325" s="554"/>
      <c r="Q325" s="554"/>
      <c r="R325" s="554"/>
      <c r="S325" s="554"/>
      <c r="T325" s="554"/>
      <c r="U325" s="554"/>
      <c r="V325" s="554"/>
      <c r="W325" s="554"/>
      <c r="X325" s="554"/>
      <c r="Y325" s="554"/>
      <c r="Z325" s="554"/>
      <c r="AA325" s="554"/>
      <c r="AB325" s="554"/>
    </row>
    <row r="326" spans="2:28" x14ac:dyDescent="0.25">
      <c r="B326" s="554"/>
      <c r="C326" s="554"/>
      <c r="D326" s="554"/>
      <c r="E326" s="554"/>
      <c r="F326" s="554"/>
      <c r="G326" s="554"/>
      <c r="H326" s="554"/>
      <c r="I326" s="554"/>
      <c r="J326" s="554"/>
      <c r="K326" s="554"/>
      <c r="L326" s="554"/>
      <c r="M326" s="554"/>
      <c r="N326" s="554"/>
      <c r="O326" s="554"/>
      <c r="P326" s="554"/>
      <c r="Q326" s="554"/>
      <c r="R326" s="554"/>
      <c r="S326" s="554"/>
      <c r="T326" s="554"/>
      <c r="U326" s="554"/>
      <c r="V326" s="554"/>
      <c r="W326" s="554"/>
      <c r="X326" s="554"/>
      <c r="Y326" s="554"/>
      <c r="Z326" s="554"/>
      <c r="AA326" s="554"/>
      <c r="AB326" s="554"/>
    </row>
    <row r="327" spans="2:28" x14ac:dyDescent="0.25">
      <c r="B327" s="554"/>
      <c r="C327" s="554"/>
      <c r="D327" s="554"/>
      <c r="E327" s="554"/>
      <c r="F327" s="554"/>
      <c r="G327" s="554"/>
      <c r="H327" s="554"/>
      <c r="I327" s="554"/>
      <c r="J327" s="554"/>
      <c r="K327" s="554"/>
      <c r="L327" s="554"/>
      <c r="M327" s="554"/>
      <c r="N327" s="554"/>
      <c r="O327" s="554"/>
      <c r="P327" s="554"/>
      <c r="Q327" s="554"/>
      <c r="R327" s="554"/>
      <c r="S327" s="554"/>
      <c r="T327" s="554"/>
      <c r="U327" s="554"/>
      <c r="V327" s="554"/>
      <c r="W327" s="554"/>
      <c r="X327" s="554"/>
      <c r="Y327" s="554"/>
      <c r="Z327" s="554"/>
      <c r="AA327" s="554"/>
      <c r="AB327" s="554"/>
    </row>
    <row r="328" spans="2:28" x14ac:dyDescent="0.25">
      <c r="B328" s="554"/>
      <c r="C328" s="554"/>
      <c r="D328" s="554"/>
      <c r="E328" s="554"/>
      <c r="F328" s="554"/>
      <c r="G328" s="554"/>
      <c r="H328" s="554"/>
      <c r="I328" s="554"/>
      <c r="J328" s="554"/>
      <c r="K328" s="554"/>
      <c r="L328" s="554"/>
      <c r="M328" s="554"/>
      <c r="N328" s="554"/>
      <c r="O328" s="554"/>
      <c r="P328" s="554"/>
      <c r="Q328" s="554"/>
      <c r="R328" s="554"/>
      <c r="S328" s="554"/>
      <c r="T328" s="554"/>
      <c r="U328" s="554"/>
      <c r="V328" s="554"/>
      <c r="W328" s="554"/>
      <c r="X328" s="554"/>
      <c r="Y328" s="554"/>
      <c r="Z328" s="554"/>
      <c r="AA328" s="554"/>
      <c r="AB328" s="554"/>
    </row>
    <row r="329" spans="2:28" x14ac:dyDescent="0.25">
      <c r="B329" s="554"/>
      <c r="C329" s="554"/>
      <c r="D329" s="554"/>
      <c r="E329" s="554"/>
      <c r="F329" s="554"/>
      <c r="G329" s="554"/>
      <c r="H329" s="554"/>
      <c r="I329" s="554"/>
      <c r="J329" s="554"/>
      <c r="K329" s="554"/>
      <c r="L329" s="554"/>
      <c r="M329" s="554"/>
      <c r="N329" s="554"/>
      <c r="O329" s="554"/>
      <c r="P329" s="554"/>
      <c r="Q329" s="554"/>
      <c r="R329" s="554"/>
      <c r="S329" s="554"/>
      <c r="T329" s="554"/>
      <c r="U329" s="554"/>
      <c r="V329" s="554"/>
      <c r="W329" s="554"/>
      <c r="X329" s="554"/>
      <c r="Y329" s="554"/>
      <c r="Z329" s="554"/>
      <c r="AA329" s="554"/>
      <c r="AB329" s="554"/>
    </row>
    <row r="330" spans="2:28" x14ac:dyDescent="0.25">
      <c r="B330" s="554"/>
      <c r="C330" s="554"/>
      <c r="D330" s="554"/>
      <c r="E330" s="554"/>
      <c r="F330" s="554"/>
      <c r="G330" s="554"/>
      <c r="H330" s="554"/>
      <c r="I330" s="554"/>
      <c r="J330" s="554"/>
      <c r="K330" s="554"/>
      <c r="L330" s="554"/>
      <c r="M330" s="554"/>
      <c r="N330" s="554"/>
      <c r="O330" s="554"/>
      <c r="P330" s="554"/>
      <c r="Q330" s="554"/>
      <c r="R330" s="554"/>
      <c r="S330" s="554"/>
      <c r="T330" s="554"/>
      <c r="U330" s="554"/>
      <c r="V330" s="554"/>
      <c r="W330" s="554"/>
      <c r="X330" s="554"/>
      <c r="Y330" s="554"/>
      <c r="Z330" s="554"/>
      <c r="AA330" s="554"/>
      <c r="AB330" s="554"/>
    </row>
    <row r="331" spans="2:28" x14ac:dyDescent="0.25">
      <c r="B331" s="554"/>
      <c r="C331" s="554"/>
      <c r="D331" s="554"/>
      <c r="E331" s="554"/>
      <c r="F331" s="554"/>
      <c r="G331" s="554"/>
      <c r="H331" s="554"/>
      <c r="I331" s="554"/>
      <c r="J331" s="554"/>
      <c r="K331" s="554"/>
      <c r="L331" s="554"/>
      <c r="M331" s="554"/>
      <c r="N331" s="554"/>
      <c r="O331" s="554"/>
      <c r="P331" s="554"/>
      <c r="Q331" s="554"/>
      <c r="R331" s="554"/>
      <c r="S331" s="554"/>
      <c r="T331" s="554"/>
      <c r="U331" s="554"/>
      <c r="V331" s="554"/>
      <c r="W331" s="554"/>
      <c r="X331" s="554"/>
      <c r="Y331" s="554"/>
      <c r="Z331" s="554"/>
      <c r="AA331" s="554"/>
      <c r="AB331" s="554"/>
    </row>
    <row r="332" spans="2:28" x14ac:dyDescent="0.25">
      <c r="B332" s="554"/>
      <c r="C332" s="554"/>
      <c r="D332" s="554"/>
      <c r="E332" s="554"/>
      <c r="F332" s="554"/>
      <c r="G332" s="554"/>
      <c r="H332" s="554"/>
      <c r="I332" s="554"/>
      <c r="J332" s="554"/>
      <c r="K332" s="554"/>
      <c r="L332" s="554"/>
      <c r="M332" s="554"/>
      <c r="N332" s="554"/>
      <c r="O332" s="554"/>
      <c r="P332" s="554"/>
      <c r="Q332" s="554"/>
      <c r="R332" s="554"/>
      <c r="S332" s="554"/>
      <c r="T332" s="554"/>
      <c r="U332" s="554"/>
      <c r="V332" s="554"/>
      <c r="W332" s="554"/>
      <c r="X332" s="554"/>
      <c r="Y332" s="554"/>
      <c r="Z332" s="554"/>
      <c r="AA332" s="554"/>
      <c r="AB332" s="554"/>
    </row>
    <row r="333" spans="2:28" x14ac:dyDescent="0.25">
      <c r="B333" s="554"/>
      <c r="C333" s="554"/>
      <c r="D333" s="554"/>
      <c r="E333" s="554"/>
      <c r="F333" s="554"/>
      <c r="G333" s="554"/>
      <c r="H333" s="554"/>
      <c r="I333" s="554"/>
      <c r="J333" s="554"/>
      <c r="K333" s="554"/>
      <c r="L333" s="554"/>
      <c r="M333" s="554"/>
      <c r="N333" s="554"/>
      <c r="O333" s="554"/>
      <c r="P333" s="554"/>
      <c r="Q333" s="554"/>
      <c r="R333" s="554"/>
      <c r="S333" s="554"/>
      <c r="T333" s="554"/>
      <c r="U333" s="554"/>
      <c r="V333" s="554"/>
      <c r="W333" s="554"/>
      <c r="X333" s="554"/>
      <c r="Y333" s="554"/>
      <c r="Z333" s="554"/>
      <c r="AA333" s="554"/>
      <c r="AB333" s="554"/>
    </row>
    <row r="334" spans="2:28" x14ac:dyDescent="0.25">
      <c r="B334" s="554"/>
      <c r="C334" s="554"/>
      <c r="D334" s="554"/>
      <c r="E334" s="554"/>
      <c r="F334" s="554"/>
      <c r="G334" s="554"/>
      <c r="H334" s="554"/>
      <c r="I334" s="554"/>
      <c r="J334" s="554"/>
      <c r="K334" s="554"/>
      <c r="L334" s="554"/>
      <c r="M334" s="554"/>
      <c r="N334" s="554"/>
      <c r="O334" s="554"/>
      <c r="P334" s="554"/>
      <c r="Q334" s="554"/>
      <c r="R334" s="554"/>
      <c r="S334" s="554"/>
      <c r="T334" s="554"/>
      <c r="U334" s="554"/>
      <c r="V334" s="554"/>
      <c r="W334" s="554"/>
      <c r="X334" s="554"/>
      <c r="Y334" s="554"/>
      <c r="Z334" s="554"/>
      <c r="AA334" s="554"/>
      <c r="AB334" s="554"/>
    </row>
    <row r="335" spans="2:28" x14ac:dyDescent="0.25">
      <c r="B335" s="554"/>
      <c r="C335" s="554"/>
      <c r="D335" s="554"/>
      <c r="E335" s="554"/>
      <c r="F335" s="554"/>
      <c r="G335" s="554"/>
      <c r="H335" s="554"/>
      <c r="I335" s="554"/>
      <c r="J335" s="554"/>
      <c r="K335" s="554"/>
      <c r="L335" s="554"/>
      <c r="M335" s="554"/>
      <c r="N335" s="554"/>
      <c r="O335" s="554"/>
      <c r="P335" s="554"/>
      <c r="Q335" s="554"/>
      <c r="R335" s="554"/>
      <c r="S335" s="554"/>
      <c r="T335" s="554"/>
      <c r="U335" s="554"/>
      <c r="V335" s="554"/>
      <c r="W335" s="554"/>
      <c r="X335" s="554"/>
      <c r="Y335" s="554"/>
      <c r="Z335" s="554"/>
      <c r="AA335" s="554"/>
      <c r="AB335" s="554"/>
    </row>
    <row r="336" spans="2:28" x14ac:dyDescent="0.25">
      <c r="B336" s="554"/>
      <c r="C336" s="554"/>
      <c r="D336" s="554"/>
      <c r="E336" s="554"/>
      <c r="F336" s="554"/>
      <c r="G336" s="554"/>
      <c r="H336" s="554"/>
      <c r="I336" s="554"/>
      <c r="J336" s="554"/>
      <c r="K336" s="554"/>
      <c r="L336" s="554"/>
      <c r="M336" s="554"/>
      <c r="N336" s="554"/>
      <c r="O336" s="554"/>
      <c r="P336" s="554"/>
      <c r="Q336" s="554"/>
      <c r="R336" s="554"/>
      <c r="S336" s="554"/>
      <c r="T336" s="554"/>
      <c r="U336" s="554"/>
      <c r="V336" s="554"/>
      <c r="W336" s="554"/>
      <c r="X336" s="554"/>
      <c r="Y336" s="554"/>
      <c r="Z336" s="554"/>
      <c r="AA336" s="554"/>
      <c r="AB336" s="554"/>
    </row>
    <row r="337" spans="2:28" x14ac:dyDescent="0.25">
      <c r="B337" s="554"/>
      <c r="C337" s="554"/>
      <c r="D337" s="554"/>
      <c r="E337" s="554"/>
      <c r="F337" s="554"/>
      <c r="G337" s="554"/>
      <c r="H337" s="554"/>
      <c r="I337" s="554"/>
      <c r="J337" s="554"/>
      <c r="K337" s="554"/>
      <c r="L337" s="554"/>
      <c r="M337" s="554"/>
      <c r="N337" s="554"/>
      <c r="O337" s="554"/>
      <c r="P337" s="554"/>
      <c r="Q337" s="554"/>
      <c r="R337" s="554"/>
      <c r="S337" s="554"/>
      <c r="T337" s="554"/>
      <c r="U337" s="554"/>
      <c r="V337" s="554"/>
      <c r="W337" s="554"/>
      <c r="X337" s="554"/>
      <c r="Y337" s="554"/>
      <c r="Z337" s="554"/>
      <c r="AA337" s="554"/>
      <c r="AB337" s="554"/>
    </row>
    <row r="338" spans="2:28" x14ac:dyDescent="0.25">
      <c r="B338" s="554"/>
      <c r="C338" s="554"/>
      <c r="D338" s="554"/>
      <c r="E338" s="554"/>
      <c r="F338" s="554"/>
      <c r="G338" s="554"/>
      <c r="H338" s="554"/>
      <c r="I338" s="554"/>
      <c r="J338" s="554"/>
      <c r="K338" s="554"/>
      <c r="L338" s="554"/>
      <c r="M338" s="554"/>
      <c r="N338" s="554"/>
      <c r="O338" s="554"/>
      <c r="P338" s="554"/>
      <c r="Q338" s="554"/>
      <c r="R338" s="554"/>
      <c r="S338" s="554"/>
      <c r="T338" s="554"/>
      <c r="U338" s="554"/>
      <c r="V338" s="554"/>
      <c r="W338" s="554"/>
      <c r="X338" s="554"/>
      <c r="Y338" s="554"/>
      <c r="Z338" s="554"/>
      <c r="AA338" s="554"/>
      <c r="AB338" s="554"/>
    </row>
    <row r="339" spans="2:28" x14ac:dyDescent="0.25">
      <c r="B339" s="554"/>
      <c r="C339" s="554"/>
      <c r="D339" s="554"/>
      <c r="E339" s="554"/>
      <c r="F339" s="554"/>
      <c r="G339" s="554"/>
      <c r="H339" s="554"/>
      <c r="I339" s="554"/>
      <c r="J339" s="554"/>
      <c r="K339" s="554"/>
      <c r="L339" s="554"/>
      <c r="M339" s="554"/>
      <c r="N339" s="554"/>
      <c r="O339" s="554"/>
      <c r="P339" s="554"/>
      <c r="Q339" s="554"/>
      <c r="R339" s="554"/>
      <c r="S339" s="554"/>
      <c r="T339" s="554"/>
      <c r="U339" s="554"/>
      <c r="V339" s="554"/>
      <c r="W339" s="554"/>
      <c r="X339" s="554"/>
      <c r="Y339" s="554"/>
      <c r="Z339" s="554"/>
      <c r="AA339" s="554"/>
      <c r="AB339" s="554"/>
    </row>
    <row r="340" spans="2:28" x14ac:dyDescent="0.25">
      <c r="B340" s="554"/>
      <c r="C340" s="554"/>
      <c r="D340" s="554"/>
      <c r="E340" s="554"/>
      <c r="F340" s="554"/>
      <c r="G340" s="554"/>
      <c r="H340" s="554"/>
      <c r="I340" s="554"/>
      <c r="J340" s="554"/>
      <c r="K340" s="554"/>
      <c r="L340" s="554"/>
      <c r="M340" s="554"/>
      <c r="N340" s="554"/>
      <c r="O340" s="554"/>
      <c r="P340" s="554"/>
      <c r="Q340" s="554"/>
      <c r="R340" s="554"/>
      <c r="S340" s="554"/>
      <c r="T340" s="554"/>
      <c r="U340" s="554"/>
      <c r="V340" s="554"/>
      <c r="W340" s="554"/>
      <c r="X340" s="554"/>
      <c r="Y340" s="554"/>
      <c r="Z340" s="554"/>
      <c r="AA340" s="554"/>
      <c r="AB340" s="554"/>
    </row>
    <row r="341" spans="2:28" x14ac:dyDescent="0.25">
      <c r="B341" s="554"/>
      <c r="C341" s="554"/>
      <c r="D341" s="554"/>
      <c r="E341" s="554"/>
      <c r="F341" s="554"/>
      <c r="G341" s="554"/>
      <c r="H341" s="554"/>
      <c r="I341" s="554"/>
      <c r="J341" s="554"/>
      <c r="K341" s="554"/>
      <c r="L341" s="554"/>
      <c r="M341" s="554"/>
      <c r="N341" s="554"/>
      <c r="O341" s="554"/>
      <c r="P341" s="554"/>
      <c r="Q341" s="554"/>
      <c r="R341" s="554"/>
      <c r="S341" s="554"/>
      <c r="T341" s="554"/>
      <c r="U341" s="554"/>
      <c r="V341" s="554"/>
      <c r="W341" s="554"/>
      <c r="X341" s="554"/>
      <c r="Y341" s="554"/>
      <c r="Z341" s="554"/>
      <c r="AA341" s="554"/>
      <c r="AB341" s="554"/>
    </row>
    <row r="342" spans="2:28" x14ac:dyDescent="0.25">
      <c r="B342" s="554"/>
      <c r="C342" s="554"/>
      <c r="D342" s="554"/>
      <c r="E342" s="554"/>
      <c r="F342" s="554"/>
      <c r="G342" s="554"/>
      <c r="H342" s="554"/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  <c r="V342" s="554"/>
      <c r="W342" s="554"/>
      <c r="X342" s="554"/>
      <c r="Y342" s="554"/>
      <c r="Z342" s="554"/>
      <c r="AA342" s="554"/>
      <c r="AB342" s="554"/>
    </row>
    <row r="343" spans="2:28" x14ac:dyDescent="0.25">
      <c r="B343" s="554"/>
      <c r="C343" s="554"/>
      <c r="D343" s="554"/>
      <c r="E343" s="554"/>
      <c r="F343" s="554"/>
      <c r="G343" s="554"/>
      <c r="H343" s="554"/>
      <c r="I343" s="554"/>
      <c r="J343" s="554"/>
      <c r="K343" s="554"/>
      <c r="L343" s="554"/>
      <c r="M343" s="554"/>
      <c r="N343" s="554"/>
      <c r="O343" s="554"/>
      <c r="P343" s="554"/>
      <c r="Q343" s="554"/>
      <c r="R343" s="554"/>
      <c r="S343" s="554"/>
      <c r="T343" s="554"/>
      <c r="U343" s="554"/>
      <c r="V343" s="554"/>
      <c r="W343" s="554"/>
      <c r="X343" s="554"/>
      <c r="Y343" s="554"/>
      <c r="Z343" s="554"/>
      <c r="AA343" s="554"/>
      <c r="AB343" s="554"/>
    </row>
    <row r="344" spans="2:28" x14ac:dyDescent="0.25">
      <c r="B344" s="554"/>
      <c r="C344" s="554"/>
      <c r="D344" s="554"/>
      <c r="E344" s="554"/>
      <c r="F344" s="554"/>
      <c r="G344" s="554"/>
      <c r="H344" s="554"/>
      <c r="I344" s="554"/>
      <c r="J344" s="554"/>
      <c r="K344" s="554"/>
      <c r="L344" s="554"/>
      <c r="M344" s="554"/>
      <c r="N344" s="554"/>
      <c r="O344" s="554"/>
      <c r="P344" s="554"/>
      <c r="Q344" s="554"/>
      <c r="R344" s="554"/>
      <c r="S344" s="554"/>
      <c r="T344" s="554"/>
      <c r="U344" s="554"/>
      <c r="V344" s="554"/>
      <c r="W344" s="554"/>
      <c r="X344" s="554"/>
      <c r="Y344" s="554"/>
      <c r="Z344" s="554"/>
      <c r="AA344" s="554"/>
      <c r="AB344" s="554"/>
    </row>
    <row r="345" spans="2:28" x14ac:dyDescent="0.25">
      <c r="B345" s="554"/>
      <c r="C345" s="554"/>
      <c r="D345" s="554"/>
      <c r="E345" s="554"/>
      <c r="F345" s="554"/>
      <c r="G345" s="554"/>
      <c r="H345" s="554"/>
      <c r="I345" s="554"/>
      <c r="J345" s="554"/>
      <c r="K345" s="554"/>
      <c r="L345" s="554"/>
      <c r="M345" s="554"/>
      <c r="N345" s="554"/>
      <c r="O345" s="554"/>
      <c r="P345" s="554"/>
      <c r="Q345" s="554"/>
      <c r="R345" s="554"/>
      <c r="S345" s="554"/>
      <c r="T345" s="554"/>
      <c r="U345" s="554"/>
      <c r="V345" s="554"/>
      <c r="W345" s="554"/>
      <c r="X345" s="554"/>
      <c r="Y345" s="554"/>
      <c r="Z345" s="554"/>
      <c r="AA345" s="554"/>
      <c r="AB345" s="554"/>
    </row>
    <row r="346" spans="2:28" x14ac:dyDescent="0.25">
      <c r="B346" s="554"/>
      <c r="C346" s="554"/>
      <c r="D346" s="554"/>
      <c r="E346" s="554"/>
      <c r="F346" s="554"/>
      <c r="G346" s="554"/>
      <c r="H346" s="554"/>
      <c r="I346" s="554"/>
      <c r="J346" s="554"/>
      <c r="K346" s="554"/>
      <c r="L346" s="554"/>
      <c r="M346" s="554"/>
      <c r="N346" s="554"/>
      <c r="O346" s="554"/>
      <c r="P346" s="554"/>
      <c r="Q346" s="554"/>
      <c r="R346" s="554"/>
      <c r="S346" s="554"/>
      <c r="T346" s="554"/>
      <c r="U346" s="554"/>
      <c r="V346" s="554"/>
      <c r="W346" s="554"/>
      <c r="X346" s="554"/>
      <c r="Y346" s="554"/>
      <c r="Z346" s="554"/>
      <c r="AA346" s="554"/>
      <c r="AB346" s="554"/>
    </row>
    <row r="347" spans="2:28" x14ac:dyDescent="0.25">
      <c r="B347" s="554"/>
      <c r="C347" s="554"/>
      <c r="D347" s="554"/>
      <c r="E347" s="554"/>
      <c r="F347" s="554"/>
      <c r="G347" s="554"/>
      <c r="H347" s="554"/>
      <c r="I347" s="554"/>
      <c r="J347" s="554"/>
      <c r="K347" s="554"/>
      <c r="L347" s="554"/>
      <c r="M347" s="554"/>
      <c r="N347" s="554"/>
      <c r="O347" s="554"/>
      <c r="P347" s="554"/>
      <c r="Q347" s="554"/>
      <c r="R347" s="554"/>
      <c r="S347" s="554"/>
      <c r="T347" s="554"/>
      <c r="U347" s="554"/>
      <c r="V347" s="554"/>
      <c r="W347" s="554"/>
      <c r="X347" s="554"/>
      <c r="Y347" s="554"/>
      <c r="Z347" s="554"/>
      <c r="AA347" s="554"/>
      <c r="AB347" s="554"/>
    </row>
    <row r="348" spans="2:28" x14ac:dyDescent="0.25">
      <c r="B348" s="554"/>
      <c r="C348" s="554"/>
      <c r="D348" s="554"/>
      <c r="E348" s="554"/>
      <c r="F348" s="554"/>
      <c r="G348" s="554"/>
      <c r="H348" s="554"/>
      <c r="I348" s="554"/>
      <c r="J348" s="554"/>
      <c r="K348" s="554"/>
      <c r="L348" s="554"/>
      <c r="M348" s="554"/>
      <c r="N348" s="554"/>
      <c r="O348" s="554"/>
      <c r="P348" s="554"/>
      <c r="Q348" s="554"/>
      <c r="R348" s="554"/>
      <c r="S348" s="554"/>
      <c r="T348" s="554"/>
      <c r="U348" s="554"/>
      <c r="V348" s="554"/>
      <c r="W348" s="554"/>
      <c r="X348" s="554"/>
      <c r="Y348" s="554"/>
      <c r="Z348" s="554"/>
      <c r="AA348" s="554"/>
      <c r="AB348" s="554"/>
    </row>
    <row r="349" spans="2:28" x14ac:dyDescent="0.25">
      <c r="B349" s="554"/>
      <c r="C349" s="554"/>
      <c r="D349" s="554"/>
      <c r="E349" s="554"/>
      <c r="F349" s="554"/>
      <c r="G349" s="554"/>
      <c r="H349" s="554"/>
      <c r="I349" s="554"/>
      <c r="J349" s="554"/>
      <c r="K349" s="554"/>
      <c r="L349" s="554"/>
      <c r="M349" s="554"/>
      <c r="N349" s="554"/>
      <c r="O349" s="554"/>
      <c r="P349" s="554"/>
      <c r="Q349" s="554"/>
      <c r="R349" s="554"/>
      <c r="S349" s="554"/>
      <c r="T349" s="554"/>
      <c r="U349" s="554"/>
      <c r="V349" s="554"/>
      <c r="W349" s="554"/>
      <c r="X349" s="554"/>
      <c r="Y349" s="554"/>
      <c r="Z349" s="554"/>
      <c r="AA349" s="554"/>
      <c r="AB349" s="554"/>
    </row>
    <row r="350" spans="2:28" x14ac:dyDescent="0.25">
      <c r="B350" s="554"/>
      <c r="C350" s="554"/>
      <c r="D350" s="554"/>
      <c r="E350" s="554"/>
      <c r="F350" s="554"/>
      <c r="G350" s="554"/>
      <c r="H350" s="554"/>
      <c r="I350" s="554"/>
      <c r="J350" s="554"/>
      <c r="K350" s="554"/>
      <c r="L350" s="554"/>
      <c r="M350" s="554"/>
      <c r="N350" s="554"/>
      <c r="O350" s="554"/>
      <c r="P350" s="554"/>
      <c r="Q350" s="554"/>
      <c r="R350" s="554"/>
      <c r="S350" s="554"/>
      <c r="T350" s="554"/>
      <c r="U350" s="554"/>
      <c r="V350" s="554"/>
      <c r="W350" s="554"/>
      <c r="X350" s="554"/>
      <c r="Y350" s="554"/>
      <c r="Z350" s="554"/>
      <c r="AA350" s="554"/>
      <c r="AB350" s="554"/>
    </row>
    <row r="351" spans="2:28" x14ac:dyDescent="0.25">
      <c r="B351" s="554"/>
      <c r="C351" s="554"/>
      <c r="D351" s="554"/>
      <c r="E351" s="554"/>
      <c r="F351" s="554"/>
      <c r="G351" s="554"/>
      <c r="H351" s="554"/>
      <c r="I351" s="554"/>
      <c r="J351" s="554"/>
      <c r="K351" s="554"/>
      <c r="L351" s="554"/>
      <c r="M351" s="554"/>
      <c r="N351" s="554"/>
      <c r="O351" s="554"/>
      <c r="P351" s="554"/>
      <c r="Q351" s="554"/>
      <c r="R351" s="554"/>
      <c r="S351" s="554"/>
      <c r="T351" s="554"/>
      <c r="U351" s="554"/>
      <c r="V351" s="554"/>
      <c r="W351" s="554"/>
      <c r="X351" s="554"/>
      <c r="Y351" s="554"/>
      <c r="Z351" s="554"/>
      <c r="AA351" s="554"/>
      <c r="AB351" s="554"/>
    </row>
    <row r="352" spans="2:28" x14ac:dyDescent="0.25">
      <c r="B352" s="554"/>
      <c r="C352" s="554"/>
      <c r="D352" s="554"/>
      <c r="E352" s="554"/>
      <c r="F352" s="554"/>
      <c r="G352" s="554"/>
      <c r="H352" s="554"/>
      <c r="I352" s="554"/>
      <c r="J352" s="554"/>
      <c r="K352" s="554"/>
      <c r="L352" s="554"/>
      <c r="M352" s="554"/>
      <c r="N352" s="554"/>
      <c r="O352" s="554"/>
      <c r="P352" s="554"/>
      <c r="Q352" s="554"/>
      <c r="R352" s="554"/>
      <c r="S352" s="554"/>
      <c r="T352" s="554"/>
      <c r="U352" s="554"/>
      <c r="V352" s="554"/>
      <c r="W352" s="554"/>
      <c r="X352" s="554"/>
      <c r="Y352" s="554"/>
      <c r="Z352" s="554"/>
      <c r="AA352" s="554"/>
      <c r="AB352" s="554"/>
    </row>
    <row r="353" spans="2:28" x14ac:dyDescent="0.25">
      <c r="B353" s="554"/>
      <c r="C353" s="554"/>
      <c r="D353" s="554"/>
      <c r="E353" s="554"/>
      <c r="F353" s="554"/>
      <c r="G353" s="554"/>
      <c r="H353" s="554"/>
      <c r="I353" s="554"/>
      <c r="J353" s="554"/>
      <c r="K353" s="554"/>
      <c r="L353" s="554"/>
      <c r="M353" s="554"/>
      <c r="N353" s="554"/>
      <c r="O353" s="554"/>
      <c r="P353" s="554"/>
      <c r="Q353" s="554"/>
      <c r="R353" s="554"/>
      <c r="S353" s="554"/>
      <c r="T353" s="554"/>
      <c r="U353" s="554"/>
      <c r="V353" s="554"/>
      <c r="W353" s="554"/>
      <c r="X353" s="554"/>
      <c r="Y353" s="554"/>
      <c r="Z353" s="554"/>
      <c r="AA353" s="554"/>
      <c r="AB353" s="554"/>
    </row>
    <row r="354" spans="2:28" x14ac:dyDescent="0.25">
      <c r="B354" s="554"/>
      <c r="C354" s="554"/>
      <c r="D354" s="554"/>
      <c r="E354" s="554"/>
      <c r="F354" s="554"/>
      <c r="G354" s="554"/>
      <c r="H354" s="554"/>
      <c r="I354" s="554"/>
      <c r="J354" s="554"/>
      <c r="K354" s="554"/>
      <c r="L354" s="554"/>
      <c r="M354" s="554"/>
      <c r="N354" s="554"/>
      <c r="O354" s="554"/>
      <c r="P354" s="554"/>
      <c r="Q354" s="554"/>
      <c r="R354" s="554"/>
      <c r="S354" s="554"/>
      <c r="T354" s="554"/>
      <c r="U354" s="554"/>
      <c r="V354" s="554"/>
      <c r="W354" s="554"/>
      <c r="X354" s="554"/>
      <c r="Y354" s="554"/>
      <c r="Z354" s="554"/>
      <c r="AA354" s="554"/>
      <c r="AB354" s="554"/>
    </row>
    <row r="355" spans="2:28" x14ac:dyDescent="0.25">
      <c r="B355" s="554"/>
      <c r="C355" s="554"/>
      <c r="D355" s="554"/>
      <c r="E355" s="554"/>
      <c r="F355" s="554"/>
      <c r="G355" s="554"/>
      <c r="H355" s="554"/>
      <c r="I355" s="554"/>
      <c r="J355" s="554"/>
      <c r="K355" s="554"/>
      <c r="L355" s="554"/>
      <c r="M355" s="554"/>
      <c r="N355" s="554"/>
      <c r="O355" s="554"/>
      <c r="P355" s="554"/>
      <c r="Q355" s="554"/>
      <c r="R355" s="554"/>
      <c r="S355" s="554"/>
      <c r="T355" s="554"/>
      <c r="U355" s="554"/>
      <c r="V355" s="554"/>
      <c r="W355" s="554"/>
      <c r="X355" s="554"/>
      <c r="Y355" s="554"/>
      <c r="Z355" s="554"/>
      <c r="AA355" s="554"/>
      <c r="AB355" s="554"/>
    </row>
    <row r="356" spans="2:28" x14ac:dyDescent="0.25">
      <c r="B356" s="554"/>
      <c r="C356" s="554"/>
      <c r="D356" s="554"/>
      <c r="E356" s="554"/>
      <c r="F356" s="554"/>
      <c r="G356" s="554"/>
      <c r="H356" s="554"/>
      <c r="I356" s="554"/>
      <c r="J356" s="554"/>
      <c r="K356" s="554"/>
      <c r="L356" s="554"/>
      <c r="M356" s="554"/>
      <c r="N356" s="554"/>
      <c r="O356" s="554"/>
      <c r="P356" s="554"/>
      <c r="Q356" s="554"/>
      <c r="R356" s="554"/>
      <c r="S356" s="554"/>
      <c r="T356" s="554"/>
      <c r="U356" s="554"/>
      <c r="V356" s="554"/>
      <c r="W356" s="554"/>
      <c r="X356" s="554"/>
      <c r="Y356" s="554"/>
      <c r="Z356" s="554"/>
      <c r="AA356" s="554"/>
      <c r="AB356" s="554"/>
    </row>
    <row r="357" spans="2:28" x14ac:dyDescent="0.25">
      <c r="B357" s="554"/>
      <c r="C357" s="554"/>
      <c r="D357" s="554"/>
      <c r="E357" s="554"/>
      <c r="F357" s="554"/>
      <c r="G357" s="554"/>
      <c r="H357" s="554"/>
      <c r="I357" s="554"/>
      <c r="J357" s="554"/>
      <c r="K357" s="554"/>
      <c r="L357" s="554"/>
      <c r="M357" s="554"/>
      <c r="N357" s="554"/>
      <c r="O357" s="554"/>
      <c r="P357" s="554"/>
      <c r="Q357" s="554"/>
      <c r="R357" s="554"/>
      <c r="S357" s="554"/>
      <c r="T357" s="554"/>
      <c r="U357" s="554"/>
      <c r="V357" s="554"/>
      <c r="W357" s="554"/>
      <c r="X357" s="554"/>
      <c r="Y357" s="554"/>
      <c r="Z357" s="554"/>
      <c r="AA357" s="554"/>
      <c r="AB357" s="554"/>
    </row>
    <row r="358" spans="2:28" x14ac:dyDescent="0.25">
      <c r="B358" s="554"/>
      <c r="C358" s="554"/>
      <c r="D358" s="554"/>
      <c r="E358" s="554"/>
      <c r="F358" s="554"/>
      <c r="G358" s="554"/>
      <c r="H358" s="554"/>
      <c r="I358" s="554"/>
      <c r="J358" s="554"/>
      <c r="K358" s="554"/>
      <c r="L358" s="554"/>
      <c r="M358" s="554"/>
      <c r="N358" s="554"/>
      <c r="O358" s="554"/>
      <c r="P358" s="554"/>
      <c r="Q358" s="554"/>
      <c r="R358" s="554"/>
      <c r="S358" s="554"/>
      <c r="T358" s="554"/>
      <c r="U358" s="554"/>
      <c r="V358" s="554"/>
      <c r="W358" s="554"/>
      <c r="X358" s="554"/>
      <c r="Y358" s="554"/>
      <c r="Z358" s="554"/>
      <c r="AA358" s="554"/>
      <c r="AB358" s="554"/>
    </row>
    <row r="359" spans="2:28" x14ac:dyDescent="0.25">
      <c r="B359" s="554"/>
      <c r="C359" s="554"/>
      <c r="D359" s="554"/>
      <c r="E359" s="554"/>
      <c r="F359" s="554"/>
      <c r="G359" s="554"/>
      <c r="H359" s="554"/>
      <c r="I359" s="554"/>
      <c r="J359" s="554"/>
      <c r="K359" s="554"/>
      <c r="L359" s="554"/>
      <c r="M359" s="554"/>
      <c r="N359" s="554"/>
      <c r="O359" s="554"/>
      <c r="P359" s="554"/>
      <c r="Q359" s="554"/>
      <c r="R359" s="554"/>
      <c r="S359" s="554"/>
      <c r="T359" s="554"/>
      <c r="U359" s="554"/>
      <c r="V359" s="554"/>
      <c r="W359" s="554"/>
      <c r="X359" s="554"/>
      <c r="Y359" s="554"/>
      <c r="Z359" s="554"/>
      <c r="AA359" s="554"/>
      <c r="AB359" s="554"/>
    </row>
    <row r="360" spans="2:28" x14ac:dyDescent="0.25">
      <c r="B360" s="554"/>
      <c r="C360" s="554"/>
      <c r="D360" s="554"/>
      <c r="E360" s="554"/>
      <c r="F360" s="554"/>
      <c r="G360" s="554"/>
      <c r="H360" s="554"/>
      <c r="I360" s="554"/>
      <c r="J360" s="554"/>
      <c r="K360" s="554"/>
      <c r="L360" s="554"/>
      <c r="M360" s="554"/>
      <c r="N360" s="554"/>
      <c r="O360" s="554"/>
      <c r="P360" s="554"/>
      <c r="Q360" s="554"/>
      <c r="R360" s="554"/>
      <c r="S360" s="554"/>
      <c r="T360" s="554"/>
      <c r="U360" s="554"/>
      <c r="V360" s="554"/>
      <c r="W360" s="554"/>
      <c r="X360" s="554"/>
      <c r="Y360" s="554"/>
      <c r="Z360" s="554"/>
      <c r="AA360" s="554"/>
      <c r="AB360" s="554"/>
    </row>
    <row r="361" spans="2:28" x14ac:dyDescent="0.25">
      <c r="B361" s="554"/>
      <c r="C361" s="554"/>
      <c r="D361" s="554"/>
      <c r="E361" s="554"/>
      <c r="F361" s="554"/>
      <c r="G361" s="554"/>
      <c r="H361" s="554"/>
      <c r="I361" s="554"/>
      <c r="J361" s="554"/>
      <c r="K361" s="554"/>
      <c r="L361" s="554"/>
      <c r="M361" s="554"/>
      <c r="N361" s="554"/>
      <c r="O361" s="554"/>
      <c r="P361" s="554"/>
      <c r="Q361" s="554"/>
      <c r="R361" s="554"/>
      <c r="S361" s="554"/>
      <c r="T361" s="554"/>
      <c r="U361" s="554"/>
      <c r="V361" s="554"/>
      <c r="W361" s="554"/>
      <c r="X361" s="554"/>
      <c r="Y361" s="554"/>
      <c r="Z361" s="554"/>
      <c r="AA361" s="554"/>
      <c r="AB361" s="554"/>
    </row>
    <row r="362" spans="2:28" x14ac:dyDescent="0.25">
      <c r="B362" s="554"/>
      <c r="C362" s="554"/>
      <c r="D362" s="554"/>
      <c r="E362" s="554"/>
      <c r="F362" s="554"/>
      <c r="G362" s="554"/>
      <c r="H362" s="554"/>
      <c r="I362" s="554"/>
      <c r="J362" s="554"/>
      <c r="K362" s="554"/>
      <c r="L362" s="554"/>
      <c r="M362" s="554"/>
      <c r="N362" s="554"/>
      <c r="O362" s="554"/>
      <c r="P362" s="554"/>
      <c r="Q362" s="554"/>
      <c r="R362" s="554"/>
      <c r="S362" s="554"/>
      <c r="T362" s="554"/>
      <c r="U362" s="554"/>
      <c r="V362" s="554"/>
      <c r="W362" s="554"/>
      <c r="X362" s="554"/>
      <c r="Y362" s="554"/>
      <c r="Z362" s="554"/>
      <c r="AA362" s="554"/>
      <c r="AB362" s="554"/>
    </row>
    <row r="363" spans="2:28" x14ac:dyDescent="0.25">
      <c r="B363" s="554"/>
      <c r="C363" s="554"/>
      <c r="D363" s="554"/>
      <c r="E363" s="554"/>
      <c r="F363" s="554"/>
      <c r="G363" s="554"/>
      <c r="H363" s="554"/>
      <c r="I363" s="554"/>
      <c r="J363" s="554"/>
      <c r="K363" s="554"/>
      <c r="L363" s="554"/>
      <c r="M363" s="554"/>
      <c r="N363" s="554"/>
      <c r="O363" s="554"/>
      <c r="P363" s="554"/>
      <c r="Q363" s="554"/>
      <c r="R363" s="554"/>
      <c r="S363" s="554"/>
      <c r="T363" s="554"/>
      <c r="U363" s="554"/>
      <c r="V363" s="554"/>
      <c r="W363" s="554"/>
      <c r="X363" s="554"/>
      <c r="Y363" s="554"/>
      <c r="Z363" s="554"/>
      <c r="AA363" s="554"/>
      <c r="AB363" s="554"/>
    </row>
    <row r="364" spans="2:28" x14ac:dyDescent="0.25">
      <c r="B364" s="554"/>
      <c r="C364" s="554"/>
      <c r="D364" s="554"/>
      <c r="E364" s="554"/>
      <c r="F364" s="554"/>
      <c r="G364" s="554"/>
      <c r="H364" s="554"/>
      <c r="I364" s="554"/>
      <c r="J364" s="554"/>
      <c r="K364" s="554"/>
      <c r="L364" s="554"/>
      <c r="M364" s="554"/>
      <c r="N364" s="554"/>
      <c r="O364" s="554"/>
      <c r="P364" s="554"/>
      <c r="Q364" s="554"/>
      <c r="R364" s="554"/>
      <c r="S364" s="554"/>
      <c r="T364" s="554"/>
      <c r="U364" s="554"/>
      <c r="V364" s="554"/>
      <c r="W364" s="554"/>
      <c r="X364" s="554"/>
      <c r="Y364" s="554"/>
      <c r="Z364" s="554"/>
      <c r="AA364" s="554"/>
      <c r="AB364" s="554"/>
    </row>
    <row r="365" spans="2:28" x14ac:dyDescent="0.25">
      <c r="B365" s="554"/>
      <c r="C365" s="554"/>
      <c r="D365" s="554"/>
      <c r="E365" s="554"/>
      <c r="F365" s="554"/>
      <c r="G365" s="554"/>
      <c r="H365" s="554"/>
      <c r="I365" s="554"/>
      <c r="J365" s="554"/>
      <c r="K365" s="554"/>
      <c r="L365" s="554"/>
      <c r="M365" s="554"/>
      <c r="N365" s="554"/>
      <c r="O365" s="554"/>
      <c r="P365" s="554"/>
      <c r="Q365" s="554"/>
      <c r="R365" s="554"/>
      <c r="S365" s="554"/>
      <c r="T365" s="554"/>
      <c r="U365" s="554"/>
      <c r="V365" s="554"/>
      <c r="W365" s="554"/>
      <c r="X365" s="554"/>
      <c r="Y365" s="554"/>
      <c r="Z365" s="554"/>
      <c r="AA365" s="554"/>
      <c r="AB365" s="554"/>
    </row>
    <row r="366" spans="2:28" x14ac:dyDescent="0.25">
      <c r="B366" s="554"/>
      <c r="C366" s="554"/>
      <c r="D366" s="554"/>
      <c r="E366" s="554"/>
      <c r="F366" s="554"/>
      <c r="G366" s="554"/>
      <c r="H366" s="554"/>
      <c r="I366" s="554"/>
      <c r="J366" s="554"/>
      <c r="K366" s="554"/>
      <c r="L366" s="554"/>
      <c r="M366" s="554"/>
      <c r="N366" s="554"/>
      <c r="O366" s="554"/>
      <c r="P366" s="554"/>
      <c r="Q366" s="554"/>
      <c r="R366" s="554"/>
      <c r="S366" s="554"/>
      <c r="T366" s="554"/>
      <c r="U366" s="554"/>
      <c r="V366" s="554"/>
      <c r="W366" s="554"/>
      <c r="X366" s="554"/>
      <c r="Y366" s="554"/>
      <c r="Z366" s="554"/>
      <c r="AA366" s="554"/>
      <c r="AB366" s="554"/>
    </row>
    <row r="367" spans="2:28" x14ac:dyDescent="0.25">
      <c r="B367" s="554"/>
      <c r="C367" s="554"/>
      <c r="D367" s="554"/>
      <c r="E367" s="554"/>
      <c r="F367" s="554"/>
      <c r="G367" s="554"/>
      <c r="H367" s="554"/>
      <c r="I367" s="554"/>
      <c r="J367" s="554"/>
      <c r="K367" s="554"/>
      <c r="L367" s="554"/>
      <c r="M367" s="554"/>
      <c r="N367" s="554"/>
      <c r="O367" s="554"/>
      <c r="P367" s="554"/>
      <c r="Q367" s="554"/>
      <c r="R367" s="554"/>
      <c r="S367" s="554"/>
      <c r="T367" s="554"/>
      <c r="U367" s="554"/>
      <c r="V367" s="554"/>
      <c r="W367" s="554"/>
      <c r="X367" s="554"/>
      <c r="Y367" s="554"/>
      <c r="Z367" s="554"/>
      <c r="AA367" s="554"/>
      <c r="AB367" s="554"/>
    </row>
    <row r="368" spans="2:28" x14ac:dyDescent="0.25">
      <c r="B368" s="554"/>
      <c r="C368" s="554"/>
      <c r="D368" s="554"/>
      <c r="E368" s="554"/>
      <c r="F368" s="554"/>
      <c r="G368" s="554"/>
      <c r="H368" s="554"/>
      <c r="I368" s="554"/>
      <c r="J368" s="554"/>
      <c r="K368" s="554"/>
      <c r="L368" s="554"/>
      <c r="M368" s="554"/>
      <c r="N368" s="554"/>
      <c r="O368" s="554"/>
      <c r="P368" s="554"/>
      <c r="Q368" s="554"/>
      <c r="R368" s="554"/>
      <c r="S368" s="554"/>
      <c r="T368" s="554"/>
      <c r="U368" s="554"/>
      <c r="V368" s="554"/>
      <c r="W368" s="554"/>
      <c r="X368" s="554"/>
      <c r="Y368" s="554"/>
      <c r="Z368" s="554"/>
      <c r="AA368" s="554"/>
      <c r="AB368" s="554"/>
    </row>
    <row r="369" spans="2:28" x14ac:dyDescent="0.25">
      <c r="B369" s="554"/>
      <c r="C369" s="554"/>
      <c r="D369" s="554"/>
      <c r="E369" s="554"/>
      <c r="F369" s="554"/>
      <c r="G369" s="554"/>
      <c r="H369" s="554"/>
      <c r="I369" s="554"/>
      <c r="J369" s="554"/>
      <c r="K369" s="554"/>
      <c r="L369" s="554"/>
      <c r="M369" s="554"/>
      <c r="N369" s="554"/>
      <c r="O369" s="554"/>
      <c r="P369" s="554"/>
      <c r="Q369" s="554"/>
      <c r="R369" s="554"/>
      <c r="S369" s="554"/>
      <c r="T369" s="554"/>
      <c r="U369" s="554"/>
      <c r="V369" s="554"/>
      <c r="W369" s="554"/>
      <c r="X369" s="554"/>
      <c r="Y369" s="554"/>
      <c r="Z369" s="554"/>
      <c r="AA369" s="554"/>
      <c r="AB369" s="554"/>
    </row>
    <row r="370" spans="2:28" x14ac:dyDescent="0.25">
      <c r="B370" s="554"/>
      <c r="C370" s="554"/>
      <c r="D370" s="554"/>
      <c r="E370" s="554"/>
      <c r="F370" s="554"/>
      <c r="G370" s="554"/>
      <c r="H370" s="554"/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  <c r="V370" s="554"/>
      <c r="W370" s="554"/>
      <c r="X370" s="554"/>
      <c r="Y370" s="554"/>
      <c r="Z370" s="554"/>
      <c r="AA370" s="554"/>
      <c r="AB370" s="554"/>
    </row>
    <row r="371" spans="2:28" x14ac:dyDescent="0.25">
      <c r="B371" s="554"/>
      <c r="C371" s="554"/>
      <c r="D371" s="554"/>
      <c r="E371" s="554"/>
      <c r="F371" s="554"/>
      <c r="G371" s="554"/>
      <c r="H371" s="554"/>
      <c r="I371" s="554"/>
      <c r="J371" s="554"/>
      <c r="K371" s="554"/>
      <c r="L371" s="554"/>
      <c r="M371" s="554"/>
      <c r="N371" s="554"/>
      <c r="O371" s="554"/>
      <c r="P371" s="554"/>
      <c r="Q371" s="554"/>
      <c r="R371" s="554"/>
      <c r="S371" s="554"/>
      <c r="T371" s="554"/>
      <c r="U371" s="554"/>
      <c r="V371" s="554"/>
      <c r="W371" s="554"/>
      <c r="X371" s="554"/>
      <c r="Y371" s="554"/>
      <c r="Z371" s="554"/>
      <c r="AA371" s="554"/>
      <c r="AB371" s="554"/>
    </row>
    <row r="372" spans="2:28" x14ac:dyDescent="0.25">
      <c r="B372" s="554"/>
      <c r="C372" s="554"/>
      <c r="D372" s="554"/>
      <c r="E372" s="554"/>
      <c r="F372" s="554"/>
      <c r="G372" s="554"/>
      <c r="H372" s="554"/>
      <c r="I372" s="554"/>
      <c r="J372" s="554"/>
      <c r="K372" s="554"/>
      <c r="L372" s="554"/>
      <c r="M372" s="554"/>
      <c r="N372" s="554"/>
      <c r="O372" s="554"/>
      <c r="P372" s="554"/>
      <c r="Q372" s="554"/>
      <c r="R372" s="554"/>
      <c r="S372" s="554"/>
      <c r="T372" s="554"/>
      <c r="U372" s="554"/>
      <c r="V372" s="554"/>
      <c r="W372" s="554"/>
      <c r="X372" s="554"/>
      <c r="Y372" s="554"/>
      <c r="Z372" s="554"/>
      <c r="AA372" s="554"/>
      <c r="AB372" s="554"/>
    </row>
    <row r="373" spans="2:28" x14ac:dyDescent="0.25">
      <c r="B373" s="554"/>
      <c r="C373" s="554"/>
      <c r="D373" s="554"/>
      <c r="E373" s="554"/>
      <c r="F373" s="554"/>
      <c r="G373" s="554"/>
      <c r="H373" s="554"/>
      <c r="I373" s="554"/>
      <c r="J373" s="554"/>
      <c r="K373" s="554"/>
      <c r="L373" s="554"/>
      <c r="M373" s="554"/>
      <c r="N373" s="554"/>
      <c r="O373" s="554"/>
      <c r="P373" s="554"/>
      <c r="Q373" s="554"/>
      <c r="R373" s="554"/>
      <c r="S373" s="554"/>
      <c r="T373" s="554"/>
      <c r="U373" s="554"/>
      <c r="V373" s="554"/>
      <c r="W373" s="554"/>
      <c r="X373" s="554"/>
      <c r="Y373" s="554"/>
      <c r="Z373" s="554"/>
      <c r="AA373" s="554"/>
      <c r="AB373" s="554"/>
    </row>
    <row r="374" spans="2:28" x14ac:dyDescent="0.25">
      <c r="B374" s="554"/>
      <c r="C374" s="554"/>
      <c r="D374" s="554"/>
      <c r="E374" s="554"/>
      <c r="F374" s="554"/>
      <c r="G374" s="554"/>
      <c r="H374" s="554"/>
      <c r="I374" s="554"/>
      <c r="J374" s="554"/>
      <c r="K374" s="554"/>
      <c r="L374" s="554"/>
      <c r="M374" s="554"/>
      <c r="N374" s="554"/>
      <c r="O374" s="554"/>
      <c r="P374" s="554"/>
      <c r="Q374" s="554"/>
      <c r="R374" s="554"/>
      <c r="S374" s="554"/>
      <c r="T374" s="554"/>
      <c r="U374" s="554"/>
      <c r="V374" s="554"/>
      <c r="W374" s="554"/>
      <c r="X374" s="554"/>
      <c r="Y374" s="554"/>
      <c r="Z374" s="554"/>
      <c r="AA374" s="554"/>
      <c r="AB374" s="554"/>
    </row>
    <row r="375" spans="2:28" x14ac:dyDescent="0.25">
      <c r="B375" s="554"/>
      <c r="C375" s="554"/>
      <c r="D375" s="554"/>
      <c r="E375" s="554"/>
      <c r="F375" s="554"/>
      <c r="G375" s="554"/>
      <c r="H375" s="554"/>
      <c r="I375" s="554"/>
      <c r="J375" s="554"/>
      <c r="K375" s="554"/>
      <c r="L375" s="554"/>
      <c r="M375" s="554"/>
      <c r="N375" s="554"/>
      <c r="O375" s="554"/>
      <c r="P375" s="554"/>
      <c r="Q375" s="554"/>
      <c r="R375" s="554"/>
      <c r="S375" s="554"/>
      <c r="T375" s="554"/>
      <c r="U375" s="554"/>
      <c r="V375" s="554"/>
      <c r="W375" s="554"/>
      <c r="X375" s="554"/>
      <c r="Y375" s="554"/>
      <c r="Z375" s="554"/>
      <c r="AA375" s="554"/>
      <c r="AB375" s="554"/>
    </row>
    <row r="376" spans="2:28" x14ac:dyDescent="0.25">
      <c r="B376" s="554"/>
      <c r="C376" s="554"/>
      <c r="D376" s="554"/>
      <c r="E376" s="554"/>
      <c r="F376" s="554"/>
      <c r="G376" s="554"/>
      <c r="H376" s="554"/>
      <c r="I376" s="554"/>
      <c r="J376" s="554"/>
      <c r="K376" s="554"/>
      <c r="L376" s="554"/>
      <c r="M376" s="554"/>
      <c r="N376" s="554"/>
      <c r="O376" s="554"/>
      <c r="P376" s="554"/>
      <c r="Q376" s="554"/>
      <c r="R376" s="554"/>
      <c r="S376" s="554"/>
      <c r="T376" s="554"/>
      <c r="U376" s="554"/>
      <c r="V376" s="554"/>
      <c r="W376" s="554"/>
      <c r="X376" s="554"/>
      <c r="Y376" s="554"/>
      <c r="Z376" s="554"/>
      <c r="AA376" s="554"/>
      <c r="AB376" s="554"/>
    </row>
    <row r="377" spans="2:28" x14ac:dyDescent="0.25">
      <c r="B377" s="554"/>
      <c r="C377" s="554"/>
      <c r="D377" s="554"/>
      <c r="E377" s="554"/>
      <c r="F377" s="554"/>
      <c r="G377" s="554"/>
      <c r="H377" s="554"/>
      <c r="I377" s="554"/>
      <c r="J377" s="554"/>
      <c r="K377" s="554"/>
      <c r="L377" s="554"/>
      <c r="M377" s="554"/>
      <c r="N377" s="554"/>
      <c r="O377" s="554"/>
      <c r="P377" s="554"/>
      <c r="Q377" s="554"/>
      <c r="R377" s="554"/>
      <c r="S377" s="554"/>
      <c r="T377" s="554"/>
      <c r="U377" s="554"/>
      <c r="V377" s="554"/>
      <c r="W377" s="554"/>
      <c r="X377" s="554"/>
      <c r="Y377" s="554"/>
      <c r="Z377" s="554"/>
      <c r="AA377" s="554"/>
      <c r="AB377" s="554"/>
    </row>
    <row r="378" spans="2:28" x14ac:dyDescent="0.25">
      <c r="B378" s="554"/>
      <c r="C378" s="554"/>
      <c r="D378" s="554"/>
      <c r="E378" s="554"/>
      <c r="F378" s="554"/>
      <c r="G378" s="554"/>
      <c r="H378" s="554"/>
      <c r="I378" s="554"/>
      <c r="J378" s="554"/>
      <c r="K378" s="554"/>
      <c r="L378" s="554"/>
      <c r="M378" s="554"/>
      <c r="N378" s="554"/>
      <c r="O378" s="554"/>
      <c r="P378" s="554"/>
      <c r="Q378" s="554"/>
      <c r="R378" s="554"/>
      <c r="S378" s="554"/>
      <c r="T378" s="554"/>
      <c r="U378" s="554"/>
      <c r="V378" s="554"/>
      <c r="W378" s="554"/>
      <c r="X378" s="554"/>
      <c r="Y378" s="554"/>
      <c r="Z378" s="554"/>
      <c r="AA378" s="554"/>
      <c r="AB378" s="554"/>
    </row>
    <row r="379" spans="2:28" x14ac:dyDescent="0.25">
      <c r="B379" s="554"/>
      <c r="C379" s="554"/>
      <c r="D379" s="554"/>
      <c r="E379" s="554"/>
      <c r="F379" s="554"/>
      <c r="G379" s="554"/>
      <c r="H379" s="554"/>
      <c r="I379" s="554"/>
      <c r="J379" s="554"/>
      <c r="K379" s="554"/>
      <c r="L379" s="554"/>
      <c r="M379" s="554"/>
      <c r="N379" s="554"/>
      <c r="O379" s="554"/>
      <c r="P379" s="554"/>
      <c r="Q379" s="554"/>
      <c r="R379" s="554"/>
      <c r="S379" s="554"/>
      <c r="T379" s="554"/>
      <c r="U379" s="554"/>
      <c r="V379" s="554"/>
      <c r="W379" s="554"/>
      <c r="X379" s="554"/>
      <c r="Y379" s="554"/>
      <c r="Z379" s="554"/>
      <c r="AA379" s="554"/>
      <c r="AB379" s="554"/>
    </row>
    <row r="380" spans="2:28" x14ac:dyDescent="0.25">
      <c r="B380" s="554"/>
      <c r="C380" s="554"/>
      <c r="D380" s="554"/>
      <c r="E380" s="554"/>
      <c r="F380" s="554"/>
      <c r="G380" s="554"/>
      <c r="H380" s="554"/>
      <c r="I380" s="554"/>
      <c r="J380" s="554"/>
      <c r="K380" s="554"/>
      <c r="L380" s="554"/>
      <c r="M380" s="554"/>
      <c r="N380" s="554"/>
      <c r="O380" s="554"/>
      <c r="P380" s="554"/>
      <c r="Q380" s="554"/>
      <c r="R380" s="554"/>
      <c r="S380" s="554"/>
      <c r="T380" s="554"/>
      <c r="U380" s="554"/>
      <c r="V380" s="554"/>
      <c r="W380" s="554"/>
      <c r="X380" s="554"/>
      <c r="Y380" s="554"/>
      <c r="Z380" s="554"/>
      <c r="AA380" s="554"/>
      <c r="AB380" s="554"/>
    </row>
    <row r="381" spans="2:28" x14ac:dyDescent="0.25">
      <c r="B381" s="554"/>
      <c r="C381" s="554"/>
      <c r="D381" s="554"/>
      <c r="E381" s="554"/>
      <c r="F381" s="554"/>
      <c r="G381" s="554"/>
      <c r="H381" s="554"/>
      <c r="I381" s="554"/>
      <c r="J381" s="554"/>
      <c r="K381" s="554"/>
      <c r="L381" s="554"/>
      <c r="M381" s="554"/>
      <c r="N381" s="554"/>
      <c r="O381" s="554"/>
      <c r="P381" s="554"/>
      <c r="Q381" s="554"/>
      <c r="R381" s="554"/>
      <c r="S381" s="554"/>
      <c r="T381" s="554"/>
      <c r="U381" s="554"/>
      <c r="V381" s="554"/>
      <c r="W381" s="554"/>
      <c r="X381" s="554"/>
      <c r="Y381" s="554"/>
      <c r="Z381" s="554"/>
      <c r="AA381" s="554"/>
      <c r="AB381" s="554"/>
    </row>
    <row r="382" spans="2:28" x14ac:dyDescent="0.25">
      <c r="B382" s="554"/>
      <c r="C382" s="554"/>
      <c r="D382" s="554"/>
      <c r="E382" s="554"/>
      <c r="F382" s="554"/>
      <c r="G382" s="554"/>
      <c r="H382" s="554"/>
      <c r="I382" s="554"/>
      <c r="J382" s="554"/>
      <c r="K382" s="554"/>
      <c r="L382" s="554"/>
      <c r="M382" s="554"/>
      <c r="N382" s="554"/>
      <c r="O382" s="554"/>
      <c r="P382" s="554"/>
      <c r="Q382" s="554"/>
      <c r="R382" s="554"/>
      <c r="S382" s="554"/>
      <c r="T382" s="554"/>
      <c r="U382" s="554"/>
      <c r="V382" s="554"/>
      <c r="W382" s="554"/>
      <c r="X382" s="554"/>
      <c r="Y382" s="554"/>
      <c r="Z382" s="554"/>
      <c r="AA382" s="554"/>
      <c r="AB382" s="554"/>
    </row>
    <row r="383" spans="2:28" x14ac:dyDescent="0.25">
      <c r="B383" s="554"/>
      <c r="C383" s="554"/>
      <c r="D383" s="554"/>
      <c r="E383" s="554"/>
      <c r="F383" s="554"/>
      <c r="G383" s="554"/>
      <c r="H383" s="554"/>
      <c r="I383" s="554"/>
      <c r="J383" s="554"/>
      <c r="K383" s="554"/>
      <c r="L383" s="554"/>
      <c r="M383" s="554"/>
      <c r="N383" s="554"/>
      <c r="O383" s="554"/>
      <c r="P383" s="554"/>
      <c r="Q383" s="554"/>
      <c r="R383" s="554"/>
      <c r="S383" s="554"/>
      <c r="T383" s="554"/>
      <c r="U383" s="554"/>
      <c r="V383" s="554"/>
      <c r="W383" s="554"/>
      <c r="X383" s="554"/>
      <c r="Y383" s="554"/>
      <c r="Z383" s="554"/>
      <c r="AA383" s="554"/>
      <c r="AB383" s="554"/>
    </row>
    <row r="384" spans="2:28" x14ac:dyDescent="0.25">
      <c r="B384" s="554"/>
      <c r="C384" s="554"/>
      <c r="D384" s="554"/>
      <c r="E384" s="554"/>
      <c r="F384" s="554"/>
      <c r="G384" s="554"/>
      <c r="H384" s="554"/>
      <c r="I384" s="554"/>
      <c r="J384" s="554"/>
      <c r="K384" s="554"/>
      <c r="L384" s="554"/>
      <c r="M384" s="554"/>
      <c r="N384" s="554"/>
      <c r="O384" s="554"/>
      <c r="P384" s="554"/>
      <c r="Q384" s="554"/>
      <c r="R384" s="554"/>
      <c r="S384" s="554"/>
      <c r="T384" s="554"/>
      <c r="U384" s="554"/>
      <c r="V384" s="554"/>
      <c r="W384" s="554"/>
      <c r="X384" s="554"/>
      <c r="Y384" s="554"/>
      <c r="Z384" s="554"/>
      <c r="AA384" s="554"/>
      <c r="AB384" s="554"/>
    </row>
    <row r="385" spans="2:28" x14ac:dyDescent="0.25">
      <c r="B385" s="554"/>
      <c r="C385" s="554"/>
      <c r="D385" s="554"/>
      <c r="E385" s="554"/>
      <c r="F385" s="554"/>
      <c r="G385" s="554"/>
      <c r="H385" s="554"/>
      <c r="I385" s="554"/>
      <c r="J385" s="554"/>
      <c r="K385" s="554"/>
      <c r="L385" s="554"/>
      <c r="M385" s="554"/>
      <c r="N385" s="554"/>
      <c r="O385" s="554"/>
      <c r="P385" s="554"/>
      <c r="Q385" s="554"/>
      <c r="R385" s="554"/>
      <c r="S385" s="554"/>
      <c r="T385" s="554"/>
      <c r="U385" s="554"/>
      <c r="V385" s="554"/>
      <c r="W385" s="554"/>
      <c r="X385" s="554"/>
      <c r="Y385" s="554"/>
      <c r="Z385" s="554"/>
      <c r="AA385" s="554"/>
      <c r="AB385" s="554"/>
    </row>
    <row r="386" spans="2:28" x14ac:dyDescent="0.25">
      <c r="B386" s="554"/>
      <c r="C386" s="554"/>
      <c r="D386" s="554"/>
      <c r="E386" s="554"/>
      <c r="F386" s="554"/>
      <c r="G386" s="554"/>
      <c r="H386" s="554"/>
      <c r="I386" s="554"/>
      <c r="J386" s="554"/>
      <c r="K386" s="554"/>
      <c r="L386" s="554"/>
      <c r="M386" s="554"/>
      <c r="N386" s="554"/>
      <c r="O386" s="554"/>
      <c r="P386" s="554"/>
      <c r="Q386" s="554"/>
      <c r="R386" s="554"/>
      <c r="S386" s="554"/>
      <c r="T386" s="554"/>
      <c r="U386" s="554"/>
      <c r="V386" s="554"/>
      <c r="W386" s="554"/>
      <c r="X386" s="554"/>
      <c r="Y386" s="554"/>
      <c r="Z386" s="554"/>
      <c r="AA386" s="554"/>
      <c r="AB386" s="554"/>
    </row>
    <row r="387" spans="2:28" x14ac:dyDescent="0.25">
      <c r="B387" s="554"/>
      <c r="C387" s="554"/>
      <c r="D387" s="554"/>
      <c r="E387" s="554"/>
      <c r="F387" s="554"/>
      <c r="G387" s="554"/>
      <c r="H387" s="554"/>
      <c r="I387" s="554"/>
      <c r="J387" s="554"/>
      <c r="K387" s="554"/>
      <c r="L387" s="554"/>
      <c r="M387" s="554"/>
      <c r="N387" s="554"/>
      <c r="O387" s="554"/>
      <c r="P387" s="554"/>
      <c r="Q387" s="554"/>
      <c r="R387" s="554"/>
      <c r="S387" s="554"/>
      <c r="T387" s="554"/>
      <c r="U387" s="554"/>
      <c r="V387" s="554"/>
      <c r="W387" s="554"/>
      <c r="X387" s="554"/>
      <c r="Y387" s="554"/>
      <c r="Z387" s="554"/>
      <c r="AA387" s="554"/>
      <c r="AB387" s="554"/>
    </row>
    <row r="388" spans="2:28" x14ac:dyDescent="0.25">
      <c r="B388" s="554"/>
      <c r="C388" s="554"/>
      <c r="D388" s="554"/>
      <c r="E388" s="554"/>
      <c r="F388" s="554"/>
      <c r="G388" s="554"/>
      <c r="H388" s="554"/>
      <c r="I388" s="554"/>
      <c r="J388" s="554"/>
      <c r="K388" s="554"/>
      <c r="L388" s="554"/>
      <c r="M388" s="554"/>
      <c r="N388" s="554"/>
      <c r="O388" s="554"/>
      <c r="P388" s="554"/>
      <c r="Q388" s="554"/>
      <c r="R388" s="554"/>
      <c r="S388" s="554"/>
      <c r="T388" s="554"/>
      <c r="U388" s="554"/>
      <c r="V388" s="554"/>
      <c r="W388" s="554"/>
      <c r="X388" s="554"/>
      <c r="Y388" s="554"/>
      <c r="Z388" s="554"/>
      <c r="AA388" s="554"/>
      <c r="AB388" s="554"/>
    </row>
    <row r="389" spans="2:28" x14ac:dyDescent="0.25">
      <c r="B389" s="554"/>
      <c r="C389" s="554"/>
      <c r="D389" s="554"/>
      <c r="E389" s="554"/>
      <c r="F389" s="554"/>
      <c r="G389" s="554"/>
      <c r="H389" s="554"/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  <c r="V389" s="554"/>
      <c r="W389" s="554"/>
      <c r="X389" s="554"/>
      <c r="Y389" s="554"/>
      <c r="Z389" s="554"/>
      <c r="AA389" s="554"/>
      <c r="AB389" s="554"/>
    </row>
    <row r="390" spans="2:28" x14ac:dyDescent="0.25">
      <c r="B390" s="554"/>
      <c r="C390" s="554"/>
      <c r="D390" s="554"/>
      <c r="E390" s="554"/>
      <c r="F390" s="554"/>
      <c r="G390" s="554"/>
      <c r="H390" s="554"/>
      <c r="I390" s="554"/>
      <c r="J390" s="554"/>
      <c r="K390" s="554"/>
      <c r="L390" s="554"/>
      <c r="M390" s="554"/>
      <c r="N390" s="554"/>
      <c r="O390" s="554"/>
      <c r="P390" s="554"/>
      <c r="Q390" s="554"/>
      <c r="R390" s="554"/>
      <c r="S390" s="554"/>
      <c r="T390" s="554"/>
      <c r="U390" s="554"/>
      <c r="V390" s="554"/>
      <c r="W390" s="554"/>
      <c r="X390" s="554"/>
      <c r="Y390" s="554"/>
      <c r="Z390" s="554"/>
      <c r="AA390" s="554"/>
      <c r="AB390" s="554"/>
    </row>
    <row r="391" spans="2:28" x14ac:dyDescent="0.25">
      <c r="B391" s="554"/>
      <c r="C391" s="554"/>
      <c r="D391" s="554"/>
      <c r="E391" s="554"/>
      <c r="F391" s="554"/>
      <c r="G391" s="554"/>
      <c r="H391" s="554"/>
      <c r="I391" s="554"/>
      <c r="J391" s="554"/>
      <c r="K391" s="554"/>
      <c r="L391" s="554"/>
      <c r="M391" s="554"/>
      <c r="N391" s="554"/>
      <c r="O391" s="554"/>
      <c r="P391" s="554"/>
      <c r="Q391" s="554"/>
      <c r="R391" s="554"/>
      <c r="S391" s="554"/>
      <c r="T391" s="554"/>
      <c r="U391" s="554"/>
      <c r="V391" s="554"/>
      <c r="W391" s="554"/>
      <c r="X391" s="554"/>
      <c r="Y391" s="554"/>
      <c r="Z391" s="554"/>
      <c r="AA391" s="554"/>
      <c r="AB391" s="554"/>
    </row>
    <row r="392" spans="2:28" x14ac:dyDescent="0.25">
      <c r="B392" s="554"/>
      <c r="C392" s="554"/>
      <c r="D392" s="554"/>
      <c r="E392" s="554"/>
      <c r="F392" s="554"/>
      <c r="G392" s="554"/>
      <c r="H392" s="554"/>
      <c r="I392" s="554"/>
      <c r="J392" s="554"/>
      <c r="K392" s="554"/>
      <c r="L392" s="554"/>
      <c r="M392" s="554"/>
      <c r="N392" s="554"/>
      <c r="O392" s="554"/>
      <c r="P392" s="554"/>
      <c r="Q392" s="554"/>
      <c r="R392" s="554"/>
      <c r="S392" s="554"/>
      <c r="T392" s="554"/>
      <c r="U392" s="554"/>
      <c r="V392" s="554"/>
      <c r="W392" s="554"/>
      <c r="X392" s="554"/>
      <c r="Y392" s="554"/>
      <c r="Z392" s="554"/>
      <c r="AA392" s="554"/>
      <c r="AB392" s="554"/>
    </row>
    <row r="393" spans="2:28" x14ac:dyDescent="0.25">
      <c r="B393" s="554"/>
      <c r="C393" s="554"/>
      <c r="D393" s="554"/>
      <c r="E393" s="554"/>
      <c r="F393" s="554"/>
      <c r="G393" s="554"/>
      <c r="H393" s="554"/>
      <c r="I393" s="554"/>
      <c r="J393" s="554"/>
      <c r="K393" s="554"/>
      <c r="L393" s="554"/>
      <c r="M393" s="554"/>
      <c r="N393" s="554"/>
      <c r="O393" s="554"/>
      <c r="P393" s="554"/>
      <c r="Q393" s="554"/>
      <c r="R393" s="554"/>
      <c r="S393" s="554"/>
      <c r="T393" s="554"/>
      <c r="U393" s="554"/>
      <c r="V393" s="554"/>
      <c r="W393" s="554"/>
      <c r="X393" s="554"/>
      <c r="Y393" s="554"/>
      <c r="Z393" s="554"/>
      <c r="AA393" s="554"/>
      <c r="AB393" s="554"/>
    </row>
    <row r="394" spans="2:28" x14ac:dyDescent="0.25">
      <c r="B394" s="554"/>
      <c r="C394" s="554"/>
      <c r="D394" s="554"/>
      <c r="E394" s="554"/>
      <c r="F394" s="554"/>
      <c r="G394" s="554"/>
      <c r="H394" s="554"/>
      <c r="I394" s="554"/>
      <c r="J394" s="554"/>
      <c r="K394" s="554"/>
      <c r="L394" s="554"/>
      <c r="M394" s="554"/>
      <c r="N394" s="554"/>
      <c r="O394" s="554"/>
      <c r="P394" s="554"/>
      <c r="Q394" s="554"/>
      <c r="R394" s="554"/>
      <c r="S394" s="554"/>
      <c r="T394" s="554"/>
      <c r="U394" s="554"/>
      <c r="V394" s="554"/>
      <c r="W394" s="554"/>
      <c r="X394" s="554"/>
      <c r="Y394" s="554"/>
      <c r="Z394" s="554"/>
      <c r="AA394" s="554"/>
      <c r="AB394" s="554"/>
    </row>
    <row r="395" spans="2:28" x14ac:dyDescent="0.25">
      <c r="B395" s="554"/>
      <c r="C395" s="554"/>
      <c r="D395" s="554"/>
      <c r="E395" s="554"/>
      <c r="F395" s="554"/>
      <c r="G395" s="554"/>
      <c r="H395" s="554"/>
      <c r="I395" s="554"/>
      <c r="J395" s="554"/>
      <c r="K395" s="554"/>
      <c r="L395" s="554"/>
      <c r="M395" s="554"/>
      <c r="N395" s="554"/>
      <c r="O395" s="554"/>
      <c r="P395" s="554"/>
      <c r="Q395" s="554"/>
      <c r="R395" s="554"/>
      <c r="S395" s="554"/>
      <c r="T395" s="554"/>
      <c r="U395" s="554"/>
      <c r="V395" s="554"/>
      <c r="W395" s="554"/>
      <c r="X395" s="554"/>
      <c r="Y395" s="554"/>
      <c r="Z395" s="554"/>
      <c r="AA395" s="554"/>
      <c r="AB395" s="554"/>
    </row>
    <row r="396" spans="2:28" x14ac:dyDescent="0.25">
      <c r="B396" s="554"/>
      <c r="C396" s="554"/>
      <c r="D396" s="554"/>
      <c r="E396" s="554"/>
      <c r="F396" s="554"/>
      <c r="G396" s="554"/>
      <c r="H396" s="554"/>
      <c r="I396" s="554"/>
      <c r="J396" s="554"/>
      <c r="K396" s="554"/>
      <c r="L396" s="554"/>
      <c r="M396" s="554"/>
      <c r="N396" s="554"/>
      <c r="O396" s="554"/>
      <c r="P396" s="554"/>
      <c r="Q396" s="554"/>
      <c r="R396" s="554"/>
      <c r="S396" s="554"/>
      <c r="T396" s="554"/>
      <c r="U396" s="554"/>
      <c r="V396" s="554"/>
      <c r="W396" s="554"/>
      <c r="X396" s="554"/>
      <c r="Y396" s="554"/>
      <c r="Z396" s="554"/>
      <c r="AA396" s="554"/>
      <c r="AB396" s="554"/>
    </row>
    <row r="397" spans="2:28" x14ac:dyDescent="0.25">
      <c r="B397" s="554"/>
      <c r="C397" s="554"/>
      <c r="D397" s="554"/>
      <c r="E397" s="554"/>
      <c r="F397" s="554"/>
      <c r="G397" s="554"/>
      <c r="H397" s="554"/>
      <c r="I397" s="554"/>
      <c r="J397" s="554"/>
      <c r="K397" s="554"/>
      <c r="L397" s="554"/>
      <c r="M397" s="554"/>
      <c r="N397" s="554"/>
      <c r="O397" s="554"/>
      <c r="P397" s="554"/>
      <c r="Q397" s="554"/>
      <c r="R397" s="554"/>
      <c r="S397" s="554"/>
      <c r="T397" s="554"/>
      <c r="U397" s="554"/>
      <c r="V397" s="554"/>
      <c r="W397" s="554"/>
      <c r="X397" s="554"/>
      <c r="Y397" s="554"/>
      <c r="Z397" s="554"/>
      <c r="AA397" s="554"/>
      <c r="AB397" s="554"/>
    </row>
    <row r="398" spans="2:28" x14ac:dyDescent="0.25">
      <c r="B398" s="554"/>
      <c r="C398" s="554"/>
      <c r="D398" s="554"/>
      <c r="E398" s="554"/>
      <c r="F398" s="554"/>
      <c r="G398" s="554"/>
      <c r="H398" s="554"/>
      <c r="I398" s="554"/>
      <c r="J398" s="554"/>
      <c r="K398" s="554"/>
      <c r="L398" s="554"/>
      <c r="M398" s="554"/>
      <c r="N398" s="554"/>
      <c r="O398" s="554"/>
      <c r="P398" s="554"/>
      <c r="Q398" s="554"/>
      <c r="R398" s="554"/>
      <c r="S398" s="554"/>
      <c r="T398" s="554"/>
      <c r="U398" s="554"/>
      <c r="V398" s="554"/>
      <c r="W398" s="554"/>
      <c r="X398" s="554"/>
      <c r="Y398" s="554"/>
      <c r="Z398" s="554"/>
      <c r="AA398" s="554"/>
      <c r="AB398" s="554"/>
    </row>
    <row r="399" spans="2:28" x14ac:dyDescent="0.25">
      <c r="B399" s="554"/>
      <c r="C399" s="554"/>
      <c r="D399" s="554"/>
      <c r="E399" s="554"/>
      <c r="F399" s="554"/>
      <c r="G399" s="554"/>
      <c r="H399" s="554"/>
      <c r="I399" s="554"/>
      <c r="J399" s="554"/>
      <c r="K399" s="554"/>
      <c r="L399" s="554"/>
      <c r="M399" s="554"/>
      <c r="N399" s="554"/>
      <c r="O399" s="554"/>
      <c r="P399" s="554"/>
      <c r="Q399" s="554"/>
      <c r="R399" s="554"/>
      <c r="S399" s="554"/>
      <c r="T399" s="554"/>
      <c r="U399" s="554"/>
      <c r="V399" s="554"/>
      <c r="W399" s="554"/>
      <c r="X399" s="554"/>
      <c r="Y399" s="554"/>
      <c r="Z399" s="554"/>
      <c r="AA399" s="554"/>
      <c r="AB399" s="554"/>
    </row>
    <row r="400" spans="2:28" x14ac:dyDescent="0.25">
      <c r="B400" s="554"/>
      <c r="C400" s="554"/>
      <c r="D400" s="554"/>
      <c r="E400" s="554"/>
      <c r="F400" s="554"/>
      <c r="G400" s="554"/>
      <c r="H400" s="554"/>
      <c r="I400" s="554"/>
      <c r="J400" s="554"/>
      <c r="K400" s="554"/>
      <c r="L400" s="554"/>
      <c r="M400" s="554"/>
      <c r="N400" s="554"/>
      <c r="O400" s="554"/>
      <c r="P400" s="554"/>
      <c r="Q400" s="554"/>
      <c r="R400" s="554"/>
      <c r="S400" s="554"/>
      <c r="T400" s="554"/>
      <c r="U400" s="554"/>
      <c r="V400" s="554"/>
      <c r="W400" s="554"/>
      <c r="X400" s="554"/>
      <c r="Y400" s="554"/>
      <c r="Z400" s="554"/>
      <c r="AA400" s="554"/>
      <c r="AB400" s="554"/>
    </row>
    <row r="401" spans="2:28" x14ac:dyDescent="0.25">
      <c r="B401" s="554"/>
      <c r="C401" s="554"/>
      <c r="D401" s="554"/>
      <c r="E401" s="554"/>
      <c r="F401" s="554"/>
      <c r="G401" s="554"/>
      <c r="H401" s="554"/>
      <c r="I401" s="554"/>
      <c r="J401" s="554"/>
      <c r="K401" s="554"/>
      <c r="L401" s="554"/>
      <c r="M401" s="554"/>
      <c r="N401" s="554"/>
      <c r="O401" s="554"/>
      <c r="P401" s="554"/>
      <c r="Q401" s="554"/>
      <c r="R401" s="554"/>
      <c r="S401" s="554"/>
      <c r="T401" s="554"/>
      <c r="U401" s="554"/>
      <c r="V401" s="554"/>
      <c r="W401" s="554"/>
      <c r="X401" s="554"/>
      <c r="Y401" s="554"/>
      <c r="Z401" s="554"/>
      <c r="AA401" s="554"/>
      <c r="AB401" s="554"/>
    </row>
    <row r="402" spans="2:28" x14ac:dyDescent="0.25">
      <c r="B402" s="554"/>
      <c r="C402" s="554"/>
      <c r="D402" s="554"/>
      <c r="E402" s="554"/>
      <c r="F402" s="554"/>
      <c r="G402" s="554"/>
      <c r="H402" s="554"/>
      <c r="I402" s="554"/>
      <c r="J402" s="554"/>
      <c r="K402" s="554"/>
      <c r="L402" s="554"/>
      <c r="M402" s="554"/>
      <c r="N402" s="554"/>
      <c r="O402" s="554"/>
      <c r="P402" s="554"/>
      <c r="Q402" s="554"/>
      <c r="R402" s="554"/>
      <c r="S402" s="554"/>
      <c r="T402" s="554"/>
      <c r="U402" s="554"/>
      <c r="V402" s="554"/>
      <c r="W402" s="554"/>
      <c r="X402" s="554"/>
      <c r="Y402" s="554"/>
      <c r="Z402" s="554"/>
      <c r="AA402" s="554"/>
      <c r="AB402" s="554"/>
    </row>
    <row r="403" spans="2:28" x14ac:dyDescent="0.25">
      <c r="B403" s="554"/>
      <c r="C403" s="554"/>
      <c r="D403" s="554"/>
      <c r="E403" s="554"/>
      <c r="F403" s="554"/>
      <c r="G403" s="554"/>
      <c r="H403" s="554"/>
      <c r="I403" s="554"/>
      <c r="J403" s="554"/>
      <c r="K403" s="554"/>
      <c r="L403" s="554"/>
      <c r="M403" s="554"/>
      <c r="N403" s="554"/>
      <c r="O403" s="554"/>
      <c r="P403" s="554"/>
      <c r="Q403" s="554"/>
      <c r="R403" s="554"/>
      <c r="S403" s="554"/>
      <c r="T403" s="554"/>
      <c r="U403" s="554"/>
      <c r="V403" s="554"/>
      <c r="W403" s="554"/>
      <c r="X403" s="554"/>
      <c r="Y403" s="554"/>
      <c r="Z403" s="554"/>
      <c r="AA403" s="554"/>
      <c r="AB403" s="554"/>
    </row>
    <row r="404" spans="2:28" x14ac:dyDescent="0.25">
      <c r="B404" s="554"/>
      <c r="C404" s="554"/>
      <c r="D404" s="554"/>
      <c r="E404" s="554"/>
      <c r="F404" s="554"/>
      <c r="G404" s="554"/>
      <c r="H404" s="554"/>
      <c r="I404" s="554"/>
      <c r="J404" s="554"/>
      <c r="K404" s="554"/>
      <c r="L404" s="554"/>
      <c r="M404" s="554"/>
      <c r="N404" s="554"/>
      <c r="O404" s="554"/>
      <c r="P404" s="554"/>
      <c r="Q404" s="554"/>
      <c r="R404" s="554"/>
      <c r="S404" s="554"/>
      <c r="T404" s="554"/>
      <c r="U404" s="554"/>
      <c r="V404" s="554"/>
      <c r="W404" s="554"/>
      <c r="X404" s="554"/>
      <c r="Y404" s="554"/>
      <c r="Z404" s="554"/>
      <c r="AA404" s="554"/>
      <c r="AB404" s="554"/>
    </row>
    <row r="405" spans="2:28" x14ac:dyDescent="0.25">
      <c r="B405" s="554"/>
      <c r="C405" s="554"/>
      <c r="D405" s="554"/>
      <c r="E405" s="554"/>
      <c r="F405" s="554"/>
      <c r="G405" s="554"/>
      <c r="H405" s="554"/>
      <c r="I405" s="554"/>
      <c r="J405" s="554"/>
      <c r="K405" s="554"/>
      <c r="L405" s="554"/>
      <c r="M405" s="554"/>
      <c r="N405" s="554"/>
      <c r="O405" s="554"/>
      <c r="P405" s="554"/>
      <c r="Q405" s="554"/>
      <c r="R405" s="554"/>
      <c r="S405" s="554"/>
      <c r="T405" s="554"/>
      <c r="U405" s="554"/>
      <c r="V405" s="554"/>
      <c r="W405" s="554"/>
      <c r="X405" s="554"/>
      <c r="Y405" s="554"/>
      <c r="Z405" s="554"/>
      <c r="AA405" s="554"/>
      <c r="AB405" s="554"/>
    </row>
    <row r="406" spans="2:28" x14ac:dyDescent="0.25">
      <c r="B406" s="554"/>
      <c r="C406" s="554"/>
      <c r="D406" s="554"/>
      <c r="E406" s="554"/>
      <c r="F406" s="554"/>
      <c r="G406" s="554"/>
      <c r="H406" s="554"/>
      <c r="I406" s="554"/>
      <c r="J406" s="554"/>
      <c r="K406" s="554"/>
      <c r="L406" s="554"/>
      <c r="M406" s="554"/>
      <c r="N406" s="554"/>
      <c r="O406" s="554"/>
      <c r="P406" s="554"/>
      <c r="Q406" s="554"/>
      <c r="R406" s="554"/>
      <c r="S406" s="554"/>
      <c r="T406" s="554"/>
      <c r="U406" s="554"/>
      <c r="V406" s="554"/>
      <c r="W406" s="554"/>
      <c r="X406" s="554"/>
      <c r="Y406" s="554"/>
      <c r="Z406" s="554"/>
      <c r="AA406" s="554"/>
      <c r="AB406" s="554"/>
    </row>
    <row r="407" spans="2:28" x14ac:dyDescent="0.25">
      <c r="B407" s="554"/>
      <c r="C407" s="554"/>
      <c r="D407" s="554"/>
      <c r="E407" s="554"/>
      <c r="F407" s="554"/>
      <c r="G407" s="554"/>
      <c r="H407" s="554"/>
      <c r="I407" s="554"/>
      <c r="J407" s="554"/>
      <c r="K407" s="554"/>
      <c r="L407" s="554"/>
      <c r="M407" s="554"/>
      <c r="N407" s="554"/>
      <c r="O407" s="554"/>
      <c r="P407" s="554"/>
      <c r="Q407" s="554"/>
      <c r="R407" s="554"/>
      <c r="S407" s="554"/>
      <c r="T407" s="554"/>
      <c r="U407" s="554"/>
      <c r="V407" s="554"/>
      <c r="W407" s="554"/>
      <c r="X407" s="554"/>
      <c r="Y407" s="554"/>
      <c r="Z407" s="554"/>
      <c r="AA407" s="554"/>
      <c r="AB407" s="554"/>
    </row>
    <row r="408" spans="2:28" x14ac:dyDescent="0.25">
      <c r="B408" s="554"/>
      <c r="C408" s="554"/>
      <c r="D408" s="554"/>
      <c r="E408" s="554"/>
      <c r="F408" s="554"/>
      <c r="G408" s="554"/>
      <c r="H408" s="554"/>
      <c r="I408" s="554"/>
      <c r="J408" s="554"/>
      <c r="K408" s="554"/>
      <c r="L408" s="554"/>
      <c r="M408" s="554"/>
      <c r="N408" s="554"/>
      <c r="O408" s="554"/>
      <c r="P408" s="554"/>
      <c r="Q408" s="554"/>
      <c r="R408" s="554"/>
      <c r="S408" s="554"/>
      <c r="T408" s="554"/>
      <c r="U408" s="554"/>
      <c r="V408" s="554"/>
      <c r="W408" s="554"/>
      <c r="X408" s="554"/>
      <c r="Y408" s="554"/>
      <c r="Z408" s="554"/>
      <c r="AA408" s="554"/>
      <c r="AB408" s="554"/>
    </row>
    <row r="409" spans="2:28" x14ac:dyDescent="0.25">
      <c r="B409" s="554"/>
      <c r="C409" s="554"/>
      <c r="D409" s="554"/>
      <c r="E409" s="554"/>
      <c r="F409" s="554"/>
      <c r="G409" s="554"/>
      <c r="H409" s="554"/>
      <c r="I409" s="554"/>
      <c r="J409" s="554"/>
      <c r="K409" s="554"/>
      <c r="L409" s="554"/>
      <c r="M409" s="554"/>
      <c r="N409" s="554"/>
      <c r="O409" s="554"/>
      <c r="P409" s="554"/>
      <c r="Q409" s="554"/>
      <c r="R409" s="554"/>
      <c r="S409" s="554"/>
      <c r="T409" s="554"/>
      <c r="U409" s="554"/>
      <c r="V409" s="554"/>
      <c r="W409" s="554"/>
      <c r="X409" s="554"/>
      <c r="Y409" s="554"/>
      <c r="Z409" s="554"/>
      <c r="AA409" s="554"/>
      <c r="AB409" s="554"/>
    </row>
    <row r="410" spans="2:28" x14ac:dyDescent="0.25">
      <c r="B410" s="554"/>
      <c r="C410" s="554"/>
      <c r="D410" s="554"/>
      <c r="E410" s="554"/>
      <c r="F410" s="554"/>
      <c r="G410" s="554"/>
      <c r="H410" s="554"/>
      <c r="I410" s="554"/>
      <c r="J410" s="554"/>
      <c r="K410" s="554"/>
      <c r="L410" s="554"/>
      <c r="M410" s="554"/>
      <c r="N410" s="554"/>
      <c r="O410" s="554"/>
      <c r="P410" s="554"/>
      <c r="Q410" s="554"/>
      <c r="R410" s="554"/>
      <c r="S410" s="554"/>
      <c r="T410" s="554"/>
      <c r="U410" s="554"/>
      <c r="V410" s="554"/>
      <c r="W410" s="554"/>
      <c r="X410" s="554"/>
      <c r="Y410" s="554"/>
      <c r="Z410" s="554"/>
      <c r="AA410" s="554"/>
      <c r="AB410" s="554"/>
    </row>
    <row r="411" spans="2:28" x14ac:dyDescent="0.25">
      <c r="B411" s="554"/>
      <c r="C411" s="554"/>
      <c r="D411" s="554"/>
      <c r="E411" s="554"/>
      <c r="F411" s="554"/>
      <c r="G411" s="554"/>
      <c r="H411" s="554"/>
      <c r="I411" s="554"/>
      <c r="J411" s="554"/>
      <c r="K411" s="554"/>
      <c r="L411" s="554"/>
      <c r="M411" s="554"/>
      <c r="N411" s="554"/>
      <c r="O411" s="554"/>
      <c r="P411" s="554"/>
      <c r="Q411" s="554"/>
      <c r="R411" s="554"/>
      <c r="S411" s="554"/>
      <c r="T411" s="554"/>
      <c r="U411" s="554"/>
      <c r="V411" s="554"/>
      <c r="W411" s="554"/>
      <c r="X411" s="554"/>
      <c r="Y411" s="554"/>
      <c r="Z411" s="554"/>
      <c r="AA411" s="554"/>
      <c r="AB411" s="554"/>
    </row>
    <row r="412" spans="2:28" x14ac:dyDescent="0.25">
      <c r="B412" s="554"/>
      <c r="C412" s="554"/>
      <c r="D412" s="554"/>
      <c r="E412" s="554"/>
      <c r="F412" s="554"/>
      <c r="G412" s="554"/>
      <c r="H412" s="554"/>
      <c r="I412" s="554"/>
      <c r="J412" s="554"/>
      <c r="K412" s="554"/>
      <c r="L412" s="554"/>
      <c r="M412" s="554"/>
      <c r="N412" s="554"/>
      <c r="O412" s="554"/>
      <c r="P412" s="554"/>
      <c r="Q412" s="554"/>
      <c r="R412" s="554"/>
      <c r="S412" s="554"/>
      <c r="T412" s="554"/>
      <c r="U412" s="554"/>
      <c r="V412" s="554"/>
      <c r="W412" s="554"/>
      <c r="X412" s="554"/>
      <c r="Y412" s="554"/>
      <c r="Z412" s="554"/>
      <c r="AA412" s="554"/>
      <c r="AB412" s="554"/>
    </row>
    <row r="413" spans="2:28" x14ac:dyDescent="0.25">
      <c r="B413" s="554"/>
      <c r="C413" s="554"/>
      <c r="D413" s="554"/>
      <c r="E413" s="554"/>
      <c r="F413" s="554"/>
      <c r="G413" s="554"/>
      <c r="H413" s="554"/>
      <c r="I413" s="554"/>
      <c r="J413" s="554"/>
      <c r="K413" s="554"/>
      <c r="L413" s="554"/>
      <c r="M413" s="554"/>
      <c r="N413" s="554"/>
      <c r="O413" s="554"/>
      <c r="P413" s="554"/>
      <c r="Q413" s="554"/>
      <c r="R413" s="554"/>
      <c r="S413" s="554"/>
      <c r="T413" s="554"/>
      <c r="U413" s="554"/>
      <c r="V413" s="554"/>
      <c r="W413" s="554"/>
      <c r="X413" s="554"/>
      <c r="Y413" s="554"/>
      <c r="Z413" s="554"/>
      <c r="AA413" s="554"/>
      <c r="AB413" s="554"/>
    </row>
    <row r="414" spans="2:28" x14ac:dyDescent="0.25">
      <c r="B414" s="554"/>
      <c r="C414" s="554"/>
      <c r="D414" s="554"/>
      <c r="E414" s="554"/>
      <c r="F414" s="554"/>
      <c r="G414" s="554"/>
      <c r="H414" s="554"/>
      <c r="I414" s="554"/>
      <c r="J414" s="554"/>
      <c r="K414" s="554"/>
      <c r="L414" s="554"/>
      <c r="M414" s="554"/>
      <c r="N414" s="554"/>
      <c r="O414" s="554"/>
      <c r="P414" s="554"/>
      <c r="Q414" s="554"/>
      <c r="R414" s="554"/>
      <c r="S414" s="554"/>
      <c r="T414" s="554"/>
      <c r="U414" s="554"/>
      <c r="V414" s="554"/>
      <c r="W414" s="554"/>
      <c r="X414" s="554"/>
      <c r="Y414" s="554"/>
      <c r="Z414" s="554"/>
      <c r="AA414" s="554"/>
      <c r="AB414" s="554"/>
    </row>
    <row r="415" spans="2:28" x14ac:dyDescent="0.25">
      <c r="B415" s="554"/>
      <c r="C415" s="554"/>
      <c r="D415" s="554"/>
      <c r="E415" s="554"/>
      <c r="F415" s="554"/>
      <c r="G415" s="554"/>
      <c r="H415" s="554"/>
      <c r="I415" s="554"/>
      <c r="J415" s="554"/>
      <c r="K415" s="554"/>
      <c r="L415" s="554"/>
      <c r="M415" s="554"/>
      <c r="N415" s="554"/>
      <c r="O415" s="554"/>
      <c r="P415" s="554"/>
      <c r="Q415" s="554"/>
      <c r="R415" s="554"/>
      <c r="S415" s="554"/>
      <c r="T415" s="554"/>
      <c r="U415" s="554"/>
      <c r="V415" s="554"/>
      <c r="W415" s="554"/>
      <c r="X415" s="554"/>
      <c r="Y415" s="554"/>
      <c r="Z415" s="554"/>
      <c r="AA415" s="554"/>
      <c r="AB415" s="554"/>
    </row>
    <row r="416" spans="2:28" x14ac:dyDescent="0.25">
      <c r="B416" s="554"/>
      <c r="C416" s="554"/>
      <c r="D416" s="554"/>
      <c r="E416" s="554"/>
      <c r="F416" s="554"/>
      <c r="G416" s="554"/>
      <c r="H416" s="554"/>
      <c r="I416" s="554"/>
      <c r="J416" s="554"/>
      <c r="K416" s="554"/>
      <c r="L416" s="554"/>
      <c r="M416" s="554"/>
      <c r="N416" s="554"/>
      <c r="O416" s="554"/>
      <c r="P416" s="554"/>
      <c r="Q416" s="554"/>
      <c r="R416" s="554"/>
      <c r="S416" s="554"/>
      <c r="T416" s="554"/>
      <c r="U416" s="554"/>
      <c r="V416" s="554"/>
      <c r="W416" s="554"/>
      <c r="X416" s="554"/>
      <c r="Y416" s="554"/>
      <c r="Z416" s="554"/>
      <c r="AA416" s="554"/>
      <c r="AB416" s="554"/>
    </row>
    <row r="417" spans="2:28" x14ac:dyDescent="0.25">
      <c r="B417" s="554"/>
      <c r="C417" s="554"/>
      <c r="D417" s="554"/>
      <c r="E417" s="554"/>
      <c r="F417" s="554"/>
      <c r="G417" s="554"/>
      <c r="H417" s="554"/>
      <c r="I417" s="554"/>
      <c r="J417" s="554"/>
      <c r="K417" s="554"/>
      <c r="L417" s="554"/>
      <c r="M417" s="554"/>
      <c r="N417" s="554"/>
      <c r="O417" s="554"/>
      <c r="P417" s="554"/>
      <c r="Q417" s="554"/>
      <c r="R417" s="554"/>
      <c r="S417" s="554"/>
      <c r="T417" s="554"/>
      <c r="U417" s="554"/>
      <c r="V417" s="554"/>
      <c r="W417" s="554"/>
      <c r="X417" s="554"/>
      <c r="Y417" s="554"/>
      <c r="Z417" s="554"/>
      <c r="AA417" s="554"/>
      <c r="AB417" s="554"/>
    </row>
    <row r="418" spans="2:28" x14ac:dyDescent="0.25">
      <c r="B418" s="554"/>
      <c r="C418" s="554"/>
      <c r="D418" s="554"/>
      <c r="E418" s="554"/>
      <c r="F418" s="554"/>
      <c r="G418" s="554"/>
      <c r="H418" s="554"/>
      <c r="I418" s="554"/>
      <c r="J418" s="554"/>
      <c r="K418" s="554"/>
      <c r="L418" s="554"/>
      <c r="M418" s="554"/>
      <c r="N418" s="554"/>
      <c r="O418" s="554"/>
      <c r="P418" s="554"/>
      <c r="Q418" s="554"/>
      <c r="R418" s="554"/>
      <c r="S418" s="554"/>
      <c r="T418" s="554"/>
      <c r="U418" s="554"/>
      <c r="V418" s="554"/>
      <c r="W418" s="554"/>
      <c r="X418" s="554"/>
      <c r="Y418" s="554"/>
      <c r="Z418" s="554"/>
      <c r="AA418" s="554"/>
      <c r="AB418" s="554"/>
    </row>
    <row r="419" spans="2:28" x14ac:dyDescent="0.25">
      <c r="B419" s="554"/>
      <c r="C419" s="554"/>
      <c r="D419" s="554"/>
      <c r="E419" s="554"/>
      <c r="F419" s="554"/>
      <c r="G419" s="554"/>
      <c r="H419" s="554"/>
      <c r="I419" s="554"/>
      <c r="J419" s="554"/>
      <c r="K419" s="554"/>
      <c r="L419" s="554"/>
      <c r="M419" s="554"/>
      <c r="N419" s="554"/>
      <c r="O419" s="554"/>
      <c r="P419" s="554"/>
      <c r="Q419" s="554"/>
      <c r="R419" s="554"/>
      <c r="S419" s="554"/>
      <c r="T419" s="554"/>
      <c r="U419" s="554"/>
      <c r="V419" s="554"/>
      <c r="W419" s="554"/>
      <c r="X419" s="554"/>
      <c r="Y419" s="554"/>
      <c r="Z419" s="554"/>
      <c r="AA419" s="554"/>
      <c r="AB419" s="554"/>
    </row>
    <row r="420" spans="2:28" x14ac:dyDescent="0.25">
      <c r="B420" s="554"/>
      <c r="C420" s="554"/>
      <c r="D420" s="554"/>
      <c r="E420" s="554"/>
      <c r="F420" s="554"/>
      <c r="G420" s="554"/>
      <c r="H420" s="554"/>
      <c r="I420" s="554"/>
      <c r="J420" s="554"/>
      <c r="K420" s="554"/>
      <c r="L420" s="554"/>
      <c r="M420" s="554"/>
      <c r="N420" s="554"/>
      <c r="O420" s="554"/>
      <c r="P420" s="554"/>
      <c r="Q420" s="554"/>
      <c r="R420" s="554"/>
      <c r="S420" s="554"/>
      <c r="T420" s="554"/>
      <c r="U420" s="554"/>
      <c r="V420" s="554"/>
      <c r="W420" s="554"/>
      <c r="X420" s="554"/>
      <c r="Y420" s="554"/>
      <c r="Z420" s="554"/>
      <c r="AA420" s="554"/>
      <c r="AB420" s="554"/>
    </row>
    <row r="421" spans="2:28" x14ac:dyDescent="0.25">
      <c r="B421" s="554"/>
      <c r="C421" s="554"/>
      <c r="D421" s="554"/>
      <c r="E421" s="554"/>
      <c r="F421" s="554"/>
      <c r="G421" s="554"/>
      <c r="H421" s="554"/>
      <c r="I421" s="554"/>
      <c r="J421" s="554"/>
      <c r="K421" s="554"/>
      <c r="L421" s="554"/>
      <c r="M421" s="554"/>
      <c r="N421" s="554"/>
      <c r="O421" s="554"/>
      <c r="P421" s="554"/>
      <c r="Q421" s="554"/>
      <c r="R421" s="554"/>
      <c r="S421" s="554"/>
      <c r="T421" s="554"/>
      <c r="U421" s="554"/>
      <c r="V421" s="554"/>
      <c r="W421" s="554"/>
      <c r="X421" s="554"/>
      <c r="Y421" s="554"/>
      <c r="Z421" s="554"/>
      <c r="AA421" s="554"/>
      <c r="AB421" s="554"/>
    </row>
    <row r="422" spans="2:28" x14ac:dyDescent="0.25">
      <c r="B422" s="554"/>
      <c r="C422" s="554"/>
      <c r="D422" s="554"/>
      <c r="E422" s="554"/>
      <c r="F422" s="554"/>
      <c r="G422" s="554"/>
      <c r="H422" s="554"/>
      <c r="I422" s="554"/>
      <c r="J422" s="554"/>
      <c r="K422" s="554"/>
      <c r="L422" s="554"/>
      <c r="M422" s="554"/>
      <c r="N422" s="554"/>
      <c r="O422" s="554"/>
      <c r="P422" s="554"/>
      <c r="Q422" s="554"/>
      <c r="R422" s="554"/>
      <c r="S422" s="554"/>
      <c r="T422" s="554"/>
      <c r="U422" s="554"/>
      <c r="V422" s="554"/>
      <c r="W422" s="554"/>
      <c r="X422" s="554"/>
      <c r="Y422" s="554"/>
      <c r="Z422" s="554"/>
      <c r="AA422" s="554"/>
      <c r="AB422" s="554"/>
    </row>
    <row r="423" spans="2:28" x14ac:dyDescent="0.25">
      <c r="B423" s="554"/>
      <c r="C423" s="554"/>
      <c r="D423" s="554"/>
      <c r="E423" s="554"/>
      <c r="F423" s="554"/>
      <c r="G423" s="554"/>
      <c r="H423" s="554"/>
      <c r="I423" s="554"/>
      <c r="J423" s="554"/>
      <c r="K423" s="554"/>
      <c r="L423" s="554"/>
      <c r="M423" s="554"/>
      <c r="N423" s="554"/>
      <c r="O423" s="554"/>
      <c r="P423" s="554"/>
      <c r="Q423" s="554"/>
      <c r="R423" s="554"/>
      <c r="S423" s="554"/>
      <c r="T423" s="554"/>
      <c r="U423" s="554"/>
      <c r="V423" s="554"/>
      <c r="W423" s="554"/>
      <c r="X423" s="554"/>
      <c r="Y423" s="554"/>
      <c r="Z423" s="554"/>
      <c r="AA423" s="554"/>
      <c r="AB423" s="554"/>
    </row>
    <row r="424" spans="2:28" x14ac:dyDescent="0.25">
      <c r="B424" s="554"/>
      <c r="C424" s="554"/>
      <c r="D424" s="554"/>
      <c r="E424" s="554"/>
      <c r="F424" s="554"/>
      <c r="G424" s="554"/>
      <c r="H424" s="554"/>
      <c r="I424" s="554"/>
      <c r="J424" s="554"/>
      <c r="K424" s="554"/>
      <c r="L424" s="554"/>
      <c r="M424" s="554"/>
      <c r="N424" s="554"/>
      <c r="O424" s="554"/>
      <c r="P424" s="554"/>
      <c r="Q424" s="554"/>
      <c r="R424" s="554"/>
      <c r="S424" s="554"/>
      <c r="T424" s="554"/>
      <c r="U424" s="554"/>
      <c r="V424" s="554"/>
      <c r="W424" s="554"/>
      <c r="X424" s="554"/>
      <c r="Y424" s="554"/>
      <c r="Z424" s="554"/>
      <c r="AA424" s="554"/>
      <c r="AB424" s="554"/>
    </row>
    <row r="425" spans="2:28" x14ac:dyDescent="0.25">
      <c r="B425" s="554"/>
      <c r="C425" s="554"/>
      <c r="D425" s="554"/>
      <c r="E425" s="554"/>
      <c r="F425" s="554"/>
      <c r="G425" s="554"/>
      <c r="H425" s="554"/>
      <c r="I425" s="554"/>
      <c r="J425" s="554"/>
      <c r="K425" s="554"/>
      <c r="L425" s="554"/>
      <c r="M425" s="554"/>
      <c r="N425" s="554"/>
      <c r="O425" s="554"/>
      <c r="P425" s="554"/>
      <c r="Q425" s="554"/>
      <c r="R425" s="554"/>
      <c r="S425" s="554"/>
      <c r="T425" s="554"/>
      <c r="U425" s="554"/>
      <c r="V425" s="554"/>
      <c r="W425" s="554"/>
      <c r="X425" s="554"/>
      <c r="Y425" s="554"/>
      <c r="Z425" s="554"/>
      <c r="AA425" s="554"/>
      <c r="AB425" s="554"/>
    </row>
    <row r="426" spans="2:28" x14ac:dyDescent="0.25">
      <c r="B426" s="554"/>
      <c r="C426" s="554"/>
      <c r="D426" s="554"/>
      <c r="E426" s="554"/>
      <c r="F426" s="554"/>
      <c r="G426" s="554"/>
      <c r="H426" s="554"/>
      <c r="I426" s="554"/>
      <c r="J426" s="554"/>
      <c r="K426" s="554"/>
      <c r="L426" s="554"/>
      <c r="M426" s="554"/>
      <c r="N426" s="554"/>
      <c r="O426" s="554"/>
      <c r="P426" s="554"/>
      <c r="Q426" s="554"/>
      <c r="R426" s="554"/>
      <c r="S426" s="554"/>
      <c r="T426" s="554"/>
      <c r="U426" s="554"/>
      <c r="V426" s="554"/>
      <c r="W426" s="554"/>
      <c r="X426" s="554"/>
      <c r="Y426" s="554"/>
      <c r="Z426" s="554"/>
      <c r="AA426" s="554"/>
      <c r="AB426" s="554"/>
    </row>
    <row r="427" spans="2:28" x14ac:dyDescent="0.25">
      <c r="B427" s="554"/>
      <c r="C427" s="554"/>
      <c r="D427" s="554"/>
      <c r="E427" s="554"/>
      <c r="F427" s="554"/>
      <c r="G427" s="554"/>
      <c r="H427" s="554"/>
      <c r="I427" s="554"/>
      <c r="J427" s="554"/>
      <c r="K427" s="554"/>
      <c r="L427" s="554"/>
      <c r="M427" s="554"/>
      <c r="N427" s="554"/>
      <c r="O427" s="554"/>
      <c r="P427" s="554"/>
      <c r="Q427" s="554"/>
      <c r="R427" s="554"/>
      <c r="S427" s="554"/>
      <c r="T427" s="554"/>
      <c r="U427" s="554"/>
      <c r="V427" s="554"/>
      <c r="W427" s="554"/>
      <c r="X427" s="554"/>
      <c r="Y427" s="554"/>
      <c r="Z427" s="554"/>
      <c r="AA427" s="554"/>
      <c r="AB427" s="554"/>
    </row>
    <row r="428" spans="2:28" x14ac:dyDescent="0.25">
      <c r="B428" s="554"/>
      <c r="C428" s="554"/>
      <c r="D428" s="554"/>
      <c r="E428" s="554"/>
      <c r="F428" s="554"/>
      <c r="G428" s="554"/>
      <c r="H428" s="554"/>
      <c r="I428" s="554"/>
      <c r="J428" s="554"/>
      <c r="K428" s="554"/>
      <c r="L428" s="554"/>
      <c r="M428" s="554"/>
      <c r="N428" s="554"/>
      <c r="O428" s="554"/>
      <c r="P428" s="554"/>
      <c r="Q428" s="554"/>
      <c r="R428" s="554"/>
      <c r="S428" s="554"/>
      <c r="T428" s="554"/>
      <c r="U428" s="554"/>
      <c r="V428" s="554"/>
      <c r="W428" s="554"/>
      <c r="X428" s="554"/>
      <c r="Y428" s="554"/>
      <c r="Z428" s="554"/>
      <c r="AA428" s="554"/>
      <c r="AB428" s="554"/>
    </row>
    <row r="429" spans="2:28" x14ac:dyDescent="0.25">
      <c r="B429" s="554"/>
      <c r="C429" s="554"/>
      <c r="D429" s="554"/>
      <c r="E429" s="554"/>
      <c r="F429" s="554"/>
      <c r="G429" s="554"/>
      <c r="H429" s="554"/>
      <c r="I429" s="554"/>
      <c r="J429" s="554"/>
      <c r="K429" s="554"/>
      <c r="L429" s="554"/>
      <c r="M429" s="554"/>
      <c r="N429" s="554"/>
      <c r="O429" s="554"/>
      <c r="P429" s="554"/>
      <c r="Q429" s="554"/>
      <c r="R429" s="554"/>
      <c r="S429" s="554"/>
      <c r="T429" s="554"/>
      <c r="U429" s="554"/>
      <c r="V429" s="554"/>
      <c r="W429" s="554"/>
      <c r="X429" s="554"/>
      <c r="Y429" s="554"/>
      <c r="Z429" s="554"/>
      <c r="AA429" s="554"/>
      <c r="AB429" s="554"/>
    </row>
    <row r="430" spans="2:28" x14ac:dyDescent="0.25">
      <c r="B430" s="554"/>
      <c r="C430" s="554"/>
      <c r="D430" s="554"/>
      <c r="E430" s="554"/>
      <c r="F430" s="554"/>
      <c r="G430" s="554"/>
      <c r="H430" s="554"/>
      <c r="I430" s="554"/>
      <c r="J430" s="554"/>
      <c r="K430" s="554"/>
      <c r="L430" s="554"/>
      <c r="M430" s="554"/>
      <c r="N430" s="554"/>
      <c r="O430" s="554"/>
      <c r="P430" s="554"/>
      <c r="Q430" s="554"/>
      <c r="R430" s="554"/>
      <c r="S430" s="554"/>
      <c r="T430" s="554"/>
      <c r="U430" s="554"/>
      <c r="V430" s="554"/>
      <c r="W430" s="554"/>
      <c r="X430" s="554"/>
      <c r="Y430" s="554"/>
      <c r="Z430" s="554"/>
      <c r="AA430" s="554"/>
      <c r="AB430" s="554"/>
    </row>
    <row r="431" spans="2:28" x14ac:dyDescent="0.25">
      <c r="B431" s="554"/>
      <c r="C431" s="554"/>
      <c r="D431" s="554"/>
      <c r="E431" s="554"/>
      <c r="F431" s="554"/>
      <c r="G431" s="554"/>
      <c r="H431" s="554"/>
      <c r="I431" s="554"/>
      <c r="J431" s="554"/>
      <c r="K431" s="554"/>
      <c r="L431" s="554"/>
      <c r="M431" s="554"/>
      <c r="N431" s="554"/>
      <c r="O431" s="554"/>
      <c r="P431" s="554"/>
      <c r="Q431" s="554"/>
      <c r="R431" s="554"/>
      <c r="S431" s="554"/>
      <c r="T431" s="554"/>
      <c r="U431" s="554"/>
      <c r="V431" s="554"/>
      <c r="W431" s="554"/>
      <c r="X431" s="554"/>
      <c r="Y431" s="554"/>
      <c r="Z431" s="554"/>
      <c r="AA431" s="554"/>
      <c r="AB431" s="554"/>
    </row>
    <row r="432" spans="2:28" x14ac:dyDescent="0.25">
      <c r="B432" s="554"/>
      <c r="C432" s="554"/>
      <c r="D432" s="554"/>
      <c r="E432" s="554"/>
      <c r="F432" s="554"/>
      <c r="G432" s="554"/>
      <c r="H432" s="554"/>
      <c r="I432" s="554"/>
      <c r="J432" s="554"/>
      <c r="K432" s="554"/>
      <c r="L432" s="554"/>
      <c r="M432" s="554"/>
      <c r="N432" s="554"/>
      <c r="O432" s="554"/>
      <c r="P432" s="554"/>
      <c r="Q432" s="554"/>
      <c r="R432" s="554"/>
      <c r="S432" s="554"/>
      <c r="T432" s="554"/>
      <c r="U432" s="554"/>
      <c r="V432" s="554"/>
      <c r="W432" s="554"/>
      <c r="X432" s="554"/>
      <c r="Y432" s="554"/>
      <c r="Z432" s="554"/>
      <c r="AA432" s="554"/>
      <c r="AB432" s="554"/>
    </row>
    <row r="433" spans="2:28" x14ac:dyDescent="0.25">
      <c r="B433" s="554"/>
      <c r="C433" s="554"/>
      <c r="D433" s="554"/>
      <c r="E433" s="554"/>
      <c r="F433" s="554"/>
      <c r="G433" s="554"/>
      <c r="H433" s="554"/>
      <c r="I433" s="554"/>
      <c r="J433" s="554"/>
      <c r="K433" s="554"/>
      <c r="L433" s="554"/>
      <c r="M433" s="554"/>
      <c r="N433" s="554"/>
      <c r="O433" s="554"/>
      <c r="P433" s="554"/>
      <c r="Q433" s="554"/>
      <c r="R433" s="554"/>
      <c r="S433" s="554"/>
      <c r="T433" s="554"/>
      <c r="U433" s="554"/>
      <c r="V433" s="554"/>
      <c r="W433" s="554"/>
      <c r="X433" s="554"/>
      <c r="Y433" s="554"/>
      <c r="Z433" s="554"/>
      <c r="AA433" s="554"/>
      <c r="AB433" s="554"/>
    </row>
    <row r="434" spans="2:28" x14ac:dyDescent="0.25">
      <c r="B434" s="554"/>
      <c r="C434" s="554"/>
      <c r="D434" s="554"/>
      <c r="E434" s="554"/>
      <c r="F434" s="554"/>
      <c r="G434" s="554"/>
      <c r="H434" s="554"/>
      <c r="I434" s="554"/>
      <c r="J434" s="554"/>
      <c r="K434" s="554"/>
      <c r="L434" s="554"/>
      <c r="M434" s="554"/>
      <c r="N434" s="554"/>
      <c r="O434" s="554"/>
      <c r="P434" s="554"/>
      <c r="Q434" s="554"/>
      <c r="R434" s="554"/>
      <c r="S434" s="554"/>
      <c r="T434" s="554"/>
      <c r="U434" s="554"/>
      <c r="V434" s="554"/>
      <c r="W434" s="554"/>
      <c r="X434" s="554"/>
      <c r="Y434" s="554"/>
      <c r="Z434" s="554"/>
      <c r="AA434" s="554"/>
      <c r="AB434" s="554"/>
    </row>
    <row r="435" spans="2:28" x14ac:dyDescent="0.25">
      <c r="B435" s="554"/>
      <c r="C435" s="554"/>
      <c r="D435" s="554"/>
      <c r="E435" s="554"/>
      <c r="F435" s="554"/>
      <c r="G435" s="554"/>
      <c r="H435" s="554"/>
      <c r="I435" s="554"/>
      <c r="J435" s="554"/>
      <c r="K435" s="554"/>
      <c r="L435" s="554"/>
      <c r="M435" s="554"/>
      <c r="N435" s="554"/>
      <c r="O435" s="554"/>
      <c r="P435" s="554"/>
      <c r="Q435" s="554"/>
      <c r="R435" s="554"/>
      <c r="S435" s="554"/>
      <c r="T435" s="554"/>
      <c r="U435" s="554"/>
      <c r="V435" s="554"/>
      <c r="W435" s="554"/>
      <c r="X435" s="554"/>
      <c r="Y435" s="554"/>
      <c r="Z435" s="554"/>
      <c r="AA435" s="554"/>
      <c r="AB435" s="554"/>
    </row>
    <row r="436" spans="2:28" x14ac:dyDescent="0.25">
      <c r="B436" s="554"/>
      <c r="C436" s="554"/>
      <c r="D436" s="554"/>
      <c r="E436" s="554"/>
      <c r="F436" s="554"/>
      <c r="G436" s="554"/>
      <c r="H436" s="554"/>
      <c r="I436" s="554"/>
      <c r="J436" s="554"/>
      <c r="K436" s="554"/>
      <c r="L436" s="554"/>
      <c r="M436" s="554"/>
      <c r="N436" s="554"/>
      <c r="O436" s="554"/>
      <c r="P436" s="554"/>
      <c r="Q436" s="554"/>
      <c r="R436" s="554"/>
      <c r="S436" s="554"/>
      <c r="T436" s="554"/>
      <c r="U436" s="554"/>
      <c r="V436" s="554"/>
      <c r="W436" s="554"/>
      <c r="X436" s="554"/>
      <c r="Y436" s="554"/>
      <c r="Z436" s="554"/>
      <c r="AA436" s="554"/>
      <c r="AB436" s="554"/>
    </row>
    <row r="437" spans="2:28" x14ac:dyDescent="0.25">
      <c r="B437" s="554"/>
      <c r="C437" s="554"/>
      <c r="D437" s="554"/>
      <c r="E437" s="554"/>
      <c r="F437" s="554"/>
      <c r="G437" s="554"/>
      <c r="H437" s="554"/>
      <c r="I437" s="554"/>
      <c r="J437" s="554"/>
      <c r="K437" s="554"/>
      <c r="L437" s="554"/>
      <c r="M437" s="554"/>
      <c r="N437" s="554"/>
      <c r="O437" s="554"/>
      <c r="P437" s="554"/>
      <c r="Q437" s="554"/>
      <c r="R437" s="554"/>
      <c r="S437" s="554"/>
      <c r="T437" s="554"/>
      <c r="U437" s="554"/>
      <c r="V437" s="554"/>
      <c r="W437" s="554"/>
      <c r="X437" s="554"/>
      <c r="Y437" s="554"/>
      <c r="Z437" s="554"/>
      <c r="AA437" s="554"/>
      <c r="AB437" s="554"/>
    </row>
    <row r="438" spans="2:28" x14ac:dyDescent="0.25">
      <c r="B438" s="554"/>
      <c r="C438" s="554"/>
      <c r="D438" s="554"/>
      <c r="E438" s="554"/>
      <c r="F438" s="554"/>
      <c r="G438" s="554"/>
      <c r="H438" s="554"/>
      <c r="I438" s="554"/>
      <c r="J438" s="554"/>
      <c r="K438" s="554"/>
      <c r="L438" s="554"/>
      <c r="M438" s="554"/>
      <c r="N438" s="554"/>
      <c r="O438" s="554"/>
      <c r="P438" s="554"/>
      <c r="Q438" s="554"/>
      <c r="R438" s="554"/>
      <c r="S438" s="554"/>
      <c r="T438" s="554"/>
      <c r="U438" s="554"/>
      <c r="V438" s="554"/>
      <c r="W438" s="554"/>
      <c r="X438" s="554"/>
      <c r="Y438" s="554"/>
      <c r="Z438" s="554"/>
      <c r="AA438" s="554"/>
      <c r="AB438" s="554"/>
    </row>
    <row r="439" spans="2:28" x14ac:dyDescent="0.25">
      <c r="B439" s="554"/>
      <c r="C439" s="554"/>
      <c r="D439" s="554"/>
      <c r="E439" s="554"/>
      <c r="F439" s="554"/>
      <c r="G439" s="554"/>
      <c r="H439" s="554"/>
      <c r="I439" s="554"/>
      <c r="J439" s="554"/>
      <c r="K439" s="554"/>
      <c r="L439" s="554"/>
      <c r="M439" s="554"/>
      <c r="N439" s="554"/>
      <c r="O439" s="554"/>
      <c r="P439" s="554"/>
      <c r="Q439" s="554"/>
      <c r="R439" s="554"/>
      <c r="S439" s="554"/>
      <c r="T439" s="554"/>
      <c r="U439" s="554"/>
      <c r="V439" s="554"/>
      <c r="W439" s="554"/>
      <c r="X439" s="554"/>
      <c r="Y439" s="554"/>
      <c r="Z439" s="554"/>
      <c r="AA439" s="554"/>
      <c r="AB439" s="554"/>
    </row>
    <row r="440" spans="2:28" x14ac:dyDescent="0.25">
      <c r="B440" s="554"/>
      <c r="C440" s="554"/>
      <c r="D440" s="554"/>
      <c r="E440" s="554"/>
      <c r="F440" s="554"/>
      <c r="G440" s="554"/>
      <c r="H440" s="554"/>
      <c r="I440" s="554"/>
      <c r="J440" s="554"/>
      <c r="K440" s="554"/>
      <c r="L440" s="554"/>
      <c r="M440" s="554"/>
      <c r="N440" s="554"/>
      <c r="O440" s="554"/>
      <c r="P440" s="554"/>
      <c r="Q440" s="554"/>
      <c r="R440" s="554"/>
      <c r="S440" s="554"/>
      <c r="T440" s="554"/>
      <c r="U440" s="554"/>
      <c r="V440" s="554"/>
      <c r="W440" s="554"/>
      <c r="X440" s="554"/>
      <c r="Y440" s="554"/>
      <c r="Z440" s="554"/>
      <c r="AA440" s="554"/>
      <c r="AB440" s="554"/>
    </row>
    <row r="441" spans="2:28" x14ac:dyDescent="0.25">
      <c r="B441" s="554"/>
      <c r="C441" s="554"/>
      <c r="D441" s="554"/>
      <c r="E441" s="554"/>
      <c r="F441" s="554"/>
      <c r="G441" s="554"/>
      <c r="H441" s="554"/>
      <c r="I441" s="554"/>
      <c r="J441" s="554"/>
      <c r="K441" s="554"/>
      <c r="L441" s="554"/>
      <c r="M441" s="554"/>
      <c r="N441" s="554"/>
      <c r="O441" s="554"/>
      <c r="P441" s="554"/>
      <c r="Q441" s="554"/>
      <c r="R441" s="554"/>
      <c r="S441" s="554"/>
      <c r="T441" s="554"/>
      <c r="U441" s="554"/>
      <c r="V441" s="554"/>
      <c r="W441" s="554"/>
      <c r="X441" s="554"/>
      <c r="Y441" s="554"/>
      <c r="Z441" s="554"/>
      <c r="AA441" s="554"/>
      <c r="AB441" s="554"/>
    </row>
    <row r="442" spans="2:28" x14ac:dyDescent="0.25">
      <c r="B442" s="554"/>
      <c r="C442" s="554"/>
      <c r="D442" s="554"/>
      <c r="E442" s="554"/>
      <c r="F442" s="554"/>
      <c r="G442" s="554"/>
      <c r="H442" s="554"/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554"/>
      <c r="Z442" s="554"/>
      <c r="AA442" s="554"/>
      <c r="AB442" s="554"/>
    </row>
    <row r="443" spans="2:28" x14ac:dyDescent="0.25">
      <c r="B443" s="554"/>
      <c r="C443" s="554"/>
      <c r="D443" s="554"/>
      <c r="E443" s="554"/>
      <c r="F443" s="554"/>
      <c r="G443" s="554"/>
      <c r="H443" s="554"/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554"/>
      <c r="Z443" s="554"/>
      <c r="AA443" s="554"/>
      <c r="AB443" s="554"/>
    </row>
    <row r="444" spans="2:28" x14ac:dyDescent="0.25">
      <c r="B444" s="554"/>
      <c r="C444" s="554"/>
      <c r="D444" s="554"/>
      <c r="E444" s="554"/>
      <c r="F444" s="554"/>
      <c r="G444" s="554"/>
      <c r="H444" s="554"/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554"/>
      <c r="Z444" s="554"/>
      <c r="AA444" s="554"/>
      <c r="AB444" s="554"/>
    </row>
    <row r="445" spans="2:28" x14ac:dyDescent="0.25">
      <c r="B445" s="554"/>
      <c r="C445" s="554"/>
      <c r="D445" s="554"/>
      <c r="E445" s="554"/>
      <c r="F445" s="554"/>
      <c r="G445" s="554"/>
      <c r="H445" s="554"/>
      <c r="I445" s="554"/>
      <c r="J445" s="554"/>
      <c r="K445" s="554"/>
      <c r="L445" s="554"/>
      <c r="M445" s="554"/>
      <c r="N445" s="554"/>
      <c r="O445" s="554"/>
      <c r="P445" s="554"/>
      <c r="Q445" s="554"/>
      <c r="R445" s="554"/>
      <c r="S445" s="554"/>
      <c r="T445" s="554"/>
      <c r="U445" s="554"/>
      <c r="V445" s="554"/>
      <c r="W445" s="554"/>
      <c r="X445" s="554"/>
      <c r="Y445" s="554"/>
      <c r="Z445" s="554"/>
      <c r="AA445" s="554"/>
      <c r="AB445" s="554"/>
    </row>
    <row r="446" spans="2:28" x14ac:dyDescent="0.25">
      <c r="B446" s="554"/>
      <c r="C446" s="554"/>
      <c r="D446" s="554"/>
      <c r="E446" s="554"/>
      <c r="F446" s="554"/>
      <c r="G446" s="554"/>
      <c r="H446" s="554"/>
      <c r="I446" s="554"/>
      <c r="J446" s="554"/>
      <c r="K446" s="554"/>
      <c r="L446" s="554"/>
      <c r="M446" s="554"/>
      <c r="N446" s="554"/>
      <c r="O446" s="554"/>
      <c r="P446" s="554"/>
      <c r="Q446" s="554"/>
      <c r="R446" s="554"/>
      <c r="S446" s="554"/>
      <c r="T446" s="554"/>
      <c r="U446" s="554"/>
      <c r="V446" s="554"/>
      <c r="W446" s="554"/>
      <c r="X446" s="554"/>
      <c r="Y446" s="554"/>
      <c r="Z446" s="554"/>
      <c r="AA446" s="554"/>
      <c r="AB446" s="554"/>
    </row>
    <row r="447" spans="2:28" x14ac:dyDescent="0.25">
      <c r="B447" s="554"/>
      <c r="C447" s="554"/>
      <c r="D447" s="554"/>
      <c r="E447" s="554"/>
      <c r="F447" s="554"/>
      <c r="G447" s="554"/>
      <c r="H447" s="554"/>
      <c r="I447" s="554"/>
      <c r="J447" s="554"/>
      <c r="K447" s="554"/>
      <c r="L447" s="554"/>
      <c r="M447" s="554"/>
      <c r="N447" s="554"/>
      <c r="O447" s="554"/>
      <c r="P447" s="554"/>
      <c r="Q447" s="554"/>
      <c r="R447" s="554"/>
      <c r="S447" s="554"/>
      <c r="T447" s="554"/>
      <c r="U447" s="554"/>
      <c r="V447" s="554"/>
      <c r="W447" s="554"/>
      <c r="X447" s="554"/>
      <c r="Y447" s="554"/>
      <c r="Z447" s="554"/>
      <c r="AA447" s="554"/>
      <c r="AB447" s="554"/>
    </row>
    <row r="448" spans="2:28" x14ac:dyDescent="0.25">
      <c r="B448" s="554"/>
      <c r="C448" s="554"/>
      <c r="D448" s="554"/>
      <c r="E448" s="554"/>
      <c r="F448" s="554"/>
      <c r="G448" s="554"/>
      <c r="H448" s="554"/>
      <c r="I448" s="554"/>
      <c r="J448" s="554"/>
      <c r="K448" s="554"/>
      <c r="L448" s="554"/>
      <c r="M448" s="554"/>
      <c r="N448" s="554"/>
      <c r="O448" s="554"/>
      <c r="P448" s="554"/>
      <c r="Q448" s="554"/>
      <c r="R448" s="554"/>
      <c r="S448" s="554"/>
      <c r="T448" s="554"/>
      <c r="U448" s="554"/>
      <c r="V448" s="554"/>
      <c r="W448" s="554"/>
      <c r="X448" s="554"/>
      <c r="Y448" s="554"/>
      <c r="Z448" s="554"/>
      <c r="AA448" s="554"/>
      <c r="AB448" s="554"/>
    </row>
    <row r="449" spans="2:28" x14ac:dyDescent="0.25">
      <c r="B449" s="554"/>
      <c r="C449" s="554"/>
      <c r="D449" s="554"/>
      <c r="E449" s="554"/>
      <c r="F449" s="554"/>
      <c r="G449" s="554"/>
      <c r="H449" s="554"/>
      <c r="I449" s="554"/>
      <c r="J449" s="554"/>
      <c r="K449" s="554"/>
      <c r="L449" s="554"/>
      <c r="M449" s="554"/>
      <c r="N449" s="554"/>
      <c r="O449" s="554"/>
      <c r="P449" s="554"/>
      <c r="Q449" s="554"/>
      <c r="R449" s="554"/>
      <c r="S449" s="554"/>
      <c r="T449" s="554"/>
      <c r="U449" s="554"/>
      <c r="V449" s="554"/>
      <c r="W449" s="554"/>
      <c r="X449" s="554"/>
      <c r="Y449" s="554"/>
      <c r="Z449" s="554"/>
      <c r="AA449" s="554"/>
      <c r="AB449" s="554"/>
    </row>
    <row r="450" spans="2:28" x14ac:dyDescent="0.25">
      <c r="B450" s="554"/>
      <c r="C450" s="554"/>
      <c r="D450" s="554"/>
      <c r="E450" s="554"/>
      <c r="F450" s="554"/>
      <c r="G450" s="554"/>
      <c r="H450" s="554"/>
      <c r="I450" s="554"/>
      <c r="J450" s="554"/>
      <c r="K450" s="554"/>
      <c r="L450" s="554"/>
      <c r="M450" s="554"/>
      <c r="N450" s="554"/>
      <c r="O450" s="554"/>
      <c r="P450" s="554"/>
      <c r="Q450" s="554"/>
      <c r="R450" s="554"/>
      <c r="S450" s="554"/>
      <c r="T450" s="554"/>
      <c r="U450" s="554"/>
      <c r="V450" s="554"/>
      <c r="W450" s="554"/>
      <c r="X450" s="554"/>
      <c r="Y450" s="554"/>
      <c r="Z450" s="554"/>
      <c r="AA450" s="554"/>
      <c r="AB450" s="554"/>
    </row>
    <row r="451" spans="2:28" x14ac:dyDescent="0.25">
      <c r="B451" s="554"/>
      <c r="C451" s="554"/>
      <c r="D451" s="554"/>
      <c r="E451" s="554"/>
      <c r="F451" s="554"/>
      <c r="G451" s="554"/>
      <c r="H451" s="554"/>
      <c r="I451" s="554"/>
      <c r="J451" s="554"/>
      <c r="K451" s="554"/>
      <c r="L451" s="554"/>
      <c r="M451" s="554"/>
      <c r="N451" s="554"/>
      <c r="O451" s="554"/>
      <c r="P451" s="554"/>
      <c r="Q451" s="554"/>
      <c r="R451" s="554"/>
      <c r="S451" s="554"/>
      <c r="T451" s="554"/>
      <c r="U451" s="554"/>
      <c r="V451" s="554"/>
      <c r="W451" s="554"/>
      <c r="X451" s="554"/>
      <c r="Y451" s="554"/>
      <c r="Z451" s="554"/>
      <c r="AA451" s="554"/>
      <c r="AB451" s="554"/>
    </row>
    <row r="452" spans="2:28" x14ac:dyDescent="0.25">
      <c r="B452" s="554"/>
      <c r="C452" s="554"/>
      <c r="D452" s="554"/>
      <c r="E452" s="554"/>
      <c r="F452" s="554"/>
      <c r="G452" s="554"/>
      <c r="H452" s="554"/>
      <c r="I452" s="554"/>
      <c r="J452" s="554"/>
      <c r="K452" s="554"/>
      <c r="L452" s="554"/>
      <c r="M452" s="554"/>
      <c r="N452" s="554"/>
      <c r="O452" s="554"/>
      <c r="P452" s="554"/>
      <c r="Q452" s="554"/>
      <c r="R452" s="554"/>
      <c r="S452" s="554"/>
      <c r="T452" s="554"/>
      <c r="U452" s="554"/>
      <c r="V452" s="554"/>
      <c r="W452" s="554"/>
      <c r="X452" s="554"/>
      <c r="Y452" s="554"/>
      <c r="Z452" s="554"/>
      <c r="AA452" s="554"/>
      <c r="AB452" s="554"/>
    </row>
    <row r="453" spans="2:28" x14ac:dyDescent="0.25">
      <c r="B453" s="554"/>
      <c r="C453" s="554"/>
      <c r="D453" s="554"/>
      <c r="E453" s="554"/>
      <c r="F453" s="554"/>
      <c r="G453" s="554"/>
      <c r="H453" s="554"/>
      <c r="I453" s="554"/>
      <c r="J453" s="554"/>
      <c r="K453" s="554"/>
      <c r="L453" s="554"/>
      <c r="M453" s="554"/>
      <c r="N453" s="554"/>
      <c r="O453" s="554"/>
      <c r="P453" s="554"/>
      <c r="Q453" s="554"/>
      <c r="R453" s="554"/>
      <c r="S453" s="554"/>
      <c r="T453" s="554"/>
      <c r="U453" s="554"/>
      <c r="V453" s="554"/>
      <c r="W453" s="554"/>
      <c r="X453" s="554"/>
      <c r="Y453" s="554"/>
      <c r="Z453" s="554"/>
      <c r="AA453" s="554"/>
      <c r="AB453" s="554"/>
    </row>
    <row r="454" spans="2:28" x14ac:dyDescent="0.25">
      <c r="B454" s="554"/>
      <c r="C454" s="554"/>
      <c r="D454" s="554"/>
      <c r="E454" s="554"/>
      <c r="F454" s="554"/>
      <c r="G454" s="554"/>
      <c r="H454" s="554"/>
      <c r="I454" s="554"/>
      <c r="J454" s="554"/>
      <c r="K454" s="554"/>
      <c r="L454" s="554"/>
      <c r="M454" s="554"/>
      <c r="N454" s="554"/>
      <c r="O454" s="554"/>
      <c r="P454" s="554"/>
      <c r="Q454" s="554"/>
      <c r="R454" s="554"/>
      <c r="S454" s="554"/>
      <c r="T454" s="554"/>
      <c r="U454" s="554"/>
      <c r="V454" s="554"/>
      <c r="W454" s="554"/>
      <c r="X454" s="554"/>
      <c r="Y454" s="554"/>
      <c r="Z454" s="554"/>
      <c r="AA454" s="554"/>
      <c r="AB454" s="554"/>
    </row>
    <row r="455" spans="2:28" x14ac:dyDescent="0.25">
      <c r="B455" s="554"/>
      <c r="C455" s="554"/>
      <c r="D455" s="554"/>
      <c r="E455" s="554"/>
      <c r="F455" s="554"/>
      <c r="G455" s="554"/>
      <c r="H455" s="554"/>
      <c r="I455" s="554"/>
      <c r="J455" s="554"/>
      <c r="K455" s="554"/>
      <c r="L455" s="554"/>
      <c r="M455" s="554"/>
      <c r="N455" s="554"/>
      <c r="O455" s="554"/>
      <c r="P455" s="554"/>
      <c r="Q455" s="554"/>
      <c r="R455" s="554"/>
      <c r="S455" s="554"/>
      <c r="T455" s="554"/>
      <c r="U455" s="554"/>
      <c r="V455" s="554"/>
      <c r="W455" s="554"/>
      <c r="X455" s="554"/>
      <c r="Y455" s="554"/>
      <c r="Z455" s="554"/>
      <c r="AA455" s="554"/>
      <c r="AB455" s="554"/>
    </row>
    <row r="456" spans="2:28" x14ac:dyDescent="0.25">
      <c r="B456" s="554"/>
      <c r="C456" s="554"/>
      <c r="D456" s="554"/>
      <c r="E456" s="554"/>
      <c r="F456" s="554"/>
      <c r="G456" s="554"/>
      <c r="H456" s="554"/>
      <c r="I456" s="554"/>
      <c r="J456" s="554"/>
      <c r="K456" s="554"/>
      <c r="L456" s="554"/>
      <c r="M456" s="554"/>
      <c r="N456" s="554"/>
      <c r="O456" s="554"/>
      <c r="P456" s="554"/>
      <c r="Q456" s="554"/>
      <c r="R456" s="554"/>
      <c r="S456" s="554"/>
      <c r="T456" s="554"/>
      <c r="U456" s="554"/>
      <c r="V456" s="554"/>
      <c r="W456" s="554"/>
      <c r="X456" s="554"/>
      <c r="Y456" s="554"/>
      <c r="Z456" s="554"/>
      <c r="AA456" s="554"/>
      <c r="AB456" s="554"/>
    </row>
    <row r="457" spans="2:28" x14ac:dyDescent="0.25">
      <c r="B457" s="554"/>
      <c r="C457" s="554"/>
      <c r="D457" s="554"/>
      <c r="E457" s="554"/>
      <c r="F457" s="554"/>
      <c r="G457" s="554"/>
      <c r="H457" s="554"/>
      <c r="I457" s="554"/>
      <c r="J457" s="554"/>
      <c r="K457" s="554"/>
      <c r="L457" s="554"/>
      <c r="M457" s="554"/>
      <c r="N457" s="554"/>
      <c r="O457" s="554"/>
      <c r="P457" s="554"/>
      <c r="Q457" s="554"/>
      <c r="R457" s="554"/>
      <c r="S457" s="554"/>
      <c r="T457" s="554"/>
      <c r="U457" s="554"/>
      <c r="V457" s="554"/>
      <c r="W457" s="554"/>
      <c r="X457" s="554"/>
      <c r="Y457" s="554"/>
      <c r="Z457" s="554"/>
      <c r="AA457" s="554"/>
      <c r="AB457" s="554"/>
    </row>
    <row r="458" spans="2:28" x14ac:dyDescent="0.25">
      <c r="B458" s="554"/>
      <c r="C458" s="554"/>
      <c r="D458" s="554"/>
      <c r="E458" s="554"/>
      <c r="F458" s="554"/>
      <c r="G458" s="554"/>
      <c r="H458" s="554"/>
      <c r="I458" s="554"/>
      <c r="J458" s="554"/>
      <c r="K458" s="554"/>
      <c r="L458" s="554"/>
      <c r="M458" s="554"/>
      <c r="N458" s="554"/>
      <c r="O458" s="554"/>
      <c r="P458" s="554"/>
      <c r="Q458" s="554"/>
      <c r="R458" s="554"/>
      <c r="S458" s="554"/>
      <c r="T458" s="554"/>
      <c r="U458" s="554"/>
      <c r="V458" s="554"/>
      <c r="W458" s="554"/>
      <c r="X458" s="554"/>
      <c r="Y458" s="554"/>
      <c r="Z458" s="554"/>
      <c r="AA458" s="554"/>
      <c r="AB458" s="554"/>
    </row>
    <row r="459" spans="2:28" x14ac:dyDescent="0.25">
      <c r="B459" s="554"/>
      <c r="C459" s="554"/>
      <c r="D459" s="554"/>
      <c r="E459" s="554"/>
      <c r="F459" s="554"/>
      <c r="G459" s="554"/>
      <c r="H459" s="554"/>
      <c r="I459" s="554"/>
      <c r="J459" s="554"/>
      <c r="K459" s="554"/>
      <c r="L459" s="554"/>
      <c r="M459" s="554"/>
      <c r="N459" s="554"/>
      <c r="O459" s="554"/>
      <c r="P459" s="554"/>
      <c r="Q459" s="554"/>
      <c r="R459" s="554"/>
      <c r="S459" s="554"/>
      <c r="T459" s="554"/>
      <c r="U459" s="554"/>
      <c r="V459" s="554"/>
      <c r="W459" s="554"/>
      <c r="X459" s="554"/>
      <c r="Y459" s="554"/>
      <c r="Z459" s="554"/>
      <c r="AA459" s="554"/>
      <c r="AB459" s="554"/>
    </row>
    <row r="460" spans="2:28" x14ac:dyDescent="0.25">
      <c r="B460" s="554"/>
      <c r="C460" s="554"/>
      <c r="D460" s="554"/>
      <c r="E460" s="554"/>
      <c r="F460" s="554"/>
      <c r="G460" s="554"/>
      <c r="H460" s="554"/>
      <c r="I460" s="554"/>
      <c r="J460" s="554"/>
      <c r="K460" s="554"/>
      <c r="L460" s="554"/>
      <c r="M460" s="554"/>
      <c r="N460" s="554"/>
      <c r="O460" s="554"/>
      <c r="P460" s="554"/>
      <c r="Q460" s="554"/>
      <c r="R460" s="554"/>
      <c r="S460" s="554"/>
      <c r="T460" s="554"/>
      <c r="U460" s="554"/>
      <c r="V460" s="554"/>
      <c r="W460" s="554"/>
      <c r="X460" s="554"/>
      <c r="Y460" s="554"/>
      <c r="Z460" s="554"/>
      <c r="AA460" s="554"/>
      <c r="AB460" s="554"/>
    </row>
    <row r="461" spans="2:28" x14ac:dyDescent="0.25">
      <c r="B461" s="554"/>
      <c r="C461" s="554"/>
      <c r="D461" s="554"/>
      <c r="E461" s="554"/>
      <c r="F461" s="554"/>
      <c r="G461" s="554"/>
      <c r="H461" s="554"/>
      <c r="I461" s="554"/>
      <c r="J461" s="554"/>
      <c r="K461" s="554"/>
      <c r="L461" s="554"/>
      <c r="M461" s="554"/>
      <c r="N461" s="554"/>
      <c r="O461" s="554"/>
      <c r="P461" s="554"/>
      <c r="Q461" s="554"/>
      <c r="R461" s="554"/>
      <c r="S461" s="554"/>
      <c r="T461" s="554"/>
      <c r="U461" s="554"/>
      <c r="V461" s="554"/>
      <c r="W461" s="554"/>
      <c r="X461" s="554"/>
      <c r="Y461" s="554"/>
      <c r="Z461" s="554"/>
      <c r="AA461" s="554"/>
      <c r="AB461" s="554"/>
    </row>
    <row r="462" spans="2:28" x14ac:dyDescent="0.25">
      <c r="B462" s="554"/>
      <c r="C462" s="554"/>
      <c r="D462" s="554"/>
      <c r="E462" s="554"/>
      <c r="F462" s="554"/>
      <c r="G462" s="554"/>
      <c r="H462" s="554"/>
      <c r="I462" s="554"/>
      <c r="J462" s="554"/>
      <c r="K462" s="554"/>
      <c r="L462" s="554"/>
      <c r="M462" s="554"/>
      <c r="N462" s="554"/>
      <c r="O462" s="554"/>
      <c r="P462" s="554"/>
      <c r="Q462" s="554"/>
      <c r="R462" s="554"/>
      <c r="S462" s="554"/>
      <c r="T462" s="554"/>
      <c r="U462" s="554"/>
      <c r="V462" s="554"/>
      <c r="W462" s="554"/>
      <c r="X462" s="554"/>
      <c r="Y462" s="554"/>
      <c r="Z462" s="554"/>
      <c r="AA462" s="554"/>
      <c r="AB462" s="554"/>
    </row>
    <row r="463" spans="2:28" x14ac:dyDescent="0.25">
      <c r="B463" s="554"/>
      <c r="C463" s="554"/>
      <c r="D463" s="554"/>
      <c r="E463" s="554"/>
      <c r="F463" s="554"/>
      <c r="G463" s="554"/>
      <c r="H463" s="554"/>
      <c r="I463" s="554"/>
      <c r="J463" s="554"/>
      <c r="K463" s="554"/>
      <c r="L463" s="554"/>
      <c r="M463" s="554"/>
      <c r="N463" s="554"/>
      <c r="O463" s="554"/>
      <c r="P463" s="554"/>
      <c r="Q463" s="554"/>
      <c r="R463" s="554"/>
      <c r="S463" s="554"/>
      <c r="T463" s="554"/>
      <c r="U463" s="554"/>
      <c r="V463" s="554"/>
      <c r="W463" s="554"/>
      <c r="X463" s="554"/>
      <c r="Y463" s="554"/>
      <c r="Z463" s="554"/>
      <c r="AA463" s="554"/>
      <c r="AB463" s="554"/>
    </row>
    <row r="464" spans="2:28" x14ac:dyDescent="0.25">
      <c r="B464" s="554"/>
      <c r="C464" s="554"/>
      <c r="D464" s="554"/>
      <c r="E464" s="554"/>
      <c r="F464" s="554"/>
      <c r="G464" s="554"/>
      <c r="H464" s="554"/>
      <c r="I464" s="554"/>
      <c r="J464" s="554"/>
      <c r="K464" s="554"/>
      <c r="L464" s="554"/>
      <c r="M464" s="554"/>
      <c r="N464" s="554"/>
      <c r="O464" s="554"/>
      <c r="P464" s="554"/>
      <c r="Q464" s="554"/>
      <c r="R464" s="554"/>
      <c r="S464" s="554"/>
      <c r="T464" s="554"/>
      <c r="U464" s="554"/>
      <c r="V464" s="554"/>
      <c r="W464" s="554"/>
      <c r="X464" s="554"/>
      <c r="Y464" s="554"/>
      <c r="Z464" s="554"/>
      <c r="AA464" s="554"/>
      <c r="AB464" s="554"/>
    </row>
    <row r="465" spans="2:28" x14ac:dyDescent="0.25">
      <c r="B465" s="554"/>
      <c r="C465" s="554"/>
      <c r="D465" s="554"/>
      <c r="E465" s="554"/>
      <c r="F465" s="554"/>
      <c r="G465" s="554"/>
      <c r="H465" s="554"/>
      <c r="I465" s="554"/>
      <c r="J465" s="554"/>
      <c r="K465" s="554"/>
      <c r="L465" s="554"/>
      <c r="M465" s="554"/>
      <c r="N465" s="554"/>
      <c r="O465" s="554"/>
      <c r="P465" s="554"/>
      <c r="Q465" s="554"/>
      <c r="R465" s="554"/>
      <c r="S465" s="554"/>
      <c r="T465" s="554"/>
      <c r="U465" s="554"/>
      <c r="V465" s="554"/>
      <c r="W465" s="554"/>
      <c r="X465" s="554"/>
      <c r="Y465" s="554"/>
      <c r="Z465" s="554"/>
      <c r="AA465" s="554"/>
      <c r="AB465" s="554"/>
    </row>
    <row r="466" spans="2:28" x14ac:dyDescent="0.25">
      <c r="B466" s="554"/>
      <c r="C466" s="554"/>
      <c r="D466" s="554"/>
      <c r="E466" s="554"/>
      <c r="F466" s="554"/>
      <c r="G466" s="554"/>
      <c r="H466" s="554"/>
      <c r="I466" s="554"/>
      <c r="J466" s="554"/>
      <c r="K466" s="554"/>
      <c r="L466" s="554"/>
      <c r="M466" s="554"/>
      <c r="N466" s="554"/>
      <c r="O466" s="554"/>
      <c r="P466" s="554"/>
      <c r="Q466" s="554"/>
      <c r="R466" s="554"/>
      <c r="S466" s="554"/>
      <c r="T466" s="554"/>
      <c r="U466" s="554"/>
      <c r="V466" s="554"/>
      <c r="W466" s="554"/>
      <c r="X466" s="554"/>
      <c r="Y466" s="554"/>
      <c r="Z466" s="554"/>
      <c r="AA466" s="554"/>
      <c r="AB466" s="554"/>
    </row>
    <row r="467" spans="2:28" x14ac:dyDescent="0.25">
      <c r="B467" s="554"/>
      <c r="C467" s="554"/>
      <c r="D467" s="554"/>
      <c r="E467" s="554"/>
      <c r="F467" s="554"/>
      <c r="G467" s="554"/>
      <c r="H467" s="554"/>
      <c r="I467" s="554"/>
      <c r="J467" s="554"/>
      <c r="K467" s="554"/>
      <c r="L467" s="554"/>
      <c r="M467" s="554"/>
      <c r="N467" s="554"/>
      <c r="O467" s="554"/>
      <c r="P467" s="554"/>
      <c r="Q467" s="554"/>
      <c r="R467" s="554"/>
      <c r="S467" s="554"/>
      <c r="T467" s="554"/>
      <c r="U467" s="554"/>
      <c r="V467" s="554"/>
      <c r="W467" s="554"/>
      <c r="X467" s="554"/>
      <c r="Y467" s="554"/>
      <c r="Z467" s="554"/>
      <c r="AA467" s="554"/>
      <c r="AB467" s="554"/>
    </row>
    <row r="468" spans="2:28" x14ac:dyDescent="0.25">
      <c r="B468" s="554"/>
      <c r="C468" s="554"/>
      <c r="D468" s="554"/>
      <c r="E468" s="554"/>
      <c r="F468" s="554"/>
      <c r="G468" s="554"/>
      <c r="H468" s="554"/>
      <c r="I468" s="554"/>
      <c r="J468" s="554"/>
      <c r="K468" s="554"/>
      <c r="L468" s="554"/>
      <c r="M468" s="554"/>
      <c r="N468" s="554"/>
      <c r="O468" s="554"/>
      <c r="P468" s="554"/>
      <c r="Q468" s="554"/>
      <c r="R468" s="554"/>
      <c r="S468" s="554"/>
      <c r="T468" s="554"/>
      <c r="U468" s="554"/>
      <c r="V468" s="554"/>
      <c r="W468" s="554"/>
      <c r="X468" s="554"/>
      <c r="Y468" s="554"/>
      <c r="Z468" s="554"/>
      <c r="AA468" s="554"/>
      <c r="AB468" s="554"/>
    </row>
    <row r="469" spans="2:28" x14ac:dyDescent="0.25">
      <c r="B469" s="554"/>
      <c r="C469" s="554"/>
      <c r="D469" s="554"/>
      <c r="E469" s="554"/>
      <c r="F469" s="554"/>
      <c r="G469" s="554"/>
      <c r="H469" s="554"/>
      <c r="I469" s="554"/>
      <c r="J469" s="554"/>
      <c r="K469" s="554"/>
      <c r="L469" s="554"/>
      <c r="M469" s="554"/>
      <c r="N469" s="554"/>
      <c r="O469" s="554"/>
      <c r="P469" s="554"/>
      <c r="Q469" s="554"/>
      <c r="R469" s="554"/>
      <c r="S469" s="554"/>
      <c r="T469" s="554"/>
      <c r="U469" s="554"/>
      <c r="V469" s="554"/>
      <c r="W469" s="554"/>
      <c r="X469" s="554"/>
      <c r="Y469" s="554"/>
      <c r="Z469" s="554"/>
      <c r="AA469" s="554"/>
      <c r="AB469" s="554"/>
    </row>
    <row r="470" spans="2:28" x14ac:dyDescent="0.25">
      <c r="B470" s="554"/>
      <c r="C470" s="554"/>
      <c r="D470" s="554"/>
      <c r="E470" s="554"/>
      <c r="F470" s="554"/>
      <c r="G470" s="554"/>
      <c r="H470" s="554"/>
      <c r="I470" s="554"/>
      <c r="J470" s="554"/>
      <c r="K470" s="554"/>
      <c r="L470" s="554"/>
      <c r="M470" s="554"/>
      <c r="N470" s="554"/>
      <c r="O470" s="554"/>
      <c r="P470" s="554"/>
      <c r="Q470" s="554"/>
      <c r="R470" s="554"/>
      <c r="S470" s="554"/>
      <c r="T470" s="554"/>
      <c r="U470" s="554"/>
      <c r="V470" s="554"/>
      <c r="W470" s="554"/>
      <c r="X470" s="554"/>
      <c r="Y470" s="554"/>
      <c r="Z470" s="554"/>
      <c r="AA470" s="554"/>
      <c r="AB470" s="554"/>
    </row>
    <row r="471" spans="2:28" x14ac:dyDescent="0.25">
      <c r="B471" s="554"/>
      <c r="C471" s="554"/>
      <c r="D471" s="554"/>
      <c r="E471" s="554"/>
      <c r="F471" s="554"/>
      <c r="G471" s="554"/>
      <c r="H471" s="554"/>
      <c r="I471" s="554"/>
      <c r="J471" s="554"/>
      <c r="K471" s="554"/>
      <c r="L471" s="554"/>
      <c r="M471" s="554"/>
      <c r="N471" s="554"/>
      <c r="O471" s="554"/>
      <c r="P471" s="554"/>
      <c r="Q471" s="554"/>
      <c r="R471" s="554"/>
      <c r="S471" s="554"/>
      <c r="T471" s="554"/>
      <c r="U471" s="554"/>
      <c r="V471" s="554"/>
      <c r="W471" s="554"/>
      <c r="X471" s="554"/>
      <c r="Y471" s="554"/>
      <c r="Z471" s="554"/>
      <c r="AA471" s="554"/>
      <c r="AB471" s="554"/>
    </row>
    <row r="472" spans="2:28" x14ac:dyDescent="0.25">
      <c r="B472" s="554"/>
      <c r="C472" s="554"/>
      <c r="D472" s="554"/>
      <c r="E472" s="554"/>
      <c r="F472" s="554"/>
      <c r="G472" s="554"/>
      <c r="H472" s="554"/>
      <c r="I472" s="554"/>
      <c r="J472" s="554"/>
      <c r="K472" s="554"/>
      <c r="L472" s="554"/>
      <c r="M472" s="554"/>
      <c r="N472" s="554"/>
      <c r="O472" s="554"/>
      <c r="P472" s="554"/>
      <c r="Q472" s="554"/>
      <c r="R472" s="554"/>
      <c r="S472" s="554"/>
      <c r="T472" s="554"/>
      <c r="U472" s="554"/>
      <c r="V472" s="554"/>
      <c r="W472" s="554"/>
      <c r="X472" s="554"/>
      <c r="Y472" s="554"/>
      <c r="Z472" s="554"/>
      <c r="AA472" s="554"/>
      <c r="AB472" s="554"/>
    </row>
    <row r="473" spans="2:28" x14ac:dyDescent="0.25">
      <c r="B473" s="554"/>
      <c r="C473" s="554"/>
      <c r="D473" s="554"/>
      <c r="E473" s="554"/>
      <c r="F473" s="554"/>
      <c r="G473" s="554"/>
      <c r="H473" s="554"/>
      <c r="I473" s="554"/>
      <c r="J473" s="554"/>
      <c r="K473" s="554"/>
      <c r="L473" s="554"/>
      <c r="M473" s="554"/>
      <c r="N473" s="554"/>
      <c r="O473" s="554"/>
      <c r="P473" s="554"/>
      <c r="Q473" s="554"/>
      <c r="R473" s="554"/>
      <c r="S473" s="554"/>
      <c r="T473" s="554"/>
      <c r="U473" s="554"/>
      <c r="V473" s="554"/>
      <c r="W473" s="554"/>
      <c r="X473" s="554"/>
      <c r="Y473" s="554"/>
      <c r="Z473" s="554"/>
      <c r="AA473" s="554"/>
      <c r="AB473" s="554"/>
    </row>
    <row r="474" spans="2:28" x14ac:dyDescent="0.25">
      <c r="B474" s="554"/>
      <c r="C474" s="554"/>
      <c r="D474" s="554"/>
      <c r="E474" s="554"/>
      <c r="F474" s="554"/>
      <c r="G474" s="554"/>
      <c r="H474" s="554"/>
      <c r="I474" s="554"/>
      <c r="J474" s="554"/>
      <c r="K474" s="554"/>
      <c r="L474" s="554"/>
      <c r="M474" s="554"/>
      <c r="N474" s="554"/>
      <c r="O474" s="554"/>
      <c r="P474" s="554"/>
      <c r="Q474" s="554"/>
      <c r="R474" s="554"/>
      <c r="S474" s="554"/>
      <c r="T474" s="554"/>
      <c r="U474" s="554"/>
      <c r="V474" s="554"/>
      <c r="W474" s="554"/>
      <c r="X474" s="554"/>
      <c r="Y474" s="554"/>
      <c r="Z474" s="554"/>
      <c r="AA474" s="554"/>
      <c r="AB474" s="554"/>
    </row>
    <row r="475" spans="2:28" x14ac:dyDescent="0.25">
      <c r="B475" s="554"/>
      <c r="C475" s="554"/>
      <c r="D475" s="554"/>
      <c r="E475" s="554"/>
      <c r="F475" s="554"/>
      <c r="G475" s="554"/>
      <c r="H475" s="554"/>
      <c r="I475" s="554"/>
      <c r="J475" s="554"/>
      <c r="K475" s="554"/>
      <c r="L475" s="554"/>
      <c r="M475" s="554"/>
      <c r="N475" s="554"/>
      <c r="O475" s="554"/>
      <c r="P475" s="554"/>
      <c r="Q475" s="554"/>
      <c r="R475" s="554"/>
      <c r="S475" s="554"/>
      <c r="T475" s="554"/>
      <c r="U475" s="554"/>
      <c r="V475" s="554"/>
      <c r="W475" s="554"/>
      <c r="X475" s="554"/>
      <c r="Y475" s="554"/>
      <c r="Z475" s="554"/>
      <c r="AA475" s="554"/>
      <c r="AB475" s="554"/>
    </row>
    <row r="476" spans="2:28" x14ac:dyDescent="0.25">
      <c r="B476" s="554"/>
      <c r="C476" s="554"/>
      <c r="D476" s="554"/>
      <c r="E476" s="554"/>
      <c r="F476" s="554"/>
      <c r="G476" s="554"/>
      <c r="H476" s="554"/>
      <c r="I476" s="554"/>
      <c r="J476" s="554"/>
      <c r="K476" s="554"/>
      <c r="L476" s="554"/>
      <c r="M476" s="554"/>
      <c r="N476" s="554"/>
      <c r="O476" s="554"/>
      <c r="P476" s="554"/>
      <c r="Q476" s="554"/>
      <c r="R476" s="554"/>
      <c r="S476" s="554"/>
      <c r="T476" s="554"/>
      <c r="U476" s="554"/>
      <c r="V476" s="554"/>
      <c r="W476" s="554"/>
      <c r="X476" s="554"/>
      <c r="Y476" s="554"/>
      <c r="Z476" s="554"/>
      <c r="AA476" s="554"/>
      <c r="AB476" s="554"/>
    </row>
    <row r="477" spans="2:28" x14ac:dyDescent="0.25">
      <c r="B477" s="554"/>
      <c r="C477" s="554"/>
      <c r="D477" s="554"/>
      <c r="E477" s="554"/>
      <c r="F477" s="554"/>
      <c r="G477" s="554"/>
      <c r="H477" s="554"/>
      <c r="I477" s="554"/>
      <c r="J477" s="554"/>
      <c r="K477" s="554"/>
      <c r="L477" s="554"/>
      <c r="M477" s="554"/>
      <c r="N477" s="554"/>
      <c r="O477" s="554"/>
      <c r="P477" s="554"/>
      <c r="Q477" s="554"/>
      <c r="R477" s="554"/>
      <c r="S477" s="554"/>
      <c r="T477" s="554"/>
      <c r="U477" s="554"/>
      <c r="V477" s="554"/>
      <c r="W477" s="554"/>
      <c r="X477" s="554"/>
      <c r="Y477" s="554"/>
      <c r="Z477" s="554"/>
      <c r="AA477" s="554"/>
      <c r="AB477" s="554"/>
    </row>
    <row r="478" spans="2:28" x14ac:dyDescent="0.25">
      <c r="B478" s="554"/>
      <c r="C478" s="554"/>
      <c r="D478" s="554"/>
      <c r="E478" s="554"/>
      <c r="F478" s="554"/>
      <c r="G478" s="554"/>
      <c r="H478" s="554"/>
      <c r="I478" s="554"/>
      <c r="J478" s="554"/>
      <c r="K478" s="554"/>
      <c r="L478" s="554"/>
      <c r="M478" s="554"/>
      <c r="N478" s="554"/>
      <c r="O478" s="554"/>
      <c r="P478" s="554"/>
      <c r="Q478" s="554"/>
      <c r="R478" s="554"/>
      <c r="S478" s="554"/>
      <c r="T478" s="554"/>
      <c r="U478" s="554"/>
      <c r="V478" s="554"/>
      <c r="W478" s="554"/>
      <c r="X478" s="554"/>
      <c r="Y478" s="554"/>
      <c r="Z478" s="554"/>
      <c r="AA478" s="554"/>
      <c r="AB478" s="554"/>
    </row>
    <row r="479" spans="2:28" x14ac:dyDescent="0.25">
      <c r="B479" s="554"/>
      <c r="C479" s="554"/>
      <c r="D479" s="554"/>
      <c r="E479" s="554"/>
      <c r="F479" s="554"/>
      <c r="G479" s="554"/>
      <c r="H479" s="554"/>
      <c r="I479" s="554"/>
      <c r="J479" s="554"/>
      <c r="K479" s="554"/>
      <c r="L479" s="554"/>
      <c r="M479" s="554"/>
      <c r="N479" s="554"/>
      <c r="O479" s="554"/>
      <c r="P479" s="554"/>
      <c r="Q479" s="554"/>
      <c r="R479" s="554"/>
      <c r="S479" s="554"/>
      <c r="T479" s="554"/>
      <c r="U479" s="554"/>
      <c r="V479" s="554"/>
      <c r="W479" s="554"/>
      <c r="X479" s="554"/>
      <c r="Y479" s="554"/>
      <c r="Z479" s="554"/>
      <c r="AA479" s="554"/>
      <c r="AB479" s="554"/>
    </row>
    <row r="480" spans="2:28" x14ac:dyDescent="0.25">
      <c r="B480" s="554"/>
      <c r="C480" s="554"/>
      <c r="D480" s="554"/>
      <c r="E480" s="554"/>
      <c r="F480" s="554"/>
      <c r="G480" s="554"/>
      <c r="H480" s="554"/>
      <c r="I480" s="554"/>
      <c r="J480" s="554"/>
      <c r="K480" s="554"/>
      <c r="L480" s="554"/>
      <c r="M480" s="554"/>
      <c r="N480" s="554"/>
      <c r="O480" s="554"/>
      <c r="P480" s="554"/>
      <c r="Q480" s="554"/>
      <c r="R480" s="554"/>
      <c r="S480" s="554"/>
      <c r="T480" s="554"/>
      <c r="U480" s="554"/>
      <c r="V480" s="554"/>
      <c r="W480" s="554"/>
      <c r="X480" s="554"/>
      <c r="Y480" s="554"/>
      <c r="Z480" s="554"/>
      <c r="AA480" s="554"/>
      <c r="AB480" s="554"/>
    </row>
    <row r="481" spans="2:28" x14ac:dyDescent="0.25">
      <c r="B481" s="554"/>
      <c r="C481" s="554"/>
      <c r="D481" s="554"/>
      <c r="E481" s="554"/>
      <c r="F481" s="554"/>
      <c r="G481" s="554"/>
      <c r="H481" s="554"/>
      <c r="I481" s="554"/>
      <c r="J481" s="554"/>
      <c r="K481" s="554"/>
      <c r="L481" s="554"/>
      <c r="M481" s="554"/>
      <c r="N481" s="554"/>
      <c r="O481" s="554"/>
      <c r="P481" s="554"/>
      <c r="Q481" s="554"/>
      <c r="R481" s="554"/>
      <c r="S481" s="554"/>
      <c r="T481" s="554"/>
      <c r="U481" s="554"/>
      <c r="V481" s="554"/>
      <c r="W481" s="554"/>
      <c r="X481" s="554"/>
      <c r="Y481" s="554"/>
      <c r="Z481" s="554"/>
      <c r="AA481" s="554"/>
      <c r="AB481" s="554"/>
    </row>
    <row r="482" spans="2:28" x14ac:dyDescent="0.25">
      <c r="B482" s="554"/>
      <c r="C482" s="554"/>
      <c r="D482" s="554"/>
      <c r="E482" s="554"/>
      <c r="F482" s="554"/>
      <c r="G482" s="554"/>
      <c r="H482" s="554"/>
      <c r="I482" s="554"/>
      <c r="J482" s="554"/>
      <c r="K482" s="554"/>
      <c r="L482" s="554"/>
      <c r="M482" s="554"/>
      <c r="N482" s="554"/>
      <c r="O482" s="554"/>
      <c r="P482" s="554"/>
      <c r="Q482" s="554"/>
      <c r="R482" s="554"/>
      <c r="S482" s="554"/>
      <c r="T482" s="554"/>
      <c r="U482" s="554"/>
      <c r="V482" s="554"/>
      <c r="W482" s="554"/>
      <c r="X482" s="554"/>
      <c r="Y482" s="554"/>
      <c r="Z482" s="554"/>
      <c r="AA482" s="554"/>
      <c r="AB482" s="554"/>
    </row>
    <row r="483" spans="2:28" x14ac:dyDescent="0.25">
      <c r="B483" s="554"/>
      <c r="C483" s="554"/>
      <c r="D483" s="554"/>
      <c r="E483" s="554"/>
      <c r="F483" s="554"/>
      <c r="G483" s="554"/>
      <c r="H483" s="554"/>
      <c r="I483" s="554"/>
      <c r="J483" s="554"/>
      <c r="K483" s="554"/>
      <c r="L483" s="554"/>
      <c r="M483" s="554"/>
      <c r="N483" s="554"/>
      <c r="O483" s="554"/>
      <c r="P483" s="554"/>
      <c r="Q483" s="554"/>
      <c r="R483" s="554"/>
      <c r="S483" s="554"/>
      <c r="T483" s="554"/>
      <c r="U483" s="554"/>
      <c r="V483" s="554"/>
      <c r="W483" s="554"/>
      <c r="X483" s="554"/>
      <c r="Y483" s="554"/>
      <c r="Z483" s="554"/>
      <c r="AA483" s="554"/>
      <c r="AB483" s="554"/>
    </row>
    <row r="484" spans="2:28" x14ac:dyDescent="0.25">
      <c r="B484" s="554"/>
      <c r="C484" s="554"/>
      <c r="D484" s="554"/>
      <c r="E484" s="554"/>
      <c r="F484" s="554"/>
      <c r="G484" s="554"/>
      <c r="H484" s="554"/>
      <c r="I484" s="554"/>
      <c r="J484" s="554"/>
      <c r="K484" s="554"/>
      <c r="L484" s="554"/>
      <c r="M484" s="554"/>
      <c r="N484" s="554"/>
      <c r="O484" s="554"/>
      <c r="P484" s="554"/>
      <c r="Q484" s="554"/>
      <c r="R484" s="554"/>
      <c r="S484" s="554"/>
      <c r="T484" s="554"/>
      <c r="U484" s="554"/>
      <c r="V484" s="554"/>
      <c r="W484" s="554"/>
      <c r="X484" s="554"/>
      <c r="Y484" s="554"/>
      <c r="Z484" s="554"/>
      <c r="AA484" s="554"/>
      <c r="AB484" s="554"/>
    </row>
    <row r="485" spans="2:28" x14ac:dyDescent="0.25">
      <c r="B485" s="554"/>
      <c r="C485" s="554"/>
      <c r="D485" s="554"/>
      <c r="E485" s="554"/>
      <c r="F485" s="554"/>
      <c r="G485" s="554"/>
      <c r="H485" s="554"/>
      <c r="I485" s="554"/>
      <c r="J485" s="554"/>
      <c r="K485" s="554"/>
      <c r="L485" s="554"/>
      <c r="M485" s="554"/>
      <c r="N485" s="554"/>
      <c r="O485" s="554"/>
      <c r="P485" s="554"/>
      <c r="Q485" s="554"/>
      <c r="R485" s="554"/>
      <c r="S485" s="554"/>
      <c r="T485" s="554"/>
      <c r="U485" s="554"/>
      <c r="V485" s="554"/>
      <c r="W485" s="554"/>
      <c r="X485" s="554"/>
      <c r="Y485" s="554"/>
      <c r="Z485" s="554"/>
      <c r="AA485" s="554"/>
      <c r="AB485" s="554"/>
    </row>
    <row r="486" spans="2:28" x14ac:dyDescent="0.25">
      <c r="B486" s="554"/>
      <c r="C486" s="554"/>
      <c r="D486" s="554"/>
      <c r="E486" s="554"/>
      <c r="F486" s="554"/>
      <c r="G486" s="554"/>
      <c r="H486" s="554"/>
      <c r="I486" s="554"/>
      <c r="J486" s="554"/>
      <c r="K486" s="554"/>
      <c r="L486" s="554"/>
      <c r="M486" s="554"/>
      <c r="N486" s="554"/>
      <c r="O486" s="554"/>
      <c r="P486" s="554"/>
      <c r="Q486" s="554"/>
      <c r="R486" s="554"/>
      <c r="S486" s="554"/>
      <c r="T486" s="554"/>
      <c r="U486" s="554"/>
      <c r="V486" s="554"/>
      <c r="W486" s="554"/>
      <c r="X486" s="554"/>
      <c r="Y486" s="554"/>
      <c r="Z486" s="554"/>
      <c r="AA486" s="554"/>
      <c r="AB486" s="554"/>
    </row>
    <row r="487" spans="2:28" x14ac:dyDescent="0.25">
      <c r="B487" s="554"/>
      <c r="C487" s="554"/>
      <c r="D487" s="554"/>
      <c r="E487" s="554"/>
      <c r="F487" s="554"/>
      <c r="G487" s="554"/>
      <c r="H487" s="554"/>
      <c r="I487" s="554"/>
      <c r="J487" s="554"/>
      <c r="K487" s="554"/>
      <c r="L487" s="554"/>
      <c r="M487" s="554"/>
      <c r="N487" s="554"/>
      <c r="O487" s="554"/>
      <c r="P487" s="554"/>
      <c r="Q487" s="554"/>
      <c r="R487" s="554"/>
      <c r="S487" s="554"/>
      <c r="T487" s="554"/>
      <c r="U487" s="554"/>
      <c r="V487" s="554"/>
      <c r="W487" s="554"/>
      <c r="X487" s="554"/>
      <c r="Y487" s="554"/>
      <c r="Z487" s="554"/>
      <c r="AA487" s="554"/>
      <c r="AB487" s="554"/>
    </row>
    <row r="488" spans="2:28" x14ac:dyDescent="0.25">
      <c r="B488" s="554"/>
      <c r="C488" s="554"/>
      <c r="D488" s="554"/>
      <c r="E488" s="554"/>
      <c r="F488" s="554"/>
      <c r="G488" s="554"/>
      <c r="H488" s="554"/>
      <c r="I488" s="554"/>
      <c r="J488" s="554"/>
      <c r="K488" s="554"/>
      <c r="L488" s="554"/>
      <c r="M488" s="554"/>
      <c r="N488" s="554"/>
      <c r="O488" s="554"/>
      <c r="P488" s="554"/>
      <c r="Q488" s="554"/>
      <c r="R488" s="554"/>
      <c r="S488" s="554"/>
      <c r="T488" s="554"/>
      <c r="U488" s="554"/>
      <c r="V488" s="554"/>
      <c r="W488" s="554"/>
      <c r="X488" s="554"/>
      <c r="Y488" s="554"/>
      <c r="Z488" s="554"/>
      <c r="AA488" s="554"/>
      <c r="AB488" s="554"/>
    </row>
    <row r="489" spans="2:28" x14ac:dyDescent="0.25">
      <c r="B489" s="554"/>
      <c r="C489" s="554"/>
      <c r="D489" s="554"/>
      <c r="E489" s="554"/>
      <c r="F489" s="554"/>
      <c r="G489" s="554"/>
      <c r="H489" s="554"/>
      <c r="I489" s="554"/>
      <c r="J489" s="554"/>
      <c r="K489" s="554"/>
      <c r="L489" s="554"/>
      <c r="M489" s="554"/>
      <c r="N489" s="554"/>
      <c r="O489" s="554"/>
      <c r="P489" s="554"/>
      <c r="Q489" s="554"/>
      <c r="R489" s="554"/>
      <c r="S489" s="554"/>
      <c r="T489" s="554"/>
      <c r="U489" s="554"/>
      <c r="V489" s="554"/>
      <c r="W489" s="554"/>
      <c r="X489" s="554"/>
      <c r="Y489" s="554"/>
      <c r="Z489" s="554"/>
      <c r="AA489" s="554"/>
      <c r="AB489" s="554"/>
    </row>
    <row r="490" spans="2:28" x14ac:dyDescent="0.25">
      <c r="B490" s="554"/>
      <c r="C490" s="554"/>
      <c r="D490" s="554"/>
      <c r="E490" s="554"/>
      <c r="F490" s="554"/>
      <c r="G490" s="554"/>
      <c r="H490" s="554"/>
      <c r="I490" s="554"/>
      <c r="J490" s="554"/>
      <c r="K490" s="554"/>
      <c r="L490" s="554"/>
      <c r="M490" s="554"/>
      <c r="N490" s="554"/>
      <c r="O490" s="554"/>
      <c r="P490" s="554"/>
      <c r="Q490" s="554"/>
      <c r="R490" s="554"/>
      <c r="S490" s="554"/>
      <c r="T490" s="554"/>
      <c r="U490" s="554"/>
      <c r="V490" s="554"/>
      <c r="W490" s="554"/>
      <c r="X490" s="554"/>
      <c r="Y490" s="554"/>
      <c r="Z490" s="554"/>
      <c r="AA490" s="554"/>
      <c r="AB490" s="554"/>
    </row>
    <row r="491" spans="2:28" x14ac:dyDescent="0.25">
      <c r="B491" s="554"/>
      <c r="C491" s="554"/>
      <c r="D491" s="554"/>
      <c r="E491" s="554"/>
      <c r="F491" s="554"/>
      <c r="G491" s="554"/>
      <c r="H491" s="554"/>
      <c r="I491" s="554"/>
      <c r="J491" s="554"/>
      <c r="K491" s="554"/>
      <c r="L491" s="554"/>
      <c r="M491" s="554"/>
      <c r="N491" s="554"/>
      <c r="O491" s="554"/>
      <c r="P491" s="554"/>
      <c r="Q491" s="554"/>
      <c r="R491" s="554"/>
      <c r="S491" s="554"/>
      <c r="T491" s="554"/>
      <c r="U491" s="554"/>
      <c r="V491" s="554"/>
      <c r="W491" s="554"/>
      <c r="X491" s="554"/>
      <c r="Y491" s="554"/>
      <c r="Z491" s="554"/>
      <c r="AA491" s="554"/>
      <c r="AB491" s="554"/>
    </row>
    <row r="492" spans="2:28" x14ac:dyDescent="0.25">
      <c r="B492" s="554"/>
      <c r="C492" s="554"/>
      <c r="D492" s="554"/>
      <c r="E492" s="554"/>
      <c r="F492" s="554"/>
      <c r="G492" s="554"/>
      <c r="H492" s="554"/>
      <c r="I492" s="554"/>
      <c r="J492" s="554"/>
      <c r="K492" s="554"/>
      <c r="L492" s="554"/>
      <c r="M492" s="554"/>
      <c r="N492" s="554"/>
      <c r="O492" s="554"/>
      <c r="P492" s="554"/>
      <c r="Q492" s="554"/>
      <c r="R492" s="554"/>
      <c r="S492" s="554"/>
      <c r="T492" s="554"/>
      <c r="U492" s="554"/>
      <c r="V492" s="554"/>
      <c r="W492" s="554"/>
      <c r="X492" s="554"/>
      <c r="Y492" s="554"/>
      <c r="Z492" s="554"/>
      <c r="AA492" s="554"/>
      <c r="AB492" s="554"/>
    </row>
    <row r="493" spans="2:28" x14ac:dyDescent="0.25">
      <c r="B493" s="554"/>
      <c r="C493" s="554"/>
      <c r="D493" s="554"/>
      <c r="E493" s="554"/>
      <c r="F493" s="554"/>
      <c r="G493" s="554"/>
      <c r="H493" s="554"/>
      <c r="I493" s="554"/>
      <c r="J493" s="554"/>
      <c r="K493" s="554"/>
      <c r="L493" s="554"/>
      <c r="M493" s="554"/>
      <c r="N493" s="554"/>
      <c r="O493" s="554"/>
      <c r="P493" s="554"/>
      <c r="Q493" s="554"/>
      <c r="R493" s="554"/>
      <c r="S493" s="554"/>
      <c r="T493" s="554"/>
      <c r="U493" s="554"/>
      <c r="V493" s="554"/>
      <c r="W493" s="554"/>
      <c r="X493" s="554"/>
      <c r="Y493" s="554"/>
      <c r="Z493" s="554"/>
      <c r="AA493" s="554"/>
      <c r="AB493" s="554"/>
    </row>
    <row r="494" spans="2:28" x14ac:dyDescent="0.25">
      <c r="B494" s="554"/>
      <c r="C494" s="554"/>
      <c r="D494" s="554"/>
      <c r="E494" s="554"/>
      <c r="F494" s="554"/>
      <c r="G494" s="554"/>
      <c r="H494" s="554"/>
      <c r="I494" s="554"/>
      <c r="J494" s="554"/>
      <c r="K494" s="554"/>
      <c r="L494" s="554"/>
      <c r="M494" s="554"/>
      <c r="N494" s="554"/>
      <c r="O494" s="554"/>
      <c r="P494" s="554"/>
      <c r="Q494" s="554"/>
      <c r="R494" s="554"/>
      <c r="S494" s="554"/>
      <c r="T494" s="554"/>
      <c r="U494" s="554"/>
      <c r="V494" s="554"/>
      <c r="W494" s="554"/>
      <c r="X494" s="554"/>
      <c r="Y494" s="554"/>
      <c r="Z494" s="554"/>
      <c r="AA494" s="554"/>
      <c r="AB494" s="554"/>
    </row>
    <row r="495" spans="2:28" x14ac:dyDescent="0.25">
      <c r="B495" s="554"/>
      <c r="C495" s="554"/>
      <c r="D495" s="554"/>
      <c r="E495" s="554"/>
      <c r="F495" s="554"/>
      <c r="G495" s="554"/>
      <c r="H495" s="554"/>
      <c r="I495" s="554"/>
      <c r="J495" s="554"/>
      <c r="K495" s="554"/>
      <c r="L495" s="554"/>
      <c r="M495" s="554"/>
      <c r="N495" s="554"/>
      <c r="O495" s="554"/>
      <c r="P495" s="554"/>
      <c r="Q495" s="554"/>
      <c r="R495" s="554"/>
      <c r="S495" s="554"/>
      <c r="T495" s="554"/>
      <c r="U495" s="554"/>
      <c r="V495" s="554"/>
      <c r="W495" s="554"/>
      <c r="X495" s="554"/>
      <c r="Y495" s="554"/>
      <c r="Z495" s="554"/>
      <c r="AA495" s="554"/>
      <c r="AB495" s="554"/>
    </row>
    <row r="496" spans="2:28" x14ac:dyDescent="0.25">
      <c r="B496" s="554"/>
      <c r="C496" s="554"/>
      <c r="D496" s="554"/>
      <c r="E496" s="554"/>
      <c r="F496" s="554"/>
      <c r="G496" s="554"/>
      <c r="H496" s="554"/>
      <c r="I496" s="554"/>
      <c r="J496" s="554"/>
      <c r="K496" s="554"/>
      <c r="L496" s="554"/>
      <c r="M496" s="554"/>
      <c r="N496" s="554"/>
      <c r="O496" s="554"/>
      <c r="P496" s="554"/>
      <c r="Q496" s="554"/>
      <c r="R496" s="554"/>
      <c r="S496" s="554"/>
      <c r="T496" s="554"/>
      <c r="U496" s="554"/>
      <c r="V496" s="554"/>
      <c r="W496" s="554"/>
      <c r="X496" s="554"/>
      <c r="Y496" s="554"/>
      <c r="Z496" s="554"/>
      <c r="AA496" s="554"/>
      <c r="AB496" s="554"/>
    </row>
    <row r="497" spans="2:28" x14ac:dyDescent="0.25">
      <c r="B497" s="554"/>
      <c r="C497" s="554"/>
      <c r="D497" s="554"/>
      <c r="E497" s="554"/>
      <c r="F497" s="554"/>
      <c r="G497" s="554"/>
      <c r="H497" s="554"/>
      <c r="I497" s="554"/>
      <c r="J497" s="554"/>
      <c r="K497" s="554"/>
      <c r="L497" s="554"/>
      <c r="M497" s="554"/>
      <c r="N497" s="554"/>
      <c r="O497" s="554"/>
      <c r="P497" s="554"/>
      <c r="Q497" s="554"/>
      <c r="R497" s="554"/>
      <c r="S497" s="554"/>
      <c r="T497" s="554"/>
      <c r="U497" s="554"/>
      <c r="V497" s="554"/>
      <c r="W497" s="554"/>
      <c r="X497" s="554"/>
      <c r="Y497" s="554"/>
      <c r="Z497" s="554"/>
      <c r="AA497" s="554"/>
      <c r="AB497" s="554"/>
    </row>
    <row r="498" spans="2:28" x14ac:dyDescent="0.25">
      <c r="B498" s="554"/>
      <c r="C498" s="554"/>
      <c r="D498" s="554"/>
      <c r="E498" s="554"/>
      <c r="F498" s="554"/>
      <c r="G498" s="554"/>
      <c r="H498" s="554"/>
      <c r="I498" s="554"/>
      <c r="J498" s="554"/>
      <c r="K498" s="554"/>
      <c r="L498" s="554"/>
      <c r="M498" s="554"/>
      <c r="N498" s="554"/>
      <c r="O498" s="554"/>
      <c r="P498" s="554"/>
      <c r="Q498" s="554"/>
      <c r="R498" s="554"/>
      <c r="S498" s="554"/>
      <c r="T498" s="554"/>
      <c r="U498" s="554"/>
      <c r="V498" s="554"/>
      <c r="W498" s="554"/>
      <c r="X498" s="554"/>
      <c r="Y498" s="554"/>
      <c r="Z498" s="554"/>
      <c r="AA498" s="554"/>
      <c r="AB498" s="554"/>
    </row>
    <row r="499" spans="2:28" x14ac:dyDescent="0.25">
      <c r="B499" s="554"/>
      <c r="C499" s="554"/>
      <c r="D499" s="554"/>
      <c r="E499" s="554"/>
      <c r="F499" s="554"/>
      <c r="G499" s="554"/>
      <c r="H499" s="554"/>
      <c r="I499" s="554"/>
      <c r="J499" s="554"/>
      <c r="K499" s="554"/>
      <c r="L499" s="554"/>
      <c r="M499" s="554"/>
      <c r="N499" s="554"/>
      <c r="O499" s="554"/>
      <c r="P499" s="554"/>
      <c r="Q499" s="554"/>
      <c r="R499" s="554"/>
      <c r="S499" s="554"/>
      <c r="T499" s="554"/>
      <c r="U499" s="554"/>
      <c r="V499" s="554"/>
      <c r="W499" s="554"/>
      <c r="X499" s="554"/>
      <c r="Y499" s="554"/>
      <c r="Z499" s="554"/>
      <c r="AA499" s="554"/>
      <c r="AB499" s="554"/>
    </row>
    <row r="500" spans="2:28" x14ac:dyDescent="0.25">
      <c r="B500" s="554"/>
      <c r="C500" s="554"/>
      <c r="D500" s="554"/>
      <c r="E500" s="554"/>
      <c r="F500" s="554"/>
      <c r="G500" s="554"/>
      <c r="H500" s="554"/>
      <c r="I500" s="554"/>
      <c r="J500" s="554"/>
      <c r="K500" s="554"/>
      <c r="L500" s="554"/>
      <c r="M500" s="554"/>
      <c r="N500" s="554"/>
      <c r="O500" s="554"/>
      <c r="P500" s="554"/>
      <c r="Q500" s="554"/>
      <c r="R500" s="554"/>
      <c r="S500" s="554"/>
      <c r="T500" s="554"/>
      <c r="U500" s="554"/>
      <c r="V500" s="554"/>
      <c r="W500" s="554"/>
      <c r="X500" s="554"/>
      <c r="Y500" s="554"/>
      <c r="Z500" s="554"/>
      <c r="AA500" s="554"/>
      <c r="AB500" s="554"/>
    </row>
    <row r="501" spans="2:28" x14ac:dyDescent="0.25">
      <c r="B501" s="554"/>
      <c r="C501" s="554"/>
      <c r="D501" s="554"/>
      <c r="E501" s="554"/>
      <c r="F501" s="554"/>
      <c r="G501" s="554"/>
      <c r="H501" s="554"/>
      <c r="I501" s="554"/>
      <c r="J501" s="554"/>
      <c r="K501" s="554"/>
      <c r="L501" s="554"/>
      <c r="M501" s="554"/>
      <c r="N501" s="554"/>
      <c r="O501" s="554"/>
      <c r="P501" s="554"/>
      <c r="Q501" s="554"/>
      <c r="R501" s="554"/>
      <c r="S501" s="554"/>
      <c r="T501" s="554"/>
      <c r="U501" s="554"/>
      <c r="V501" s="554"/>
      <c r="W501" s="554"/>
      <c r="X501" s="554"/>
      <c r="Y501" s="554"/>
      <c r="Z501" s="554"/>
      <c r="AA501" s="554"/>
      <c r="AB501" s="554"/>
    </row>
    <row r="502" spans="2:28" x14ac:dyDescent="0.25">
      <c r="B502" s="554"/>
      <c r="C502" s="554"/>
      <c r="D502" s="554"/>
      <c r="E502" s="554"/>
      <c r="F502" s="554"/>
      <c r="G502" s="554"/>
      <c r="H502" s="554"/>
      <c r="I502" s="554"/>
      <c r="J502" s="554"/>
      <c r="K502" s="554"/>
      <c r="L502" s="554"/>
      <c r="M502" s="554"/>
      <c r="N502" s="554"/>
      <c r="O502" s="554"/>
      <c r="P502" s="554"/>
      <c r="Q502" s="554"/>
      <c r="R502" s="554"/>
      <c r="S502" s="554"/>
      <c r="T502" s="554"/>
      <c r="U502" s="554"/>
      <c r="V502" s="554"/>
      <c r="W502" s="554"/>
      <c r="X502" s="554"/>
      <c r="Y502" s="554"/>
      <c r="Z502" s="554"/>
      <c r="AA502" s="554"/>
      <c r="AB502" s="554"/>
    </row>
    <row r="503" spans="2:28" x14ac:dyDescent="0.25">
      <c r="B503" s="554"/>
      <c r="C503" s="554"/>
      <c r="D503" s="554"/>
      <c r="E503" s="554"/>
      <c r="F503" s="554"/>
      <c r="G503" s="554"/>
      <c r="H503" s="554"/>
      <c r="I503" s="554"/>
      <c r="J503" s="554"/>
      <c r="K503" s="554"/>
      <c r="L503" s="554"/>
      <c r="M503" s="554"/>
      <c r="N503" s="554"/>
      <c r="O503" s="554"/>
      <c r="P503" s="554"/>
      <c r="Q503" s="554"/>
      <c r="R503" s="554"/>
      <c r="S503" s="554"/>
      <c r="T503" s="554"/>
      <c r="U503" s="554"/>
      <c r="V503" s="554"/>
      <c r="W503" s="554"/>
      <c r="X503" s="554"/>
      <c r="Y503" s="554"/>
      <c r="Z503" s="554"/>
      <c r="AA503" s="554"/>
      <c r="AB503" s="554"/>
    </row>
    <row r="504" spans="2:28" x14ac:dyDescent="0.25">
      <c r="B504" s="554"/>
      <c r="C504" s="554"/>
      <c r="D504" s="554"/>
      <c r="E504" s="554"/>
      <c r="F504" s="554"/>
      <c r="G504" s="554"/>
      <c r="H504" s="554"/>
      <c r="I504" s="554"/>
      <c r="J504" s="554"/>
      <c r="K504" s="554"/>
      <c r="L504" s="554"/>
      <c r="M504" s="554"/>
      <c r="N504" s="554"/>
      <c r="O504" s="554"/>
      <c r="P504" s="554"/>
      <c r="Q504" s="554"/>
      <c r="R504" s="554"/>
      <c r="S504" s="554"/>
      <c r="T504" s="554"/>
      <c r="U504" s="554"/>
      <c r="V504" s="554"/>
      <c r="W504" s="554"/>
      <c r="X504" s="554"/>
      <c r="Y504" s="554"/>
      <c r="Z504" s="554"/>
      <c r="AA504" s="554"/>
      <c r="AB504" s="554"/>
    </row>
    <row r="505" spans="2:28" x14ac:dyDescent="0.25">
      <c r="B505" s="554"/>
      <c r="C505" s="554"/>
      <c r="D505" s="554"/>
      <c r="E505" s="554"/>
      <c r="F505" s="554"/>
      <c r="G505" s="554"/>
      <c r="H505" s="554"/>
      <c r="I505" s="554"/>
      <c r="J505" s="554"/>
      <c r="K505" s="554"/>
      <c r="L505" s="554"/>
      <c r="M505" s="554"/>
      <c r="N505" s="554"/>
      <c r="O505" s="554"/>
      <c r="P505" s="554"/>
      <c r="Q505" s="554"/>
      <c r="R505" s="554"/>
      <c r="S505" s="554"/>
      <c r="T505" s="554"/>
      <c r="U505" s="554"/>
      <c r="V505" s="554"/>
      <c r="W505" s="554"/>
      <c r="X505" s="554"/>
      <c r="Y505" s="554"/>
      <c r="Z505" s="554"/>
      <c r="AA505" s="554"/>
      <c r="AB505" s="554"/>
    </row>
    <row r="506" spans="2:28" x14ac:dyDescent="0.25">
      <c r="B506" s="554"/>
      <c r="C506" s="554"/>
      <c r="D506" s="554"/>
      <c r="E506" s="554"/>
      <c r="F506" s="554"/>
      <c r="G506" s="554"/>
      <c r="H506" s="554"/>
      <c r="I506" s="554"/>
      <c r="J506" s="554"/>
      <c r="K506" s="554"/>
      <c r="L506" s="554"/>
      <c r="M506" s="554"/>
      <c r="N506" s="554"/>
      <c r="O506" s="554"/>
      <c r="P506" s="554"/>
      <c r="Q506" s="554"/>
      <c r="R506" s="554"/>
      <c r="S506" s="554"/>
      <c r="T506" s="554"/>
      <c r="U506" s="554"/>
      <c r="V506" s="554"/>
      <c r="W506" s="554"/>
      <c r="X506" s="554"/>
      <c r="Y506" s="554"/>
      <c r="Z506" s="554"/>
      <c r="AA506" s="554"/>
      <c r="AB506" s="554"/>
    </row>
    <row r="507" spans="2:28" x14ac:dyDescent="0.25">
      <c r="B507" s="554"/>
      <c r="C507" s="554"/>
      <c r="D507" s="554"/>
      <c r="E507" s="554"/>
      <c r="F507" s="554"/>
      <c r="G507" s="554"/>
      <c r="H507" s="554"/>
      <c r="I507" s="554"/>
      <c r="J507" s="554"/>
      <c r="K507" s="554"/>
      <c r="L507" s="554"/>
      <c r="M507" s="554"/>
      <c r="N507" s="554"/>
      <c r="O507" s="554"/>
      <c r="P507" s="554"/>
      <c r="Q507" s="554"/>
      <c r="R507" s="554"/>
      <c r="S507" s="554"/>
      <c r="T507" s="554"/>
      <c r="U507" s="554"/>
      <c r="V507" s="554"/>
      <c r="W507" s="554"/>
      <c r="X507" s="554"/>
      <c r="Y507" s="554"/>
      <c r="Z507" s="554"/>
      <c r="AA507" s="554"/>
      <c r="AB507" s="554"/>
    </row>
    <row r="508" spans="2:28" x14ac:dyDescent="0.25">
      <c r="B508" s="554"/>
      <c r="C508" s="554"/>
      <c r="D508" s="554"/>
      <c r="E508" s="554"/>
      <c r="F508" s="554"/>
      <c r="G508" s="554"/>
      <c r="H508" s="554"/>
      <c r="I508" s="554"/>
      <c r="J508" s="554"/>
      <c r="K508" s="554"/>
      <c r="L508" s="554"/>
      <c r="M508" s="554"/>
      <c r="N508" s="554"/>
      <c r="O508" s="554"/>
      <c r="P508" s="554"/>
      <c r="Q508" s="554"/>
      <c r="R508" s="554"/>
      <c r="S508" s="554"/>
      <c r="T508" s="554"/>
      <c r="U508" s="554"/>
      <c r="V508" s="554"/>
      <c r="W508" s="554"/>
      <c r="X508" s="554"/>
      <c r="Y508" s="554"/>
      <c r="Z508" s="554"/>
      <c r="AA508" s="554"/>
      <c r="AB508" s="554"/>
    </row>
    <row r="509" spans="2:28" x14ac:dyDescent="0.25">
      <c r="B509" s="554"/>
      <c r="C509" s="554"/>
      <c r="D509" s="554"/>
      <c r="E509" s="554"/>
      <c r="F509" s="554"/>
      <c r="G509" s="554"/>
      <c r="H509" s="554"/>
      <c r="I509" s="554"/>
      <c r="J509" s="554"/>
      <c r="K509" s="554"/>
      <c r="L509" s="554"/>
      <c r="M509" s="554"/>
      <c r="N509" s="554"/>
      <c r="O509" s="554"/>
      <c r="P509" s="554"/>
      <c r="Q509" s="554"/>
      <c r="R509" s="554"/>
      <c r="S509" s="554"/>
      <c r="T509" s="554"/>
      <c r="U509" s="554"/>
      <c r="V509" s="554"/>
      <c r="W509" s="554"/>
      <c r="X509" s="554"/>
      <c r="Y509" s="554"/>
      <c r="Z509" s="554"/>
      <c r="AA509" s="554"/>
      <c r="AB509" s="554"/>
    </row>
    <row r="510" spans="2:28" x14ac:dyDescent="0.25">
      <c r="B510" s="554"/>
      <c r="C510" s="554"/>
      <c r="D510" s="554"/>
      <c r="E510" s="554"/>
      <c r="F510" s="554"/>
      <c r="G510" s="554"/>
      <c r="H510" s="554"/>
      <c r="I510" s="554"/>
      <c r="J510" s="554"/>
      <c r="K510" s="554"/>
      <c r="L510" s="554"/>
      <c r="M510" s="554"/>
      <c r="N510" s="554"/>
      <c r="O510" s="554"/>
      <c r="P510" s="554"/>
      <c r="Q510" s="554"/>
      <c r="R510" s="554"/>
      <c r="S510" s="554"/>
      <c r="T510" s="554"/>
      <c r="U510" s="554"/>
      <c r="V510" s="554"/>
      <c r="W510" s="554"/>
      <c r="X510" s="554"/>
      <c r="Y510" s="554"/>
      <c r="Z510" s="554"/>
      <c r="AA510" s="554"/>
      <c r="AB510" s="554"/>
    </row>
    <row r="511" spans="2:28" x14ac:dyDescent="0.25">
      <c r="B511" s="554"/>
      <c r="C511" s="554"/>
      <c r="D511" s="554"/>
      <c r="E511" s="554"/>
      <c r="F511" s="554"/>
      <c r="G511" s="554"/>
      <c r="H511" s="554"/>
      <c r="I511" s="554"/>
      <c r="J511" s="554"/>
      <c r="K511" s="554"/>
      <c r="L511" s="554"/>
      <c r="M511" s="554"/>
      <c r="N511" s="554"/>
      <c r="O511" s="554"/>
      <c r="P511" s="554"/>
      <c r="Q511" s="554"/>
      <c r="R511" s="554"/>
      <c r="S511" s="554"/>
      <c r="T511" s="554"/>
      <c r="U511" s="554"/>
      <c r="V511" s="554"/>
      <c r="W511" s="554"/>
      <c r="X511" s="554"/>
      <c r="Y511" s="554"/>
      <c r="Z511" s="554"/>
      <c r="AA511" s="554"/>
      <c r="AB511" s="554"/>
    </row>
    <row r="512" spans="2:28" x14ac:dyDescent="0.25">
      <c r="B512" s="554"/>
      <c r="C512" s="554"/>
      <c r="D512" s="554"/>
      <c r="E512" s="554"/>
      <c r="F512" s="554"/>
      <c r="G512" s="554"/>
      <c r="H512" s="554"/>
      <c r="I512" s="554"/>
      <c r="J512" s="554"/>
      <c r="K512" s="554"/>
      <c r="L512" s="554"/>
      <c r="M512" s="554"/>
      <c r="N512" s="554"/>
      <c r="O512" s="554"/>
      <c r="P512" s="554"/>
      <c r="Q512" s="554"/>
      <c r="R512" s="554"/>
      <c r="S512" s="554"/>
      <c r="T512" s="554"/>
      <c r="U512" s="554"/>
      <c r="V512" s="554"/>
      <c r="W512" s="554"/>
      <c r="X512" s="554"/>
      <c r="Y512" s="554"/>
      <c r="Z512" s="554"/>
      <c r="AA512" s="554"/>
      <c r="AB512" s="554"/>
    </row>
    <row r="513" spans="2:28" x14ac:dyDescent="0.25">
      <c r="B513" s="554"/>
      <c r="C513" s="554"/>
      <c r="D513" s="554"/>
      <c r="E513" s="554"/>
      <c r="F513" s="554"/>
      <c r="G513" s="554"/>
      <c r="H513" s="554"/>
      <c r="I513" s="554"/>
      <c r="J513" s="554"/>
      <c r="K513" s="554"/>
      <c r="L513" s="554"/>
      <c r="M513" s="554"/>
      <c r="N513" s="554"/>
      <c r="O513" s="554"/>
      <c r="P513" s="554"/>
      <c r="Q513" s="554"/>
      <c r="R513" s="554"/>
      <c r="S513" s="554"/>
      <c r="T513" s="554"/>
      <c r="U513" s="554"/>
      <c r="V513" s="554"/>
      <c r="W513" s="554"/>
      <c r="X513" s="554"/>
      <c r="Y513" s="554"/>
      <c r="Z513" s="554"/>
      <c r="AA513" s="554"/>
      <c r="AB513" s="554"/>
    </row>
    <row r="514" spans="2:28" x14ac:dyDescent="0.25">
      <c r="B514" s="554"/>
      <c r="C514" s="554"/>
      <c r="D514" s="554"/>
      <c r="E514" s="554"/>
      <c r="F514" s="554"/>
      <c r="G514" s="554"/>
      <c r="H514" s="554"/>
      <c r="I514" s="554"/>
      <c r="J514" s="554"/>
      <c r="K514" s="554"/>
      <c r="L514" s="554"/>
      <c r="M514" s="554"/>
      <c r="N514" s="554"/>
      <c r="O514" s="554"/>
      <c r="P514" s="554"/>
      <c r="Q514" s="554"/>
      <c r="R514" s="554"/>
      <c r="S514" s="554"/>
      <c r="T514" s="554"/>
      <c r="U514" s="554"/>
      <c r="V514" s="554"/>
      <c r="W514" s="554"/>
      <c r="X514" s="554"/>
      <c r="Y514" s="554"/>
      <c r="Z514" s="554"/>
      <c r="AA514" s="554"/>
      <c r="AB514" s="554"/>
    </row>
    <row r="515" spans="2:28" x14ac:dyDescent="0.25">
      <c r="B515" s="554"/>
      <c r="C515" s="554"/>
      <c r="D515" s="554"/>
      <c r="E515" s="554"/>
      <c r="F515" s="554"/>
      <c r="G515" s="554"/>
      <c r="H515" s="554"/>
      <c r="I515" s="554"/>
      <c r="J515" s="554"/>
      <c r="K515" s="554"/>
      <c r="L515" s="554"/>
      <c r="M515" s="554"/>
      <c r="N515" s="554"/>
      <c r="O515" s="554"/>
      <c r="P515" s="554"/>
      <c r="Q515" s="554"/>
      <c r="R515" s="554"/>
      <c r="S515" s="554"/>
      <c r="T515" s="554"/>
      <c r="U515" s="554"/>
      <c r="V515" s="554"/>
      <c r="W515" s="554"/>
      <c r="X515" s="554"/>
      <c r="Y515" s="554"/>
      <c r="Z515" s="554"/>
      <c r="AA515" s="554"/>
      <c r="AB515" s="554"/>
    </row>
    <row r="516" spans="2:28" x14ac:dyDescent="0.25">
      <c r="B516" s="554"/>
      <c r="C516" s="554"/>
      <c r="D516" s="554"/>
      <c r="E516" s="554"/>
      <c r="F516" s="554"/>
      <c r="G516" s="554"/>
      <c r="H516" s="554"/>
      <c r="I516" s="554"/>
      <c r="J516" s="554"/>
      <c r="K516" s="554"/>
      <c r="L516" s="554"/>
      <c r="M516" s="554"/>
      <c r="N516" s="554"/>
      <c r="O516" s="554"/>
      <c r="P516" s="554"/>
      <c r="Q516" s="554"/>
      <c r="R516" s="554"/>
      <c r="S516" s="554"/>
      <c r="T516" s="554"/>
      <c r="U516" s="554"/>
      <c r="V516" s="554"/>
      <c r="W516" s="554"/>
      <c r="X516" s="554"/>
      <c r="Y516" s="554"/>
      <c r="Z516" s="554"/>
      <c r="AA516" s="554"/>
      <c r="AB516" s="554"/>
    </row>
    <row r="517" spans="2:28" x14ac:dyDescent="0.25">
      <c r="B517" s="554"/>
      <c r="C517" s="554"/>
      <c r="D517" s="554"/>
      <c r="E517" s="554"/>
      <c r="F517" s="554"/>
      <c r="G517" s="554"/>
      <c r="H517" s="554"/>
      <c r="I517" s="554"/>
      <c r="J517" s="554"/>
      <c r="K517" s="554"/>
      <c r="L517" s="554"/>
      <c r="M517" s="554"/>
      <c r="N517" s="554"/>
      <c r="O517" s="554"/>
      <c r="P517" s="554"/>
      <c r="Q517" s="554"/>
      <c r="R517" s="554"/>
      <c r="S517" s="554"/>
      <c r="T517" s="554"/>
      <c r="U517" s="554"/>
      <c r="V517" s="554"/>
      <c r="W517" s="554"/>
      <c r="X517" s="554"/>
      <c r="Y517" s="554"/>
      <c r="Z517" s="554"/>
      <c r="AA517" s="554"/>
      <c r="AB517" s="554"/>
    </row>
    <row r="518" spans="2:28" x14ac:dyDescent="0.25">
      <c r="B518" s="554"/>
      <c r="C518" s="554"/>
      <c r="D518" s="554"/>
      <c r="E518" s="554"/>
      <c r="F518" s="554"/>
      <c r="G518" s="554"/>
      <c r="H518" s="554"/>
      <c r="I518" s="554"/>
      <c r="J518" s="554"/>
      <c r="K518" s="554"/>
      <c r="L518" s="554"/>
      <c r="M518" s="554"/>
      <c r="N518" s="554"/>
      <c r="O518" s="554"/>
      <c r="P518" s="554"/>
      <c r="Q518" s="554"/>
      <c r="R518" s="554"/>
      <c r="S518" s="554"/>
      <c r="T518" s="554"/>
      <c r="U518" s="554"/>
      <c r="V518" s="554"/>
      <c r="W518" s="554"/>
      <c r="X518" s="554"/>
      <c r="Y518" s="554"/>
      <c r="Z518" s="554"/>
      <c r="AA518" s="554"/>
      <c r="AB518" s="554"/>
    </row>
    <row r="519" spans="2:28" x14ac:dyDescent="0.25">
      <c r="B519" s="554"/>
      <c r="C519" s="554"/>
      <c r="D519" s="554"/>
      <c r="E519" s="554"/>
      <c r="F519" s="554"/>
      <c r="G519" s="554"/>
      <c r="H519" s="554"/>
      <c r="I519" s="554"/>
      <c r="J519" s="554"/>
      <c r="K519" s="554"/>
      <c r="L519" s="554"/>
      <c r="M519" s="554"/>
      <c r="N519" s="554"/>
      <c r="O519" s="554"/>
      <c r="P519" s="554"/>
      <c r="Q519" s="554"/>
      <c r="R519" s="554"/>
      <c r="S519" s="554"/>
      <c r="T519" s="554"/>
      <c r="U519" s="554"/>
      <c r="V519" s="554"/>
      <c r="W519" s="554"/>
      <c r="X519" s="554"/>
      <c r="Y519" s="554"/>
      <c r="Z519" s="554"/>
      <c r="AA519" s="554"/>
      <c r="AB519" s="554"/>
    </row>
    <row r="520" spans="2:28" x14ac:dyDescent="0.25">
      <c r="B520" s="554"/>
      <c r="C520" s="554"/>
      <c r="D520" s="554"/>
      <c r="E520" s="554"/>
      <c r="F520" s="554"/>
      <c r="G520" s="554"/>
      <c r="H520" s="554"/>
      <c r="I520" s="554"/>
      <c r="J520" s="554"/>
      <c r="K520" s="554"/>
      <c r="L520" s="554"/>
      <c r="M520" s="554"/>
      <c r="N520" s="554"/>
      <c r="O520" s="554"/>
      <c r="P520" s="554"/>
      <c r="Q520" s="554"/>
      <c r="R520" s="554"/>
      <c r="S520" s="554"/>
      <c r="T520" s="554"/>
      <c r="U520" s="554"/>
      <c r="V520" s="554"/>
      <c r="W520" s="554"/>
      <c r="X520" s="554"/>
      <c r="Y520" s="554"/>
      <c r="Z520" s="554"/>
      <c r="AA520" s="554"/>
      <c r="AB520" s="554"/>
    </row>
    <row r="521" spans="2:28" x14ac:dyDescent="0.25">
      <c r="B521" s="554"/>
      <c r="C521" s="554"/>
      <c r="D521" s="554"/>
      <c r="E521" s="554"/>
      <c r="F521" s="554"/>
      <c r="G521" s="554"/>
      <c r="H521" s="554"/>
      <c r="I521" s="554"/>
      <c r="J521" s="554"/>
      <c r="K521" s="554"/>
      <c r="L521" s="554"/>
      <c r="M521" s="554"/>
      <c r="N521" s="554"/>
      <c r="O521" s="554"/>
      <c r="P521" s="554"/>
      <c r="Q521" s="554"/>
      <c r="R521" s="554"/>
      <c r="S521" s="554"/>
      <c r="T521" s="554"/>
      <c r="U521" s="554"/>
      <c r="V521" s="554"/>
      <c r="W521" s="554"/>
      <c r="X521" s="554"/>
      <c r="Y521" s="554"/>
      <c r="Z521" s="554"/>
      <c r="AA521" s="554"/>
      <c r="AB521" s="554"/>
    </row>
    <row r="522" spans="2:28" x14ac:dyDescent="0.25">
      <c r="B522" s="554"/>
      <c r="C522" s="554"/>
      <c r="D522" s="554"/>
      <c r="E522" s="554"/>
      <c r="F522" s="554"/>
      <c r="G522" s="554"/>
      <c r="H522" s="554"/>
      <c r="I522" s="554"/>
      <c r="J522" s="554"/>
      <c r="K522" s="554"/>
      <c r="L522" s="554"/>
      <c r="M522" s="554"/>
      <c r="N522" s="554"/>
      <c r="O522" s="554"/>
      <c r="P522" s="554"/>
      <c r="Q522" s="554"/>
      <c r="R522" s="554"/>
      <c r="S522" s="554"/>
      <c r="T522" s="554"/>
      <c r="U522" s="554"/>
      <c r="V522" s="554"/>
      <c r="W522" s="554"/>
      <c r="X522" s="554"/>
      <c r="Y522" s="554"/>
      <c r="Z522" s="554"/>
      <c r="AA522" s="554"/>
      <c r="AB522" s="554"/>
    </row>
    <row r="523" spans="2:28" x14ac:dyDescent="0.25">
      <c r="B523" s="554"/>
      <c r="C523" s="554"/>
      <c r="D523" s="554"/>
      <c r="E523" s="554"/>
      <c r="F523" s="554"/>
      <c r="G523" s="554"/>
      <c r="H523" s="554"/>
      <c r="I523" s="554"/>
      <c r="J523" s="554"/>
      <c r="K523" s="554"/>
      <c r="L523" s="554"/>
      <c r="M523" s="554"/>
      <c r="N523" s="554"/>
      <c r="O523" s="554"/>
      <c r="P523" s="554"/>
      <c r="Q523" s="554"/>
      <c r="R523" s="554"/>
      <c r="S523" s="554"/>
      <c r="T523" s="554"/>
      <c r="U523" s="554"/>
      <c r="V523" s="554"/>
      <c r="W523" s="554"/>
      <c r="X523" s="554"/>
      <c r="Y523" s="554"/>
      <c r="Z523" s="554"/>
      <c r="AA523" s="554"/>
      <c r="AB523" s="554"/>
    </row>
    <row r="524" spans="2:28" x14ac:dyDescent="0.25">
      <c r="B524" s="554"/>
      <c r="C524" s="554"/>
      <c r="D524" s="554"/>
      <c r="E524" s="554"/>
      <c r="F524" s="554"/>
      <c r="G524" s="554"/>
      <c r="H524" s="554"/>
      <c r="I524" s="554"/>
      <c r="J524" s="554"/>
      <c r="K524" s="554"/>
      <c r="L524" s="554"/>
      <c r="M524" s="554"/>
      <c r="N524" s="554"/>
      <c r="O524" s="554"/>
      <c r="P524" s="554"/>
      <c r="Q524" s="554"/>
      <c r="R524" s="554"/>
      <c r="S524" s="554"/>
      <c r="T524" s="554"/>
      <c r="U524" s="554"/>
      <c r="V524" s="554"/>
      <c r="W524" s="554"/>
      <c r="X524" s="554"/>
      <c r="Y524" s="554"/>
      <c r="Z524" s="554"/>
      <c r="AA524" s="554"/>
      <c r="AB524" s="554"/>
    </row>
    <row r="525" spans="2:28" x14ac:dyDescent="0.25">
      <c r="B525" s="554"/>
      <c r="C525" s="554"/>
      <c r="D525" s="554"/>
      <c r="E525" s="554"/>
      <c r="F525" s="554"/>
      <c r="G525" s="554"/>
      <c r="H525" s="554"/>
      <c r="I525" s="554"/>
      <c r="J525" s="554"/>
      <c r="K525" s="554"/>
      <c r="L525" s="554"/>
      <c r="M525" s="554"/>
      <c r="N525" s="554"/>
      <c r="O525" s="554"/>
      <c r="P525" s="554"/>
      <c r="Q525" s="554"/>
      <c r="R525" s="554"/>
      <c r="S525" s="554"/>
      <c r="T525" s="554"/>
      <c r="U525" s="554"/>
      <c r="V525" s="554"/>
      <c r="W525" s="554"/>
      <c r="X525" s="554"/>
      <c r="Y525" s="554"/>
      <c r="Z525" s="554"/>
      <c r="AA525" s="554"/>
      <c r="AB525" s="554"/>
    </row>
    <row r="526" spans="2:28" x14ac:dyDescent="0.25">
      <c r="B526" s="554"/>
      <c r="C526" s="554"/>
      <c r="D526" s="554"/>
      <c r="E526" s="554"/>
      <c r="F526" s="554"/>
      <c r="G526" s="554"/>
      <c r="H526" s="554"/>
      <c r="I526" s="554"/>
      <c r="J526" s="554"/>
      <c r="K526" s="554"/>
      <c r="L526" s="554"/>
      <c r="M526" s="554"/>
      <c r="N526" s="554"/>
      <c r="O526" s="554"/>
      <c r="P526" s="554"/>
      <c r="Q526" s="554"/>
      <c r="R526" s="554"/>
      <c r="S526" s="554"/>
      <c r="T526" s="554"/>
      <c r="U526" s="554"/>
      <c r="V526" s="554"/>
      <c r="W526" s="554"/>
      <c r="X526" s="554"/>
      <c r="Y526" s="554"/>
      <c r="Z526" s="554"/>
      <c r="AA526" s="554"/>
      <c r="AB526" s="554"/>
    </row>
    <row r="527" spans="2:28" x14ac:dyDescent="0.25">
      <c r="B527" s="554"/>
      <c r="C527" s="554"/>
      <c r="D527" s="554"/>
      <c r="E527" s="554"/>
      <c r="F527" s="554"/>
      <c r="G527" s="554"/>
      <c r="H527" s="554"/>
      <c r="I527" s="554"/>
      <c r="J527" s="554"/>
      <c r="K527" s="554"/>
      <c r="L527" s="554"/>
      <c r="M527" s="554"/>
      <c r="N527" s="554"/>
      <c r="O527" s="554"/>
      <c r="P527" s="554"/>
      <c r="Q527" s="554"/>
      <c r="R527" s="554"/>
      <c r="S527" s="554"/>
      <c r="T527" s="554"/>
      <c r="U527" s="554"/>
      <c r="V527" s="554"/>
      <c r="W527" s="554"/>
      <c r="X527" s="554"/>
      <c r="Y527" s="554"/>
      <c r="Z527" s="554"/>
      <c r="AA527" s="554"/>
      <c r="AB527" s="554"/>
    </row>
    <row r="528" spans="2:28" x14ac:dyDescent="0.25">
      <c r="B528" s="554"/>
      <c r="C528" s="554"/>
      <c r="D528" s="554"/>
      <c r="E528" s="554"/>
      <c r="F528" s="554"/>
      <c r="G528" s="554"/>
      <c r="H528" s="554"/>
      <c r="I528" s="554"/>
      <c r="J528" s="554"/>
      <c r="K528" s="554"/>
      <c r="L528" s="554"/>
      <c r="M528" s="554"/>
      <c r="N528" s="554"/>
      <c r="O528" s="554"/>
      <c r="P528" s="554"/>
      <c r="Q528" s="554"/>
      <c r="R528" s="554"/>
      <c r="S528" s="554"/>
      <c r="T528" s="554"/>
      <c r="U528" s="554"/>
      <c r="V528" s="554"/>
      <c r="W528" s="554"/>
      <c r="X528" s="554"/>
      <c r="Y528" s="554"/>
      <c r="Z528" s="554"/>
      <c r="AA528" s="554"/>
      <c r="AB528" s="554"/>
    </row>
    <row r="529" spans="2:28" x14ac:dyDescent="0.25">
      <c r="B529" s="554"/>
      <c r="C529" s="554"/>
      <c r="D529" s="554"/>
      <c r="E529" s="554"/>
      <c r="F529" s="554"/>
      <c r="G529" s="554"/>
      <c r="H529" s="554"/>
      <c r="I529" s="554"/>
      <c r="J529" s="554"/>
      <c r="K529" s="554"/>
      <c r="L529" s="554"/>
      <c r="M529" s="554"/>
      <c r="N529" s="554"/>
      <c r="O529" s="554"/>
      <c r="P529" s="554"/>
      <c r="Q529" s="554"/>
      <c r="R529" s="554"/>
      <c r="S529" s="554"/>
      <c r="T529" s="554"/>
      <c r="U529" s="554"/>
      <c r="V529" s="554"/>
      <c r="W529" s="554"/>
      <c r="X529" s="554"/>
      <c r="Y529" s="554"/>
      <c r="Z529" s="554"/>
      <c r="AA529" s="554"/>
      <c r="AB529" s="554"/>
    </row>
    <row r="530" spans="2:28" x14ac:dyDescent="0.25">
      <c r="B530" s="554"/>
      <c r="C530" s="554"/>
      <c r="D530" s="554"/>
      <c r="E530" s="554"/>
      <c r="F530" s="554"/>
      <c r="G530" s="554"/>
      <c r="H530" s="554"/>
      <c r="I530" s="554"/>
      <c r="J530" s="554"/>
      <c r="K530" s="554"/>
      <c r="L530" s="554"/>
      <c r="M530" s="554"/>
      <c r="N530" s="554"/>
      <c r="O530" s="554"/>
      <c r="P530" s="554"/>
      <c r="Q530" s="554"/>
      <c r="R530" s="554"/>
      <c r="S530" s="554"/>
      <c r="T530" s="554"/>
      <c r="U530" s="554"/>
      <c r="V530" s="554"/>
      <c r="W530" s="554"/>
      <c r="X530" s="554"/>
      <c r="Y530" s="554"/>
      <c r="Z530" s="554"/>
      <c r="AA530" s="554"/>
      <c r="AB530" s="554"/>
    </row>
    <row r="531" spans="2:28" x14ac:dyDescent="0.25">
      <c r="B531" s="554"/>
      <c r="C531" s="554"/>
      <c r="D531" s="554"/>
      <c r="E531" s="554"/>
      <c r="F531" s="554"/>
      <c r="G531" s="554"/>
      <c r="H531" s="554"/>
      <c r="I531" s="554"/>
      <c r="J531" s="554"/>
      <c r="K531" s="554"/>
      <c r="L531" s="554"/>
      <c r="M531" s="554"/>
      <c r="N531" s="554"/>
      <c r="O531" s="554"/>
      <c r="P531" s="554"/>
      <c r="Q531" s="554"/>
      <c r="R531" s="554"/>
      <c r="S531" s="554"/>
      <c r="T531" s="554"/>
      <c r="U531" s="554"/>
      <c r="V531" s="554"/>
      <c r="W531" s="554"/>
      <c r="X531" s="554"/>
      <c r="Y531" s="554"/>
      <c r="Z531" s="554"/>
      <c r="AA531" s="554"/>
      <c r="AB531" s="554"/>
    </row>
    <row r="532" spans="2:28" x14ac:dyDescent="0.25">
      <c r="B532" s="554"/>
      <c r="C532" s="554"/>
      <c r="D532" s="554"/>
      <c r="E532" s="554"/>
      <c r="F532" s="554"/>
      <c r="G532" s="554"/>
      <c r="H532" s="554"/>
      <c r="I532" s="554"/>
      <c r="J532" s="554"/>
      <c r="K532" s="554"/>
      <c r="L532" s="554"/>
      <c r="M532" s="554"/>
      <c r="N532" s="554"/>
      <c r="O532" s="554"/>
      <c r="P532" s="554"/>
      <c r="Q532" s="554"/>
      <c r="R532" s="554"/>
      <c r="S532" s="554"/>
      <c r="T532" s="554"/>
      <c r="U532" s="554"/>
      <c r="V532" s="554"/>
      <c r="W532" s="554"/>
      <c r="X532" s="554"/>
      <c r="Y532" s="554"/>
      <c r="Z532" s="554"/>
      <c r="AA532" s="554"/>
      <c r="AB532" s="554"/>
    </row>
    <row r="533" spans="2:28" x14ac:dyDescent="0.25">
      <c r="B533" s="554"/>
      <c r="C533" s="554"/>
      <c r="D533" s="554"/>
      <c r="E533" s="554"/>
      <c r="F533" s="554"/>
      <c r="G533" s="554"/>
      <c r="H533" s="554"/>
      <c r="I533" s="554"/>
      <c r="J533" s="554"/>
      <c r="K533" s="554"/>
      <c r="L533" s="554"/>
      <c r="M533" s="554"/>
      <c r="N533" s="554"/>
      <c r="O533" s="554"/>
      <c r="P533" s="554"/>
      <c r="Q533" s="554"/>
      <c r="R533" s="554"/>
      <c r="S533" s="554"/>
      <c r="T533" s="554"/>
      <c r="U533" s="554"/>
      <c r="V533" s="554"/>
      <c r="W533" s="554"/>
      <c r="X533" s="554"/>
      <c r="Y533" s="554"/>
      <c r="Z533" s="554"/>
      <c r="AA533" s="554"/>
      <c r="AB533" s="554"/>
    </row>
    <row r="534" spans="2:28" x14ac:dyDescent="0.25">
      <c r="B534" s="554"/>
      <c r="C534" s="554"/>
      <c r="D534" s="554"/>
      <c r="E534" s="554"/>
      <c r="F534" s="554"/>
      <c r="G534" s="554"/>
      <c r="H534" s="554"/>
      <c r="I534" s="554"/>
      <c r="J534" s="554"/>
      <c r="K534" s="554"/>
      <c r="L534" s="554"/>
      <c r="M534" s="554"/>
      <c r="N534" s="554"/>
      <c r="O534" s="554"/>
      <c r="P534" s="554"/>
      <c r="Q534" s="554"/>
      <c r="R534" s="554"/>
      <c r="S534" s="554"/>
      <c r="T534" s="554"/>
      <c r="U534" s="554"/>
      <c r="V534" s="554"/>
      <c r="W534" s="554"/>
      <c r="X534" s="554"/>
      <c r="Y534" s="554"/>
      <c r="Z534" s="554"/>
      <c r="AA534" s="554"/>
      <c r="AB534" s="554"/>
    </row>
    <row r="535" spans="2:28" x14ac:dyDescent="0.25">
      <c r="B535" s="554"/>
      <c r="C535" s="554"/>
      <c r="D535" s="554"/>
      <c r="E535" s="554"/>
      <c r="F535" s="554"/>
      <c r="G535" s="554"/>
      <c r="H535" s="554"/>
      <c r="I535" s="554"/>
      <c r="J535" s="554"/>
      <c r="K535" s="554"/>
      <c r="L535" s="554"/>
      <c r="M535" s="554"/>
      <c r="N535" s="554"/>
      <c r="O535" s="554"/>
      <c r="P535" s="554"/>
      <c r="Q535" s="554"/>
      <c r="R535" s="554"/>
      <c r="S535" s="554"/>
      <c r="T535" s="554"/>
      <c r="U535" s="554"/>
      <c r="V535" s="554"/>
      <c r="W535" s="554"/>
      <c r="X535" s="554"/>
      <c r="Y535" s="554"/>
      <c r="Z535" s="554"/>
      <c r="AA535" s="554"/>
      <c r="AB535" s="554"/>
    </row>
    <row r="536" spans="2:28" x14ac:dyDescent="0.25">
      <c r="B536" s="554"/>
      <c r="C536" s="554"/>
      <c r="D536" s="554"/>
      <c r="E536" s="554"/>
      <c r="F536" s="554"/>
      <c r="G536" s="554"/>
      <c r="H536" s="554"/>
      <c r="I536" s="554"/>
      <c r="J536" s="554"/>
      <c r="K536" s="554"/>
      <c r="L536" s="554"/>
      <c r="M536" s="554"/>
      <c r="N536" s="554"/>
      <c r="O536" s="554"/>
      <c r="P536" s="554"/>
      <c r="Q536" s="554"/>
      <c r="R536" s="554"/>
      <c r="S536" s="554"/>
      <c r="T536" s="554"/>
      <c r="U536" s="554"/>
      <c r="V536" s="554"/>
      <c r="W536" s="554"/>
      <c r="X536" s="554"/>
      <c r="Y536" s="554"/>
      <c r="Z536" s="554"/>
      <c r="AA536" s="554"/>
      <c r="AB536" s="554"/>
    </row>
    <row r="537" spans="2:28" x14ac:dyDescent="0.25">
      <c r="B537" s="554"/>
      <c r="C537" s="554"/>
      <c r="D537" s="554"/>
      <c r="E537" s="554"/>
      <c r="F537" s="554"/>
      <c r="G537" s="554"/>
      <c r="H537" s="554"/>
      <c r="I537" s="554"/>
      <c r="J537" s="554"/>
      <c r="K537" s="554"/>
      <c r="L537" s="554"/>
      <c r="M537" s="554"/>
      <c r="N537" s="554"/>
      <c r="O537" s="554"/>
      <c r="P537" s="554"/>
      <c r="Q537" s="554"/>
      <c r="R537" s="554"/>
      <c r="S537" s="554"/>
      <c r="T537" s="554"/>
      <c r="U537" s="554"/>
      <c r="V537" s="554"/>
      <c r="W537" s="554"/>
      <c r="X537" s="554"/>
      <c r="Y537" s="554"/>
      <c r="Z537" s="554"/>
      <c r="AA537" s="554"/>
      <c r="AB537" s="554"/>
    </row>
    <row r="538" spans="2:28" x14ac:dyDescent="0.25">
      <c r="B538" s="554"/>
      <c r="C538" s="554"/>
      <c r="D538" s="554"/>
      <c r="E538" s="554"/>
      <c r="F538" s="554"/>
      <c r="G538" s="554"/>
      <c r="H538" s="554"/>
      <c r="I538" s="554"/>
      <c r="J538" s="554"/>
      <c r="K538" s="554"/>
      <c r="L538" s="554"/>
      <c r="M538" s="554"/>
      <c r="N538" s="554"/>
      <c r="O538" s="554"/>
      <c r="P538" s="554"/>
      <c r="Q538" s="554"/>
      <c r="R538" s="554"/>
      <c r="S538" s="554"/>
      <c r="T538" s="554"/>
      <c r="U538" s="554"/>
      <c r="V538" s="554"/>
      <c r="W538" s="554"/>
      <c r="X538" s="554"/>
      <c r="Y538" s="554"/>
      <c r="Z538" s="554"/>
      <c r="AA538" s="554"/>
      <c r="AB538" s="554"/>
    </row>
    <row r="539" spans="2:28" x14ac:dyDescent="0.25">
      <c r="B539" s="554"/>
      <c r="C539" s="554"/>
      <c r="D539" s="554"/>
      <c r="E539" s="554"/>
      <c r="F539" s="554"/>
      <c r="G539" s="554"/>
      <c r="H539" s="554"/>
      <c r="I539" s="554"/>
      <c r="J539" s="554"/>
      <c r="K539" s="554"/>
      <c r="L539" s="554"/>
      <c r="M539" s="554"/>
      <c r="N539" s="554"/>
      <c r="O539" s="554"/>
      <c r="P539" s="554"/>
      <c r="Q539" s="554"/>
      <c r="R539" s="554"/>
      <c r="S539" s="554"/>
      <c r="T539" s="554"/>
      <c r="U539" s="554"/>
      <c r="V539" s="554"/>
      <c r="W539" s="554"/>
      <c r="X539" s="554"/>
      <c r="Y539" s="554"/>
      <c r="Z539" s="554"/>
      <c r="AA539" s="554"/>
      <c r="AB539" s="554"/>
    </row>
    <row r="540" spans="2:28" x14ac:dyDescent="0.25">
      <c r="B540" s="554"/>
      <c r="C540" s="554"/>
      <c r="D540" s="554"/>
      <c r="E540" s="554"/>
      <c r="F540" s="554"/>
      <c r="G540" s="554"/>
      <c r="H540" s="554"/>
      <c r="I540" s="554"/>
      <c r="J540" s="554"/>
      <c r="K540" s="554"/>
      <c r="L540" s="554"/>
      <c r="M540" s="554"/>
      <c r="N540" s="554"/>
      <c r="O540" s="554"/>
      <c r="P540" s="554"/>
      <c r="Q540" s="554"/>
      <c r="R540" s="554"/>
      <c r="S540" s="554"/>
      <c r="T540" s="554"/>
      <c r="U540" s="554"/>
      <c r="V540" s="554"/>
      <c r="W540" s="554"/>
      <c r="X540" s="554"/>
      <c r="Y540" s="554"/>
      <c r="Z540" s="554"/>
      <c r="AA540" s="554"/>
      <c r="AB540" s="554"/>
    </row>
    <row r="541" spans="2:28" x14ac:dyDescent="0.25">
      <c r="B541" s="554"/>
      <c r="C541" s="554"/>
      <c r="D541" s="554"/>
      <c r="E541" s="554"/>
      <c r="F541" s="554"/>
      <c r="G541" s="554"/>
      <c r="H541" s="554"/>
      <c r="I541" s="554"/>
      <c r="J541" s="554"/>
      <c r="K541" s="554"/>
      <c r="L541" s="554"/>
      <c r="M541" s="554"/>
      <c r="N541" s="554"/>
      <c r="O541" s="554"/>
      <c r="P541" s="554"/>
      <c r="Q541" s="554"/>
      <c r="R541" s="554"/>
      <c r="S541" s="554"/>
      <c r="T541" s="554"/>
      <c r="U541" s="554"/>
      <c r="V541" s="554"/>
      <c r="W541" s="554"/>
      <c r="X541" s="554"/>
      <c r="Y541" s="554"/>
      <c r="Z541" s="554"/>
      <c r="AA541" s="554"/>
      <c r="AB541" s="554"/>
    </row>
    <row r="542" spans="2:28" x14ac:dyDescent="0.25">
      <c r="B542" s="554"/>
      <c r="C542" s="554"/>
      <c r="D542" s="554"/>
      <c r="E542" s="554"/>
      <c r="F542" s="554"/>
      <c r="G542" s="554"/>
      <c r="H542" s="554"/>
      <c r="I542" s="554"/>
      <c r="J542" s="554"/>
      <c r="K542" s="554"/>
      <c r="L542" s="554"/>
      <c r="M542" s="554"/>
      <c r="N542" s="554"/>
      <c r="O542" s="554"/>
      <c r="P542" s="554"/>
      <c r="Q542" s="554"/>
      <c r="R542" s="554"/>
      <c r="S542" s="554"/>
      <c r="T542" s="554"/>
      <c r="U542" s="554"/>
      <c r="V542" s="554"/>
      <c r="W542" s="554"/>
      <c r="X542" s="554"/>
      <c r="Y542" s="554"/>
      <c r="Z542" s="554"/>
      <c r="AA542" s="554"/>
      <c r="AB542" s="554"/>
    </row>
    <row r="543" spans="2:28" x14ac:dyDescent="0.25">
      <c r="B543" s="554"/>
      <c r="C543" s="554"/>
      <c r="D543" s="554"/>
      <c r="E543" s="554"/>
      <c r="F543" s="554"/>
      <c r="G543" s="554"/>
      <c r="H543" s="554"/>
      <c r="I543" s="554"/>
      <c r="J543" s="554"/>
      <c r="K543" s="554"/>
      <c r="L543" s="554"/>
      <c r="M543" s="554"/>
      <c r="N543" s="554"/>
      <c r="O543" s="554"/>
      <c r="P543" s="554"/>
      <c r="Q543" s="554"/>
      <c r="R543" s="554"/>
      <c r="S543" s="554"/>
      <c r="T543" s="554"/>
      <c r="U543" s="554"/>
      <c r="V543" s="554"/>
      <c r="W543" s="554"/>
      <c r="X543" s="554"/>
      <c r="Y543" s="554"/>
      <c r="Z543" s="554"/>
      <c r="AA543" s="554"/>
      <c r="AB543" s="554"/>
    </row>
    <row r="544" spans="2:28" x14ac:dyDescent="0.25">
      <c r="B544" s="554"/>
      <c r="C544" s="554"/>
      <c r="D544" s="554"/>
      <c r="E544" s="554"/>
      <c r="F544" s="554"/>
      <c r="G544" s="554"/>
      <c r="H544" s="554"/>
      <c r="I544" s="554"/>
      <c r="J544" s="554"/>
      <c r="K544" s="554"/>
      <c r="L544" s="554"/>
      <c r="M544" s="554"/>
      <c r="N544" s="554"/>
      <c r="O544" s="554"/>
      <c r="P544" s="554"/>
      <c r="Q544" s="554"/>
      <c r="R544" s="554"/>
      <c r="S544" s="554"/>
      <c r="T544" s="554"/>
      <c r="U544" s="554"/>
      <c r="V544" s="554"/>
      <c r="W544" s="554"/>
      <c r="X544" s="554"/>
      <c r="Y544" s="554"/>
      <c r="Z544" s="554"/>
      <c r="AA544" s="554"/>
      <c r="AB544" s="554"/>
    </row>
    <row r="545" spans="2:28" x14ac:dyDescent="0.25">
      <c r="B545" s="554"/>
      <c r="C545" s="554"/>
      <c r="D545" s="554"/>
      <c r="E545" s="554"/>
      <c r="F545" s="554"/>
      <c r="G545" s="554"/>
      <c r="H545" s="554"/>
      <c r="I545" s="554"/>
      <c r="J545" s="554"/>
      <c r="K545" s="554"/>
      <c r="L545" s="554"/>
      <c r="M545" s="554"/>
      <c r="N545" s="554"/>
      <c r="O545" s="554"/>
      <c r="P545" s="554"/>
      <c r="Q545" s="554"/>
      <c r="R545" s="554"/>
      <c r="S545" s="554"/>
      <c r="T545" s="554"/>
      <c r="U545" s="554"/>
      <c r="V545" s="554"/>
      <c r="W545" s="554"/>
      <c r="X545" s="554"/>
      <c r="Y545" s="554"/>
      <c r="Z545" s="554"/>
      <c r="AA545" s="554"/>
      <c r="AB545" s="554"/>
    </row>
    <row r="546" spans="2:28" x14ac:dyDescent="0.25">
      <c r="B546" s="554"/>
      <c r="C546" s="554"/>
      <c r="D546" s="554"/>
      <c r="E546" s="554"/>
      <c r="F546" s="554"/>
      <c r="G546" s="554"/>
      <c r="H546" s="554"/>
      <c r="I546" s="554"/>
      <c r="J546" s="554"/>
      <c r="K546" s="554"/>
      <c r="L546" s="554"/>
      <c r="M546" s="554"/>
      <c r="N546" s="554"/>
      <c r="O546" s="554"/>
      <c r="P546" s="554"/>
      <c r="Q546" s="554"/>
      <c r="R546" s="554"/>
      <c r="S546" s="554"/>
      <c r="T546" s="554"/>
      <c r="U546" s="554"/>
      <c r="V546" s="554"/>
      <c r="W546" s="554"/>
      <c r="X546" s="554"/>
      <c r="Y546" s="554"/>
      <c r="Z546" s="554"/>
      <c r="AA546" s="554"/>
      <c r="AB546" s="554"/>
    </row>
    <row r="547" spans="2:28" x14ac:dyDescent="0.25">
      <c r="B547" s="554"/>
      <c r="C547" s="554"/>
      <c r="D547" s="554"/>
      <c r="E547" s="554"/>
      <c r="F547" s="554"/>
      <c r="G547" s="554"/>
      <c r="H547" s="554"/>
      <c r="I547" s="554"/>
      <c r="J547" s="554"/>
      <c r="K547" s="554"/>
      <c r="L547" s="554"/>
      <c r="M547" s="554"/>
      <c r="N547" s="554"/>
      <c r="O547" s="554"/>
      <c r="P547" s="554"/>
      <c r="Q547" s="554"/>
      <c r="R547" s="554"/>
      <c r="S547" s="554"/>
      <c r="T547" s="554"/>
      <c r="U547" s="554"/>
      <c r="V547" s="554"/>
      <c r="W547" s="554"/>
      <c r="X547" s="554"/>
      <c r="Y547" s="554"/>
      <c r="Z547" s="554"/>
      <c r="AA547" s="554"/>
      <c r="AB547" s="554"/>
    </row>
    <row r="548" spans="2:28" x14ac:dyDescent="0.25">
      <c r="B548" s="554"/>
      <c r="C548" s="554"/>
      <c r="D548" s="554"/>
      <c r="E548" s="554"/>
      <c r="F548" s="554"/>
      <c r="G548" s="554"/>
      <c r="H548" s="554"/>
      <c r="I548" s="554"/>
      <c r="J548" s="554"/>
      <c r="K548" s="554"/>
      <c r="L548" s="554"/>
      <c r="M548" s="554"/>
      <c r="N548" s="554"/>
      <c r="O548" s="554"/>
      <c r="P548" s="554"/>
      <c r="Q548" s="554"/>
      <c r="R548" s="554"/>
      <c r="S548" s="554"/>
      <c r="T548" s="554"/>
      <c r="U548" s="554"/>
      <c r="V548" s="554"/>
      <c r="W548" s="554"/>
      <c r="X548" s="554"/>
      <c r="Y548" s="554"/>
      <c r="Z548" s="554"/>
      <c r="AA548" s="554"/>
      <c r="AB548" s="554"/>
    </row>
    <row r="549" spans="2:28" x14ac:dyDescent="0.25">
      <c r="B549" s="554"/>
      <c r="C549" s="554"/>
      <c r="D549" s="554"/>
      <c r="E549" s="554"/>
      <c r="F549" s="554"/>
      <c r="G549" s="554"/>
      <c r="H549" s="554"/>
      <c r="I549" s="554"/>
      <c r="J549" s="554"/>
      <c r="K549" s="554"/>
      <c r="L549" s="554"/>
      <c r="M549" s="554"/>
      <c r="N549" s="554"/>
      <c r="O549" s="554"/>
      <c r="P549" s="554"/>
      <c r="Q549" s="554"/>
      <c r="R549" s="554"/>
      <c r="S549" s="554"/>
      <c r="T549" s="554"/>
      <c r="U549" s="554"/>
      <c r="V549" s="554"/>
      <c r="W549" s="554"/>
      <c r="X549" s="554"/>
      <c r="Y549" s="554"/>
      <c r="Z549" s="554"/>
      <c r="AA549" s="554"/>
      <c r="AB549" s="554"/>
    </row>
    <row r="550" spans="2:28" x14ac:dyDescent="0.25">
      <c r="B550" s="554"/>
      <c r="C550" s="554"/>
      <c r="D550" s="554"/>
      <c r="E550" s="554"/>
      <c r="F550" s="554"/>
      <c r="G550" s="554"/>
      <c r="H550" s="554"/>
      <c r="I550" s="554"/>
      <c r="J550" s="554"/>
      <c r="K550" s="554"/>
      <c r="L550" s="554"/>
      <c r="M550" s="554"/>
      <c r="N550" s="554"/>
      <c r="O550" s="554"/>
      <c r="P550" s="554"/>
      <c r="Q550" s="554"/>
      <c r="R550" s="554"/>
      <c r="S550" s="554"/>
      <c r="T550" s="554"/>
      <c r="U550" s="554"/>
      <c r="V550" s="554"/>
      <c r="W550" s="554"/>
      <c r="X550" s="554"/>
      <c r="Y550" s="554"/>
      <c r="Z550" s="554"/>
      <c r="AA550" s="554"/>
      <c r="AB550" s="554"/>
    </row>
    <row r="551" spans="2:28" x14ac:dyDescent="0.25">
      <c r="B551" s="554"/>
      <c r="C551" s="554"/>
      <c r="D551" s="554"/>
      <c r="E551" s="554"/>
      <c r="F551" s="554"/>
      <c r="G551" s="554"/>
      <c r="H551" s="554"/>
      <c r="I551" s="554"/>
      <c r="J551" s="554"/>
      <c r="K551" s="554"/>
      <c r="L551" s="554"/>
      <c r="M551" s="554"/>
      <c r="N551" s="554"/>
      <c r="O551" s="554"/>
      <c r="P551" s="554"/>
      <c r="Q551" s="554"/>
      <c r="R551" s="554"/>
      <c r="S551" s="554"/>
      <c r="T551" s="554"/>
      <c r="U551" s="554"/>
      <c r="V551" s="554"/>
      <c r="W551" s="554"/>
      <c r="X551" s="554"/>
      <c r="Y551" s="554"/>
      <c r="Z551" s="554"/>
      <c r="AA551" s="554"/>
      <c r="AB551" s="554"/>
    </row>
    <row r="552" spans="2:28" x14ac:dyDescent="0.25">
      <c r="B552" s="554"/>
      <c r="C552" s="554"/>
      <c r="D552" s="554"/>
      <c r="E552" s="554"/>
      <c r="F552" s="554"/>
      <c r="G552" s="554"/>
      <c r="H552" s="554"/>
      <c r="I552" s="554"/>
      <c r="J552" s="554"/>
      <c r="K552" s="554"/>
      <c r="L552" s="554"/>
      <c r="M552" s="554"/>
      <c r="N552" s="554"/>
      <c r="O552" s="554"/>
      <c r="P552" s="554"/>
      <c r="Q552" s="554"/>
      <c r="R552" s="554"/>
      <c r="S552" s="554"/>
      <c r="T552" s="554"/>
      <c r="U552" s="554"/>
      <c r="V552" s="554"/>
      <c r="W552" s="554"/>
      <c r="X552" s="554"/>
      <c r="Y552" s="554"/>
      <c r="Z552" s="554"/>
      <c r="AA552" s="554"/>
      <c r="AB552" s="554"/>
    </row>
    <row r="553" spans="2:28" x14ac:dyDescent="0.25">
      <c r="B553" s="554"/>
      <c r="C553" s="554"/>
      <c r="D553" s="554"/>
      <c r="E553" s="554"/>
      <c r="F553" s="554"/>
      <c r="G553" s="554"/>
      <c r="H553" s="554"/>
      <c r="I553" s="554"/>
      <c r="J553" s="554"/>
      <c r="K553" s="554"/>
      <c r="L553" s="554"/>
      <c r="M553" s="554"/>
      <c r="N553" s="554"/>
      <c r="O553" s="554"/>
      <c r="P553" s="554"/>
      <c r="Q553" s="554"/>
      <c r="R553" s="554"/>
      <c r="S553" s="554"/>
      <c r="T553" s="554"/>
      <c r="U553" s="554"/>
      <c r="V553" s="554"/>
      <c r="W553" s="554"/>
      <c r="X553" s="554"/>
      <c r="Y553" s="554"/>
      <c r="Z553" s="554"/>
      <c r="AA553" s="554"/>
      <c r="AB553" s="554"/>
    </row>
    <row r="554" spans="2:28" x14ac:dyDescent="0.25">
      <c r="B554" s="554"/>
      <c r="C554" s="554"/>
      <c r="D554" s="554"/>
      <c r="E554" s="554"/>
      <c r="F554" s="554"/>
      <c r="G554" s="554"/>
      <c r="H554" s="554"/>
      <c r="I554" s="554"/>
      <c r="J554" s="554"/>
      <c r="K554" s="554"/>
      <c r="L554" s="554"/>
      <c r="M554" s="554"/>
      <c r="N554" s="554"/>
      <c r="O554" s="554"/>
      <c r="P554" s="554"/>
      <c r="Q554" s="554"/>
      <c r="R554" s="554"/>
      <c r="S554" s="554"/>
      <c r="T554" s="554"/>
      <c r="U554" s="554"/>
      <c r="V554" s="554"/>
      <c r="W554" s="554"/>
      <c r="X554" s="554"/>
      <c r="Y554" s="554"/>
      <c r="Z554" s="554"/>
      <c r="AA554" s="554"/>
      <c r="AB554" s="554"/>
    </row>
    <row r="555" spans="2:28" x14ac:dyDescent="0.25">
      <c r="B555" s="554"/>
      <c r="C555" s="554"/>
      <c r="D555" s="554"/>
      <c r="E555" s="554"/>
      <c r="F555" s="554"/>
      <c r="G555" s="554"/>
      <c r="H555" s="554"/>
      <c r="I555" s="554"/>
      <c r="J555" s="554"/>
      <c r="K555" s="554"/>
      <c r="L555" s="554"/>
      <c r="M555" s="554"/>
      <c r="N555" s="554"/>
      <c r="O555" s="554"/>
      <c r="P555" s="554"/>
      <c r="Q555" s="554"/>
      <c r="R555" s="554"/>
      <c r="S555" s="554"/>
      <c r="T555" s="554"/>
      <c r="U555" s="554"/>
      <c r="V555" s="554"/>
      <c r="W555" s="554"/>
      <c r="X555" s="554"/>
      <c r="Y555" s="554"/>
      <c r="Z555" s="554"/>
      <c r="AA555" s="554"/>
      <c r="AB555" s="554"/>
    </row>
    <row r="556" spans="2:28" x14ac:dyDescent="0.25">
      <c r="B556" s="554"/>
      <c r="C556" s="554"/>
      <c r="D556" s="554"/>
      <c r="E556" s="554"/>
      <c r="F556" s="554"/>
      <c r="G556" s="554"/>
      <c r="H556" s="554"/>
      <c r="I556" s="554"/>
      <c r="J556" s="554"/>
      <c r="K556" s="554"/>
      <c r="L556" s="554"/>
      <c r="M556" s="554"/>
      <c r="N556" s="554"/>
      <c r="O556" s="554"/>
      <c r="P556" s="554"/>
      <c r="Q556" s="554"/>
      <c r="R556" s="554"/>
      <c r="S556" s="554"/>
      <c r="T556" s="554"/>
      <c r="U556" s="554"/>
      <c r="V556" s="554"/>
      <c r="W556" s="554"/>
      <c r="X556" s="554"/>
      <c r="Y556" s="554"/>
      <c r="Z556" s="554"/>
      <c r="AA556" s="554"/>
      <c r="AB556" s="554"/>
    </row>
    <row r="557" spans="2:28" x14ac:dyDescent="0.25">
      <c r="B557" s="554"/>
      <c r="C557" s="554"/>
      <c r="D557" s="554"/>
      <c r="E557" s="554"/>
      <c r="F557" s="554"/>
      <c r="G557" s="554"/>
      <c r="H557" s="554"/>
      <c r="I557" s="554"/>
      <c r="J557" s="554"/>
      <c r="K557" s="554"/>
      <c r="L557" s="554"/>
      <c r="M557" s="554"/>
      <c r="N557" s="554"/>
      <c r="O557" s="554"/>
      <c r="P557" s="554"/>
      <c r="Q557" s="554"/>
      <c r="R557" s="554"/>
      <c r="S557" s="554"/>
      <c r="T557" s="554"/>
      <c r="U557" s="554"/>
      <c r="V557" s="554"/>
      <c r="W557" s="554"/>
      <c r="X557" s="554"/>
      <c r="Y557" s="554"/>
      <c r="Z557" s="554"/>
      <c r="AA557" s="554"/>
      <c r="AB557" s="554"/>
    </row>
    <row r="558" spans="2:28" x14ac:dyDescent="0.25">
      <c r="B558" s="554"/>
      <c r="C558" s="554"/>
      <c r="D558" s="554"/>
      <c r="E558" s="554"/>
      <c r="F558" s="554"/>
      <c r="G558" s="554"/>
      <c r="H558" s="554"/>
      <c r="I558" s="554"/>
      <c r="J558" s="554"/>
      <c r="K558" s="554"/>
      <c r="L558" s="554"/>
      <c r="M558" s="554"/>
      <c r="N558" s="554"/>
      <c r="O558" s="554"/>
      <c r="P558" s="554"/>
      <c r="Q558" s="554"/>
      <c r="R558" s="554"/>
      <c r="S558" s="554"/>
      <c r="T558" s="554"/>
      <c r="U558" s="554"/>
      <c r="V558" s="554"/>
      <c r="W558" s="554"/>
      <c r="X558" s="554"/>
      <c r="Y558" s="554"/>
      <c r="Z558" s="554"/>
      <c r="AA558" s="554"/>
      <c r="AB558" s="554"/>
    </row>
    <row r="559" spans="2:28" x14ac:dyDescent="0.25">
      <c r="B559" s="554"/>
      <c r="C559" s="554"/>
      <c r="D559" s="554"/>
      <c r="E559" s="554"/>
      <c r="F559" s="554"/>
      <c r="G559" s="554"/>
      <c r="H559" s="554"/>
      <c r="I559" s="554"/>
      <c r="J559" s="554"/>
      <c r="K559" s="554"/>
      <c r="L559" s="554"/>
      <c r="M559" s="554"/>
      <c r="N559" s="554"/>
      <c r="O559" s="554"/>
      <c r="P559" s="554"/>
      <c r="Q559" s="554"/>
      <c r="R559" s="554"/>
      <c r="S559" s="554"/>
      <c r="T559" s="554"/>
      <c r="U559" s="554"/>
      <c r="V559" s="554"/>
      <c r="W559" s="554"/>
      <c r="X559" s="554"/>
      <c r="Y559" s="554"/>
      <c r="Z559" s="554"/>
      <c r="AA559" s="554"/>
      <c r="AB559" s="554"/>
    </row>
    <row r="560" spans="2:28" x14ac:dyDescent="0.25">
      <c r="B560" s="554"/>
      <c r="C560" s="554"/>
      <c r="D560" s="554"/>
      <c r="E560" s="554"/>
      <c r="F560" s="554"/>
      <c r="G560" s="554"/>
      <c r="H560" s="554"/>
      <c r="I560" s="554"/>
      <c r="J560" s="554"/>
      <c r="K560" s="554"/>
      <c r="L560" s="554"/>
      <c r="M560" s="554"/>
      <c r="N560" s="554"/>
      <c r="O560" s="554"/>
      <c r="P560" s="554"/>
      <c r="Q560" s="554"/>
      <c r="R560" s="554"/>
      <c r="S560" s="554"/>
      <c r="T560" s="554"/>
      <c r="U560" s="554"/>
      <c r="V560" s="554"/>
      <c r="W560" s="554"/>
      <c r="X560" s="554"/>
      <c r="Y560" s="554"/>
      <c r="Z560" s="554"/>
      <c r="AA560" s="554"/>
      <c r="AB560" s="554"/>
    </row>
    <row r="561" spans="2:28" x14ac:dyDescent="0.25">
      <c r="B561" s="554"/>
      <c r="C561" s="554"/>
      <c r="D561" s="554"/>
      <c r="E561" s="554"/>
      <c r="F561" s="554"/>
      <c r="G561" s="554"/>
      <c r="H561" s="554"/>
      <c r="I561" s="554"/>
      <c r="J561" s="554"/>
      <c r="K561" s="554"/>
      <c r="L561" s="554"/>
      <c r="M561" s="554"/>
      <c r="N561" s="554"/>
      <c r="O561" s="554"/>
      <c r="P561" s="554"/>
      <c r="Q561" s="554"/>
      <c r="R561" s="554"/>
      <c r="S561" s="554"/>
      <c r="T561" s="554"/>
      <c r="U561" s="554"/>
      <c r="V561" s="554"/>
      <c r="W561" s="554"/>
      <c r="X561" s="554"/>
      <c r="Y561" s="554"/>
      <c r="Z561" s="554"/>
      <c r="AA561" s="554"/>
      <c r="AB561" s="554"/>
    </row>
    <row r="562" spans="2:28" x14ac:dyDescent="0.25">
      <c r="B562" s="554"/>
      <c r="C562" s="554"/>
      <c r="D562" s="554"/>
      <c r="E562" s="554"/>
      <c r="F562" s="554"/>
      <c r="G562" s="554"/>
      <c r="H562" s="554"/>
      <c r="I562" s="554"/>
      <c r="J562" s="554"/>
      <c r="K562" s="554"/>
      <c r="L562" s="554"/>
      <c r="M562" s="554"/>
      <c r="N562" s="554"/>
      <c r="O562" s="554"/>
      <c r="P562" s="554"/>
      <c r="Q562" s="554"/>
      <c r="R562" s="554"/>
      <c r="S562" s="554"/>
      <c r="T562" s="554"/>
      <c r="U562" s="554"/>
      <c r="V562" s="554"/>
      <c r="W562" s="554"/>
      <c r="X562" s="554"/>
      <c r="Y562" s="554"/>
      <c r="Z562" s="554"/>
      <c r="AA562" s="554"/>
      <c r="AB562" s="554"/>
    </row>
    <row r="563" spans="2:28" x14ac:dyDescent="0.25">
      <c r="B563" s="554"/>
      <c r="C563" s="554"/>
      <c r="D563" s="554"/>
      <c r="E563" s="554"/>
      <c r="F563" s="554"/>
      <c r="G563" s="554"/>
      <c r="H563" s="554"/>
      <c r="I563" s="554"/>
      <c r="J563" s="554"/>
      <c r="K563" s="554"/>
      <c r="L563" s="554"/>
      <c r="M563" s="554"/>
      <c r="N563" s="554"/>
      <c r="O563" s="554"/>
      <c r="P563" s="554"/>
      <c r="Q563" s="554"/>
      <c r="R563" s="554"/>
      <c r="S563" s="554"/>
      <c r="T563" s="554"/>
      <c r="U563" s="554"/>
      <c r="V563" s="554"/>
      <c r="W563" s="554"/>
      <c r="X563" s="554"/>
      <c r="Y563" s="554"/>
      <c r="Z563" s="554"/>
      <c r="AA563" s="554"/>
      <c r="AB563" s="554"/>
    </row>
    <row r="564" spans="2:28" x14ac:dyDescent="0.25">
      <c r="B564" s="554"/>
      <c r="C564" s="554"/>
      <c r="D564" s="554"/>
      <c r="E564" s="554"/>
      <c r="F564" s="554"/>
      <c r="G564" s="554"/>
      <c r="H564" s="554"/>
      <c r="I564" s="554"/>
      <c r="J564" s="554"/>
      <c r="K564" s="554"/>
      <c r="L564" s="554"/>
      <c r="M564" s="554"/>
      <c r="N564" s="554"/>
      <c r="O564" s="554"/>
      <c r="P564" s="554"/>
      <c r="Q564" s="554"/>
      <c r="R564" s="554"/>
      <c r="S564" s="554"/>
      <c r="T564" s="554"/>
      <c r="U564" s="554"/>
      <c r="V564" s="554"/>
      <c r="W564" s="554"/>
      <c r="X564" s="554"/>
      <c r="Y564" s="554"/>
      <c r="Z564" s="554"/>
      <c r="AA564" s="554"/>
      <c r="AB564" s="554"/>
    </row>
    <row r="565" spans="2:28" x14ac:dyDescent="0.25">
      <c r="B565" s="554"/>
      <c r="C565" s="554"/>
      <c r="D565" s="554"/>
      <c r="E565" s="554"/>
      <c r="F565" s="554"/>
      <c r="G565" s="554"/>
      <c r="H565" s="554"/>
      <c r="I565" s="554"/>
      <c r="J565" s="554"/>
      <c r="K565" s="554"/>
      <c r="L565" s="554"/>
      <c r="M565" s="554"/>
      <c r="N565" s="554"/>
      <c r="O565" s="554"/>
      <c r="P565" s="554"/>
      <c r="Q565" s="554"/>
      <c r="R565" s="554"/>
      <c r="S565" s="554"/>
      <c r="T565" s="554"/>
      <c r="U565" s="554"/>
      <c r="V565" s="554"/>
      <c r="W565" s="554"/>
      <c r="X565" s="554"/>
      <c r="Y565" s="554"/>
      <c r="Z565" s="554"/>
      <c r="AA565" s="554"/>
      <c r="AB565" s="554"/>
    </row>
    <row r="566" spans="2:28" x14ac:dyDescent="0.25">
      <c r="B566" s="554"/>
      <c r="C566" s="554"/>
      <c r="D566" s="554"/>
      <c r="E566" s="554"/>
      <c r="F566" s="554"/>
      <c r="G566" s="554"/>
      <c r="H566" s="554"/>
      <c r="I566" s="554"/>
      <c r="J566" s="554"/>
      <c r="K566" s="554"/>
      <c r="L566" s="554"/>
      <c r="M566" s="554"/>
      <c r="N566" s="554"/>
      <c r="O566" s="554"/>
      <c r="P566" s="554"/>
      <c r="Q566" s="554"/>
      <c r="R566" s="554"/>
      <c r="S566" s="554"/>
      <c r="T566" s="554"/>
      <c r="U566" s="554"/>
      <c r="V566" s="554"/>
      <c r="W566" s="554"/>
      <c r="X566" s="554"/>
      <c r="Y566" s="554"/>
      <c r="Z566" s="554"/>
      <c r="AA566" s="554"/>
      <c r="AB566" s="554"/>
    </row>
    <row r="567" spans="2:28" x14ac:dyDescent="0.25">
      <c r="B567" s="554"/>
      <c r="C567" s="554"/>
      <c r="D567" s="554"/>
      <c r="E567" s="554"/>
      <c r="F567" s="554"/>
      <c r="G567" s="554"/>
      <c r="H567" s="554"/>
      <c r="I567" s="554"/>
      <c r="J567" s="554"/>
      <c r="K567" s="554"/>
      <c r="L567" s="554"/>
      <c r="M567" s="554"/>
      <c r="N567" s="554"/>
      <c r="O567" s="554"/>
      <c r="P567" s="554"/>
      <c r="Q567" s="554"/>
      <c r="R567" s="554"/>
      <c r="S567" s="554"/>
      <c r="T567" s="554"/>
      <c r="U567" s="554"/>
      <c r="V567" s="554"/>
      <c r="W567" s="554"/>
      <c r="X567" s="554"/>
      <c r="Y567" s="554"/>
      <c r="Z567" s="554"/>
      <c r="AA567" s="554"/>
      <c r="AB567" s="554"/>
    </row>
    <row r="568" spans="2:28" x14ac:dyDescent="0.25">
      <c r="B568" s="554"/>
      <c r="C568" s="554"/>
      <c r="D568" s="554"/>
      <c r="E568" s="554"/>
      <c r="F568" s="554"/>
      <c r="G568" s="554"/>
      <c r="H568" s="554"/>
      <c r="I568" s="554"/>
      <c r="J568" s="554"/>
      <c r="K568" s="554"/>
      <c r="L568" s="554"/>
      <c r="M568" s="554"/>
      <c r="N568" s="554"/>
      <c r="O568" s="554"/>
      <c r="P568" s="554"/>
      <c r="Q568" s="554"/>
      <c r="R568" s="554"/>
      <c r="S568" s="554"/>
      <c r="T568" s="554"/>
      <c r="U568" s="554"/>
      <c r="V568" s="554"/>
      <c r="W568" s="554"/>
      <c r="X568" s="554"/>
      <c r="Y568" s="554"/>
      <c r="Z568" s="554"/>
      <c r="AA568" s="554"/>
      <c r="AB568" s="554"/>
    </row>
    <row r="569" spans="2:28" x14ac:dyDescent="0.25">
      <c r="B569" s="554"/>
      <c r="C569" s="554"/>
      <c r="D569" s="554"/>
      <c r="E569" s="554"/>
      <c r="F569" s="554"/>
      <c r="G569" s="554"/>
      <c r="H569" s="554"/>
      <c r="I569" s="554"/>
      <c r="J569" s="554"/>
      <c r="K569" s="554"/>
      <c r="L569" s="554"/>
      <c r="M569" s="554"/>
      <c r="N569" s="554"/>
      <c r="O569" s="554"/>
      <c r="P569" s="554"/>
      <c r="Q569" s="554"/>
      <c r="R569" s="554"/>
      <c r="S569" s="554"/>
      <c r="T569" s="554"/>
      <c r="U569" s="554"/>
      <c r="V569" s="554"/>
      <c r="W569" s="554"/>
      <c r="X569" s="554"/>
      <c r="Y569" s="554"/>
      <c r="Z569" s="554"/>
      <c r="AA569" s="554"/>
      <c r="AB569" s="554"/>
    </row>
    <row r="570" spans="2:28" x14ac:dyDescent="0.25">
      <c r="B570" s="554"/>
      <c r="C570" s="554"/>
      <c r="D570" s="554"/>
      <c r="E570" s="554"/>
      <c r="F570" s="554"/>
      <c r="G570" s="554"/>
      <c r="H570" s="554"/>
      <c r="I570" s="554"/>
      <c r="J570" s="554"/>
      <c r="K570" s="554"/>
      <c r="L570" s="554"/>
      <c r="M570" s="554"/>
      <c r="N570" s="554"/>
      <c r="O570" s="554"/>
      <c r="P570" s="554"/>
      <c r="Q570" s="554"/>
      <c r="R570" s="554"/>
      <c r="S570" s="554"/>
      <c r="T570" s="554"/>
      <c r="U570" s="554"/>
      <c r="V570" s="554"/>
      <c r="W570" s="554"/>
      <c r="X570" s="554"/>
      <c r="Y570" s="554"/>
      <c r="Z570" s="554"/>
      <c r="AA570" s="554"/>
      <c r="AB570" s="554"/>
    </row>
    <row r="571" spans="2:28" x14ac:dyDescent="0.25">
      <c r="B571" s="554"/>
      <c r="C571" s="554"/>
      <c r="D571" s="554"/>
      <c r="E571" s="554"/>
      <c r="F571" s="554"/>
      <c r="G571" s="554"/>
      <c r="H571" s="554"/>
      <c r="I571" s="554"/>
      <c r="J571" s="554"/>
      <c r="K571" s="554"/>
      <c r="L571" s="554"/>
      <c r="M571" s="554"/>
      <c r="N571" s="554"/>
      <c r="O571" s="554"/>
      <c r="P571" s="554"/>
      <c r="Q571" s="554"/>
      <c r="R571" s="554"/>
      <c r="S571" s="554"/>
      <c r="T571" s="554"/>
      <c r="U571" s="554"/>
      <c r="V571" s="554"/>
      <c r="W571" s="554"/>
      <c r="X571" s="554"/>
      <c r="Y571" s="554"/>
      <c r="Z571" s="554"/>
      <c r="AA571" s="554"/>
      <c r="AB571" s="554"/>
    </row>
    <row r="572" spans="2:28" x14ac:dyDescent="0.25">
      <c r="B572" s="554"/>
      <c r="C572" s="554"/>
      <c r="D572" s="554"/>
      <c r="E572" s="554"/>
      <c r="F572" s="554"/>
      <c r="G572" s="554"/>
      <c r="H572" s="554"/>
      <c r="I572" s="554"/>
      <c r="J572" s="554"/>
      <c r="K572" s="554"/>
      <c r="L572" s="554"/>
      <c r="M572" s="554"/>
      <c r="N572" s="554"/>
      <c r="O572" s="554"/>
      <c r="P572" s="554"/>
      <c r="Q572" s="554"/>
      <c r="R572" s="554"/>
      <c r="S572" s="554"/>
      <c r="T572" s="554"/>
      <c r="U572" s="554"/>
      <c r="V572" s="554"/>
      <c r="W572" s="554"/>
      <c r="X572" s="554"/>
      <c r="Y572" s="554"/>
      <c r="Z572" s="554"/>
      <c r="AA572" s="554"/>
      <c r="AB572" s="554"/>
    </row>
    <row r="573" spans="2:28" x14ac:dyDescent="0.25">
      <c r="B573" s="554"/>
      <c r="C573" s="554"/>
      <c r="D573" s="554"/>
      <c r="E573" s="554"/>
      <c r="F573" s="554"/>
      <c r="G573" s="554"/>
      <c r="H573" s="554"/>
      <c r="I573" s="554"/>
      <c r="J573" s="554"/>
      <c r="K573" s="554"/>
      <c r="L573" s="554"/>
      <c r="M573" s="554"/>
      <c r="N573" s="554"/>
      <c r="O573" s="554"/>
      <c r="P573" s="554"/>
      <c r="Q573" s="554"/>
      <c r="R573" s="554"/>
      <c r="S573" s="554"/>
      <c r="T573" s="554"/>
      <c r="U573" s="554"/>
      <c r="V573" s="554"/>
      <c r="W573" s="554"/>
      <c r="X573" s="554"/>
      <c r="Y573" s="554"/>
      <c r="Z573" s="554"/>
      <c r="AA573" s="554"/>
      <c r="AB573" s="554"/>
    </row>
    <row r="574" spans="2:28" x14ac:dyDescent="0.25">
      <c r="B574" s="554"/>
      <c r="C574" s="554"/>
      <c r="D574" s="554"/>
      <c r="E574" s="554"/>
      <c r="F574" s="554"/>
      <c r="G574" s="554"/>
      <c r="H574" s="554"/>
      <c r="I574" s="554"/>
      <c r="J574" s="554"/>
      <c r="K574" s="554"/>
      <c r="L574" s="554"/>
      <c r="M574" s="554"/>
      <c r="N574" s="554"/>
      <c r="O574" s="554"/>
      <c r="P574" s="554"/>
      <c r="Q574" s="554"/>
      <c r="R574" s="554"/>
      <c r="S574" s="554"/>
      <c r="T574" s="554"/>
      <c r="U574" s="554"/>
      <c r="V574" s="554"/>
      <c r="W574" s="554"/>
      <c r="X574" s="554"/>
      <c r="Y574" s="554"/>
      <c r="Z574" s="554"/>
      <c r="AA574" s="554"/>
      <c r="AB574" s="554"/>
    </row>
    <row r="575" spans="2:28" x14ac:dyDescent="0.25">
      <c r="B575" s="554"/>
      <c r="C575" s="554"/>
      <c r="D575" s="554"/>
      <c r="E575" s="554"/>
      <c r="F575" s="554"/>
      <c r="G575" s="554"/>
      <c r="H575" s="554"/>
      <c r="I575" s="554"/>
      <c r="J575" s="554"/>
      <c r="K575" s="554"/>
      <c r="L575" s="554"/>
      <c r="M575" s="554"/>
      <c r="N575" s="554"/>
      <c r="O575" s="554"/>
      <c r="P575" s="554"/>
      <c r="Q575" s="554"/>
      <c r="R575" s="554"/>
      <c r="S575" s="554"/>
      <c r="T575" s="554"/>
      <c r="U575" s="554"/>
      <c r="V575" s="554"/>
      <c r="W575" s="554"/>
      <c r="X575" s="554"/>
      <c r="Y575" s="554"/>
      <c r="Z575" s="554"/>
      <c r="AA575" s="554"/>
      <c r="AB575" s="554"/>
    </row>
    <row r="576" spans="2:28" x14ac:dyDescent="0.25">
      <c r="B576" s="554"/>
      <c r="C576" s="554"/>
      <c r="D576" s="554"/>
      <c r="E576" s="554"/>
      <c r="F576" s="554"/>
      <c r="G576" s="554"/>
      <c r="H576" s="554"/>
      <c r="I576" s="554"/>
      <c r="J576" s="554"/>
      <c r="K576" s="554"/>
      <c r="L576" s="554"/>
      <c r="M576" s="554"/>
      <c r="N576" s="554"/>
      <c r="O576" s="554"/>
      <c r="P576" s="554"/>
      <c r="Q576" s="554"/>
      <c r="R576" s="554"/>
      <c r="S576" s="554"/>
      <c r="T576" s="554"/>
      <c r="U576" s="554"/>
      <c r="V576" s="554"/>
      <c r="W576" s="554"/>
      <c r="X576" s="554"/>
      <c r="Y576" s="554"/>
      <c r="Z576" s="554"/>
      <c r="AA576" s="554"/>
      <c r="AB576" s="554"/>
    </row>
    <row r="577" spans="2:28" x14ac:dyDescent="0.25">
      <c r="B577" s="554"/>
      <c r="C577" s="554"/>
      <c r="D577" s="554"/>
      <c r="E577" s="554"/>
      <c r="F577" s="554"/>
      <c r="G577" s="554"/>
      <c r="H577" s="554"/>
      <c r="I577" s="554"/>
      <c r="J577" s="554"/>
      <c r="K577" s="554"/>
      <c r="L577" s="554"/>
      <c r="M577" s="554"/>
      <c r="N577" s="554"/>
      <c r="O577" s="554"/>
      <c r="P577" s="554"/>
      <c r="Q577" s="554"/>
      <c r="R577" s="554"/>
      <c r="S577" s="554"/>
      <c r="T577" s="554"/>
      <c r="U577" s="554"/>
      <c r="V577" s="554"/>
      <c r="W577" s="554"/>
      <c r="X577" s="554"/>
      <c r="Y577" s="554"/>
      <c r="Z577" s="554"/>
      <c r="AA577" s="554"/>
      <c r="AB577" s="554"/>
    </row>
    <row r="578" spans="2:28" x14ac:dyDescent="0.25">
      <c r="B578" s="554"/>
      <c r="C578" s="554"/>
      <c r="D578" s="554"/>
      <c r="E578" s="554"/>
      <c r="F578" s="554"/>
      <c r="G578" s="554"/>
      <c r="H578" s="554"/>
      <c r="I578" s="554"/>
      <c r="J578" s="554"/>
      <c r="K578" s="554"/>
      <c r="L578" s="554"/>
      <c r="M578" s="554"/>
      <c r="N578" s="554"/>
      <c r="O578" s="554"/>
      <c r="P578" s="554"/>
      <c r="Q578" s="554"/>
      <c r="R578" s="554"/>
      <c r="S578" s="554"/>
      <c r="T578" s="554"/>
      <c r="U578" s="554"/>
      <c r="V578" s="554"/>
      <c r="W578" s="554"/>
      <c r="X578" s="554"/>
      <c r="Y578" s="554"/>
      <c r="Z578" s="554"/>
      <c r="AA578" s="554"/>
      <c r="AB578" s="554"/>
    </row>
    <row r="579" spans="2:28" x14ac:dyDescent="0.25">
      <c r="B579" s="554"/>
      <c r="C579" s="554"/>
      <c r="D579" s="554"/>
      <c r="E579" s="554"/>
      <c r="F579" s="554"/>
      <c r="G579" s="554"/>
      <c r="H579" s="554"/>
      <c r="I579" s="554"/>
      <c r="J579" s="554"/>
      <c r="K579" s="554"/>
      <c r="L579" s="554"/>
      <c r="M579" s="554"/>
      <c r="N579" s="554"/>
      <c r="O579" s="554"/>
      <c r="P579" s="554"/>
      <c r="Q579" s="554"/>
      <c r="R579" s="554"/>
      <c r="S579" s="554"/>
      <c r="T579" s="554"/>
      <c r="U579" s="554"/>
      <c r="V579" s="554"/>
      <c r="W579" s="554"/>
      <c r="X579" s="554"/>
      <c r="Y579" s="554"/>
      <c r="Z579" s="554"/>
      <c r="AA579" s="554"/>
      <c r="AB579" s="554"/>
    </row>
    <row r="580" spans="2:28" x14ac:dyDescent="0.25">
      <c r="B580" s="554"/>
      <c r="C580" s="554"/>
      <c r="D580" s="554"/>
      <c r="E580" s="554"/>
      <c r="F580" s="554"/>
      <c r="G580" s="554"/>
      <c r="H580" s="554"/>
      <c r="I580" s="554"/>
      <c r="J580" s="554"/>
      <c r="K580" s="554"/>
      <c r="L580" s="554"/>
      <c r="M580" s="554"/>
      <c r="N580" s="554"/>
      <c r="O580" s="554"/>
      <c r="P580" s="554"/>
      <c r="Q580" s="554"/>
      <c r="R580" s="554"/>
      <c r="S580" s="554"/>
      <c r="T580" s="554"/>
      <c r="U580" s="554"/>
      <c r="V580" s="554"/>
      <c r="W580" s="554"/>
      <c r="X580" s="554"/>
      <c r="Y580" s="554"/>
      <c r="Z580" s="554"/>
      <c r="AA580" s="554"/>
      <c r="AB580" s="554"/>
    </row>
    <row r="581" spans="2:28" x14ac:dyDescent="0.25">
      <c r="B581" s="554"/>
      <c r="C581" s="554"/>
      <c r="D581" s="554"/>
      <c r="E581" s="554"/>
      <c r="F581" s="554"/>
      <c r="G581" s="554"/>
      <c r="H581" s="554"/>
      <c r="I581" s="554"/>
      <c r="J581" s="554"/>
      <c r="K581" s="554"/>
      <c r="L581" s="554"/>
      <c r="M581" s="554"/>
      <c r="N581" s="554"/>
      <c r="O581" s="554"/>
      <c r="P581" s="554"/>
      <c r="Q581" s="554"/>
      <c r="R581" s="554"/>
      <c r="S581" s="554"/>
      <c r="T581" s="554"/>
      <c r="U581" s="554"/>
      <c r="V581" s="554"/>
      <c r="W581" s="554"/>
      <c r="X581" s="554"/>
      <c r="Y581" s="554"/>
      <c r="Z581" s="554"/>
      <c r="AA581" s="554"/>
      <c r="AB581" s="554"/>
    </row>
    <row r="582" spans="2:28" x14ac:dyDescent="0.25">
      <c r="B582" s="554"/>
      <c r="C582" s="554"/>
      <c r="D582" s="554"/>
      <c r="E582" s="554"/>
      <c r="F582" s="554"/>
      <c r="G582" s="554"/>
      <c r="H582" s="554"/>
      <c r="I582" s="554"/>
      <c r="J582" s="554"/>
      <c r="K582" s="554"/>
      <c r="L582" s="554"/>
      <c r="M582" s="554"/>
      <c r="N582" s="554"/>
      <c r="O582" s="554"/>
      <c r="P582" s="554"/>
      <c r="Q582" s="554"/>
      <c r="R582" s="554"/>
      <c r="S582" s="554"/>
      <c r="T582" s="554"/>
      <c r="U582" s="554"/>
      <c r="V582" s="554"/>
      <c r="W582" s="554"/>
      <c r="X582" s="554"/>
      <c r="Y582" s="554"/>
      <c r="Z582" s="554"/>
      <c r="AA582" s="554"/>
      <c r="AB582" s="554"/>
    </row>
    <row r="583" spans="2:28" x14ac:dyDescent="0.25">
      <c r="B583" s="554"/>
      <c r="C583" s="554"/>
      <c r="D583" s="554"/>
      <c r="E583" s="554"/>
      <c r="F583" s="554"/>
      <c r="G583" s="554"/>
      <c r="H583" s="554"/>
      <c r="I583" s="554"/>
      <c r="J583" s="554"/>
      <c r="K583" s="554"/>
      <c r="L583" s="554"/>
      <c r="M583" s="554"/>
      <c r="N583" s="554"/>
      <c r="O583" s="554"/>
      <c r="P583" s="554"/>
      <c r="Q583" s="554"/>
      <c r="R583" s="554"/>
      <c r="S583" s="554"/>
      <c r="T583" s="554"/>
      <c r="U583" s="554"/>
      <c r="V583" s="554"/>
      <c r="W583" s="554"/>
      <c r="X583" s="554"/>
      <c r="Y583" s="554"/>
      <c r="Z583" s="554"/>
      <c r="AA583" s="554"/>
      <c r="AB583" s="554"/>
    </row>
    <row r="584" spans="2:28" x14ac:dyDescent="0.25">
      <c r="B584" s="554"/>
      <c r="C584" s="554"/>
      <c r="D584" s="554"/>
      <c r="E584" s="554"/>
      <c r="F584" s="554"/>
      <c r="G584" s="554"/>
      <c r="H584" s="554"/>
      <c r="I584" s="554"/>
      <c r="J584" s="554"/>
      <c r="K584" s="554"/>
      <c r="L584" s="554"/>
      <c r="M584" s="554"/>
      <c r="N584" s="554"/>
      <c r="O584" s="554"/>
      <c r="P584" s="554"/>
      <c r="Q584" s="554"/>
      <c r="R584" s="554"/>
      <c r="S584" s="554"/>
      <c r="T584" s="554"/>
      <c r="U584" s="554"/>
      <c r="V584" s="554"/>
      <c r="W584" s="554"/>
      <c r="X584" s="554"/>
      <c r="Y584" s="554"/>
      <c r="Z584" s="554"/>
      <c r="AA584" s="554"/>
      <c r="AB584" s="554"/>
    </row>
    <row r="585" spans="2:28" x14ac:dyDescent="0.25">
      <c r="B585" s="554"/>
      <c r="C585" s="554"/>
      <c r="D585" s="554"/>
      <c r="E585" s="554"/>
      <c r="F585" s="554"/>
      <c r="G585" s="554"/>
      <c r="H585" s="554"/>
      <c r="I585" s="554"/>
      <c r="J585" s="554"/>
      <c r="K585" s="554"/>
      <c r="L585" s="554"/>
      <c r="M585" s="554"/>
      <c r="N585" s="554"/>
      <c r="O585" s="554"/>
      <c r="P585" s="554"/>
      <c r="Q585" s="554"/>
      <c r="R585" s="554"/>
      <c r="S585" s="554"/>
      <c r="T585" s="554"/>
      <c r="U585" s="554"/>
      <c r="V585" s="554"/>
      <c r="W585" s="554"/>
      <c r="X585" s="554"/>
      <c r="Y585" s="554"/>
      <c r="Z585" s="554"/>
      <c r="AA585" s="554"/>
      <c r="AB585" s="554"/>
    </row>
    <row r="586" spans="2:28" x14ac:dyDescent="0.25">
      <c r="B586" s="554"/>
      <c r="C586" s="554"/>
      <c r="D586" s="554"/>
      <c r="E586" s="554"/>
      <c r="F586" s="554"/>
      <c r="G586" s="554"/>
      <c r="H586" s="554"/>
      <c r="I586" s="554"/>
      <c r="J586" s="554"/>
      <c r="K586" s="554"/>
      <c r="L586" s="554"/>
      <c r="M586" s="554"/>
      <c r="N586" s="554"/>
      <c r="O586" s="554"/>
      <c r="P586" s="554"/>
      <c r="Q586" s="554"/>
      <c r="R586" s="554"/>
      <c r="S586" s="554"/>
      <c r="T586" s="554"/>
      <c r="U586" s="554"/>
      <c r="V586" s="554"/>
      <c r="W586" s="554"/>
      <c r="X586" s="554"/>
      <c r="Y586" s="554"/>
      <c r="Z586" s="554"/>
      <c r="AA586" s="554"/>
      <c r="AB586" s="554"/>
    </row>
    <row r="587" spans="2:28" x14ac:dyDescent="0.25">
      <c r="B587" s="554"/>
      <c r="C587" s="554"/>
      <c r="D587" s="554"/>
      <c r="E587" s="554"/>
      <c r="F587" s="554"/>
      <c r="G587" s="554"/>
      <c r="H587" s="554"/>
      <c r="I587" s="554"/>
      <c r="J587" s="554"/>
      <c r="K587" s="554"/>
      <c r="L587" s="554"/>
      <c r="M587" s="554"/>
      <c r="N587" s="554"/>
      <c r="O587" s="554"/>
      <c r="P587" s="554"/>
      <c r="Q587" s="554"/>
      <c r="R587" s="554"/>
      <c r="S587" s="554"/>
      <c r="T587" s="554"/>
      <c r="U587" s="554"/>
      <c r="V587" s="554"/>
      <c r="W587" s="554"/>
      <c r="X587" s="554"/>
      <c r="Y587" s="554"/>
      <c r="Z587" s="554"/>
      <c r="AA587" s="554"/>
      <c r="AB587" s="554"/>
    </row>
    <row r="588" spans="2:28" x14ac:dyDescent="0.25">
      <c r="B588" s="554"/>
      <c r="C588" s="554"/>
      <c r="D588" s="554"/>
      <c r="E588" s="554"/>
      <c r="F588" s="554"/>
      <c r="G588" s="554"/>
      <c r="H588" s="554"/>
      <c r="I588" s="554"/>
      <c r="J588" s="554"/>
      <c r="K588" s="554"/>
      <c r="L588" s="554"/>
      <c r="M588" s="554"/>
      <c r="N588" s="554"/>
      <c r="O588" s="554"/>
      <c r="P588" s="554"/>
      <c r="Q588" s="554"/>
      <c r="R588" s="554"/>
      <c r="S588" s="554"/>
      <c r="T588" s="554"/>
      <c r="U588" s="554"/>
      <c r="V588" s="554"/>
      <c r="W588" s="554"/>
      <c r="X588" s="554"/>
      <c r="Y588" s="554"/>
      <c r="Z588" s="554"/>
      <c r="AA588" s="554"/>
      <c r="AB588" s="554"/>
    </row>
    <row r="589" spans="2:28" x14ac:dyDescent="0.25">
      <c r="B589" s="554"/>
      <c r="C589" s="554"/>
      <c r="D589" s="554"/>
      <c r="E589" s="554"/>
      <c r="F589" s="554"/>
      <c r="G589" s="554"/>
      <c r="H589" s="554"/>
      <c r="I589" s="554"/>
      <c r="J589" s="554"/>
      <c r="K589" s="554"/>
      <c r="L589" s="554"/>
      <c r="M589" s="554"/>
      <c r="N589" s="554"/>
      <c r="O589" s="554"/>
      <c r="P589" s="554"/>
      <c r="Q589" s="554"/>
      <c r="R589" s="554"/>
      <c r="S589" s="554"/>
      <c r="T589" s="554"/>
      <c r="U589" s="554"/>
      <c r="V589" s="554"/>
      <c r="W589" s="554"/>
      <c r="X589" s="554"/>
      <c r="Y589" s="554"/>
      <c r="Z589" s="554"/>
      <c r="AA589" s="554"/>
      <c r="AB589" s="554"/>
    </row>
    <row r="590" spans="2:28" x14ac:dyDescent="0.25">
      <c r="B590" s="554"/>
      <c r="C590" s="554"/>
      <c r="D590" s="554"/>
      <c r="E590" s="554"/>
      <c r="F590" s="554"/>
      <c r="G590" s="554"/>
      <c r="H590" s="554"/>
      <c r="I590" s="554"/>
      <c r="J590" s="554"/>
      <c r="K590" s="554"/>
      <c r="L590" s="554"/>
      <c r="M590" s="554"/>
      <c r="N590" s="554"/>
      <c r="O590" s="554"/>
      <c r="P590" s="554"/>
      <c r="Q590" s="554"/>
      <c r="R590" s="554"/>
      <c r="S590" s="554"/>
      <c r="T590" s="554"/>
      <c r="U590" s="554"/>
      <c r="V590" s="554"/>
      <c r="W590" s="554"/>
      <c r="X590" s="554"/>
      <c r="Y590" s="554"/>
      <c r="Z590" s="554"/>
      <c r="AA590" s="554"/>
      <c r="AB590" s="554"/>
    </row>
    <row r="591" spans="2:28" x14ac:dyDescent="0.25">
      <c r="B591" s="554"/>
      <c r="C591" s="554"/>
      <c r="D591" s="554"/>
      <c r="E591" s="554"/>
      <c r="F591" s="554"/>
      <c r="G591" s="554"/>
      <c r="H591" s="554"/>
      <c r="I591" s="554"/>
      <c r="J591" s="554"/>
      <c r="K591" s="554"/>
      <c r="L591" s="554"/>
      <c r="M591" s="554"/>
      <c r="N591" s="554"/>
      <c r="O591" s="554"/>
      <c r="P591" s="554"/>
      <c r="Q591" s="554"/>
      <c r="R591" s="554"/>
      <c r="S591" s="554"/>
      <c r="T591" s="554"/>
      <c r="U591" s="554"/>
      <c r="V591" s="554"/>
      <c r="W591" s="554"/>
      <c r="X591" s="554"/>
      <c r="Y591" s="554"/>
      <c r="Z591" s="554"/>
      <c r="AA591" s="554"/>
      <c r="AB591" s="554"/>
    </row>
    <row r="592" spans="2:28" x14ac:dyDescent="0.25">
      <c r="B592" s="554"/>
      <c r="C592" s="554"/>
      <c r="D592" s="554"/>
      <c r="E592" s="554"/>
      <c r="F592" s="554"/>
      <c r="G592" s="554"/>
      <c r="H592" s="554"/>
      <c r="I592" s="554"/>
      <c r="J592" s="554"/>
      <c r="K592" s="554"/>
      <c r="L592" s="554"/>
      <c r="M592" s="554"/>
      <c r="N592" s="554"/>
      <c r="O592" s="554"/>
      <c r="P592" s="554"/>
      <c r="Q592" s="554"/>
      <c r="R592" s="554"/>
      <c r="S592" s="554"/>
      <c r="T592" s="554"/>
      <c r="U592" s="554"/>
      <c r="V592" s="554"/>
      <c r="W592" s="554"/>
      <c r="X592" s="554"/>
      <c r="Y592" s="554"/>
      <c r="Z592" s="554"/>
      <c r="AA592" s="554"/>
      <c r="AB592" s="554"/>
    </row>
    <row r="593" spans="2:28" x14ac:dyDescent="0.25">
      <c r="B593" s="554"/>
      <c r="C593" s="554"/>
      <c r="D593" s="554"/>
      <c r="E593" s="554"/>
      <c r="F593" s="554"/>
      <c r="G593" s="554"/>
      <c r="H593" s="554"/>
      <c r="I593" s="554"/>
      <c r="J593" s="554"/>
      <c r="K593" s="554"/>
      <c r="L593" s="554"/>
      <c r="M593" s="554"/>
      <c r="N593" s="554"/>
      <c r="O593" s="554"/>
      <c r="P593" s="554"/>
      <c r="Q593" s="554"/>
      <c r="R593" s="554"/>
      <c r="S593" s="554"/>
      <c r="T593" s="554"/>
      <c r="U593" s="554"/>
      <c r="V593" s="554"/>
      <c r="W593" s="554"/>
      <c r="X593" s="554"/>
      <c r="Y593" s="554"/>
      <c r="Z593" s="554"/>
      <c r="AA593" s="554"/>
      <c r="AB593" s="554"/>
    </row>
    <row r="594" spans="2:28" x14ac:dyDescent="0.25">
      <c r="B594" s="554"/>
      <c r="C594" s="554"/>
      <c r="D594" s="554"/>
      <c r="E594" s="554"/>
      <c r="F594" s="554"/>
      <c r="G594" s="554"/>
      <c r="H594" s="554"/>
      <c r="I594" s="554"/>
      <c r="J594" s="554"/>
      <c r="K594" s="554"/>
      <c r="L594" s="554"/>
      <c r="M594" s="554"/>
      <c r="N594" s="554"/>
      <c r="O594" s="554"/>
      <c r="P594" s="554"/>
      <c r="Q594" s="554"/>
      <c r="R594" s="554"/>
      <c r="S594" s="554"/>
      <c r="T594" s="554"/>
      <c r="U594" s="554"/>
      <c r="V594" s="554"/>
      <c r="W594" s="554"/>
      <c r="X594" s="554"/>
      <c r="Y594" s="554"/>
      <c r="Z594" s="554"/>
      <c r="AA594" s="554"/>
      <c r="AB594" s="554"/>
    </row>
    <row r="595" spans="2:28" x14ac:dyDescent="0.25">
      <c r="B595" s="554"/>
      <c r="C595" s="554"/>
      <c r="D595" s="554"/>
      <c r="E595" s="554"/>
      <c r="F595" s="554"/>
      <c r="G595" s="554"/>
      <c r="H595" s="554"/>
      <c r="I595" s="554"/>
      <c r="J595" s="554"/>
      <c r="K595" s="554"/>
      <c r="L595" s="554"/>
      <c r="M595" s="554"/>
      <c r="N595" s="554"/>
      <c r="O595" s="554"/>
      <c r="P595" s="554"/>
      <c r="Q595" s="554"/>
      <c r="R595" s="554"/>
      <c r="S595" s="554"/>
      <c r="T595" s="554"/>
      <c r="U595" s="554"/>
      <c r="V595" s="554"/>
      <c r="W595" s="554"/>
      <c r="X595" s="554"/>
      <c r="Y595" s="554"/>
      <c r="Z595" s="554"/>
      <c r="AA595" s="554"/>
      <c r="AB595" s="554"/>
    </row>
    <row r="596" spans="2:28" x14ac:dyDescent="0.25">
      <c r="B596" s="554"/>
      <c r="C596" s="554"/>
      <c r="D596" s="554"/>
      <c r="E596" s="554"/>
      <c r="F596" s="554"/>
      <c r="G596" s="554"/>
      <c r="H596" s="554"/>
      <c r="I596" s="554"/>
      <c r="J596" s="554"/>
      <c r="K596" s="554"/>
      <c r="L596" s="554"/>
      <c r="M596" s="554"/>
      <c r="N596" s="554"/>
      <c r="O596" s="554"/>
      <c r="P596" s="554"/>
      <c r="Q596" s="554"/>
      <c r="R596" s="554"/>
      <c r="S596" s="554"/>
      <c r="T596" s="554"/>
      <c r="U596" s="554"/>
      <c r="V596" s="554"/>
      <c r="W596" s="554"/>
      <c r="X596" s="554"/>
      <c r="Y596" s="554"/>
      <c r="Z596" s="554"/>
      <c r="AA596" s="554"/>
      <c r="AB596" s="554"/>
    </row>
    <row r="597" spans="2:28" x14ac:dyDescent="0.25">
      <c r="B597" s="554"/>
      <c r="C597" s="554"/>
      <c r="D597" s="554"/>
      <c r="E597" s="554"/>
      <c r="F597" s="554"/>
      <c r="G597" s="554"/>
      <c r="H597" s="554"/>
      <c r="I597" s="554"/>
      <c r="J597" s="554"/>
      <c r="K597" s="554"/>
      <c r="L597" s="554"/>
      <c r="M597" s="554"/>
      <c r="N597" s="554"/>
      <c r="O597" s="554"/>
      <c r="P597" s="554"/>
      <c r="Q597" s="554"/>
      <c r="R597" s="554"/>
      <c r="S597" s="554"/>
      <c r="T597" s="554"/>
      <c r="U597" s="554"/>
      <c r="V597" s="554"/>
      <c r="W597" s="554"/>
      <c r="X597" s="554"/>
      <c r="Y597" s="554"/>
      <c r="Z597" s="554"/>
      <c r="AA597" s="554"/>
      <c r="AB597" s="554"/>
    </row>
    <row r="598" spans="2:28" x14ac:dyDescent="0.25">
      <c r="B598" s="554"/>
      <c r="C598" s="554"/>
      <c r="D598" s="554"/>
      <c r="E598" s="554"/>
      <c r="F598" s="554"/>
      <c r="G598" s="554"/>
      <c r="H598" s="554"/>
      <c r="I598" s="554"/>
      <c r="J598" s="554"/>
      <c r="K598" s="554"/>
      <c r="L598" s="554"/>
      <c r="M598" s="554"/>
      <c r="N598" s="554"/>
      <c r="O598" s="554"/>
      <c r="P598" s="554"/>
      <c r="Q598" s="554"/>
      <c r="R598" s="554"/>
      <c r="S598" s="554"/>
      <c r="T598" s="554"/>
      <c r="U598" s="554"/>
      <c r="V598" s="554"/>
      <c r="W598" s="554"/>
      <c r="X598" s="554"/>
      <c r="Y598" s="554"/>
      <c r="Z598" s="554"/>
      <c r="AA598" s="554"/>
      <c r="AB598" s="554"/>
    </row>
    <row r="599" spans="2:28" x14ac:dyDescent="0.25">
      <c r="B599" s="554"/>
      <c r="C599" s="554"/>
      <c r="D599" s="554"/>
      <c r="E599" s="554"/>
      <c r="F599" s="554"/>
      <c r="G599" s="554"/>
      <c r="H599" s="554"/>
      <c r="I599" s="554"/>
      <c r="J599" s="554"/>
      <c r="K599" s="554"/>
      <c r="L599" s="554"/>
      <c r="M599" s="554"/>
      <c r="N599" s="554"/>
      <c r="O599" s="554"/>
      <c r="P599" s="554"/>
      <c r="Q599" s="554"/>
      <c r="R599" s="554"/>
      <c r="S599" s="554"/>
      <c r="T599" s="554"/>
      <c r="U599" s="554"/>
      <c r="V599" s="554"/>
      <c r="W599" s="554"/>
      <c r="X599" s="554"/>
      <c r="Y599" s="554"/>
      <c r="Z599" s="554"/>
      <c r="AA599" s="554"/>
      <c r="AB599" s="554"/>
    </row>
    <row r="600" spans="2:28" x14ac:dyDescent="0.25">
      <c r="B600" s="554"/>
      <c r="C600" s="554"/>
      <c r="D600" s="554"/>
      <c r="E600" s="554"/>
      <c r="F600" s="554"/>
      <c r="G600" s="554"/>
      <c r="H600" s="554"/>
      <c r="I600" s="554"/>
      <c r="J600" s="554"/>
      <c r="K600" s="554"/>
      <c r="L600" s="554"/>
      <c r="M600" s="554"/>
      <c r="N600" s="554"/>
      <c r="O600" s="554"/>
      <c r="P600" s="554"/>
      <c r="Q600" s="554"/>
      <c r="R600" s="554"/>
      <c r="S600" s="554"/>
      <c r="T600" s="554"/>
      <c r="U600" s="554"/>
      <c r="V600" s="554"/>
      <c r="W600" s="554"/>
      <c r="X600" s="554"/>
      <c r="Y600" s="554"/>
      <c r="Z600" s="554"/>
      <c r="AA600" s="554"/>
      <c r="AB600" s="554"/>
    </row>
    <row r="601" spans="2:28" x14ac:dyDescent="0.25">
      <c r="B601" s="554"/>
      <c r="C601" s="554"/>
      <c r="D601" s="554"/>
      <c r="E601" s="554"/>
      <c r="F601" s="554"/>
      <c r="G601" s="554"/>
      <c r="H601" s="554"/>
      <c r="I601" s="554"/>
      <c r="J601" s="554"/>
      <c r="K601" s="554"/>
      <c r="L601" s="554"/>
      <c r="M601" s="554"/>
      <c r="N601" s="554"/>
      <c r="O601" s="554"/>
      <c r="P601" s="554"/>
      <c r="Q601" s="554"/>
      <c r="R601" s="554"/>
      <c r="S601" s="554"/>
      <c r="T601" s="554"/>
      <c r="U601" s="554"/>
      <c r="V601" s="554"/>
      <c r="W601" s="554"/>
      <c r="X601" s="554"/>
      <c r="Y601" s="554"/>
      <c r="Z601" s="554"/>
      <c r="AA601" s="554"/>
      <c r="AB601" s="554"/>
    </row>
    <row r="602" spans="2:28" x14ac:dyDescent="0.25">
      <c r="B602" s="554"/>
      <c r="C602" s="554"/>
      <c r="D602" s="554"/>
      <c r="E602" s="554"/>
      <c r="F602" s="554"/>
      <c r="G602" s="554"/>
      <c r="H602" s="554"/>
      <c r="I602" s="554"/>
      <c r="J602" s="554"/>
      <c r="K602" s="554"/>
      <c r="L602" s="554"/>
      <c r="M602" s="554"/>
      <c r="N602" s="554"/>
      <c r="O602" s="554"/>
      <c r="P602" s="554"/>
      <c r="Q602" s="554"/>
      <c r="R602" s="554"/>
      <c r="S602" s="554"/>
      <c r="T602" s="554"/>
      <c r="U602" s="554"/>
      <c r="V602" s="554"/>
      <c r="W602" s="554"/>
      <c r="X602" s="554"/>
      <c r="Y602" s="554"/>
      <c r="Z602" s="554"/>
      <c r="AA602" s="554"/>
      <c r="AB602" s="554"/>
    </row>
    <row r="603" spans="2:28" x14ac:dyDescent="0.25">
      <c r="B603" s="554"/>
      <c r="C603" s="554"/>
      <c r="D603" s="554"/>
      <c r="E603" s="554"/>
      <c r="F603" s="554"/>
      <c r="G603" s="554"/>
      <c r="H603" s="554"/>
      <c r="I603" s="554"/>
      <c r="J603" s="554"/>
      <c r="K603" s="554"/>
      <c r="L603" s="554"/>
      <c r="M603" s="554"/>
      <c r="N603" s="554"/>
      <c r="O603" s="554"/>
      <c r="P603" s="554"/>
      <c r="Q603" s="554"/>
      <c r="R603" s="554"/>
      <c r="S603" s="554"/>
      <c r="T603" s="554"/>
      <c r="U603" s="554"/>
      <c r="V603" s="554"/>
      <c r="W603" s="554"/>
      <c r="X603" s="554"/>
      <c r="Y603" s="554"/>
      <c r="Z603" s="554"/>
      <c r="AA603" s="554"/>
      <c r="AB603" s="554"/>
    </row>
    <row r="604" spans="2:28" x14ac:dyDescent="0.25">
      <c r="B604" s="554"/>
      <c r="C604" s="554"/>
      <c r="D604" s="554"/>
      <c r="E604" s="554"/>
      <c r="F604" s="554"/>
      <c r="G604" s="554"/>
      <c r="H604" s="554"/>
      <c r="I604" s="554"/>
      <c r="J604" s="554"/>
      <c r="K604" s="554"/>
      <c r="L604" s="554"/>
      <c r="M604" s="554"/>
      <c r="N604" s="554"/>
      <c r="O604" s="554"/>
      <c r="P604" s="554"/>
      <c r="Q604" s="554"/>
      <c r="R604" s="554"/>
      <c r="S604" s="554"/>
      <c r="T604" s="554"/>
      <c r="U604" s="554"/>
      <c r="V604" s="554"/>
      <c r="W604" s="554"/>
      <c r="X604" s="554"/>
      <c r="Y604" s="554"/>
      <c r="Z604" s="554"/>
      <c r="AA604" s="554"/>
      <c r="AB604" s="554"/>
    </row>
    <row r="605" spans="2:28" x14ac:dyDescent="0.25">
      <c r="B605" s="554"/>
      <c r="C605" s="554"/>
      <c r="D605" s="554"/>
      <c r="E605" s="554"/>
      <c r="F605" s="554"/>
      <c r="G605" s="554"/>
      <c r="H605" s="554"/>
      <c r="I605" s="554"/>
      <c r="J605" s="554"/>
      <c r="K605" s="554"/>
      <c r="L605" s="554"/>
      <c r="M605" s="554"/>
      <c r="N605" s="554"/>
      <c r="O605" s="554"/>
      <c r="P605" s="554"/>
      <c r="Q605" s="554"/>
      <c r="R605" s="554"/>
      <c r="S605" s="554"/>
      <c r="T605" s="554"/>
      <c r="U605" s="554"/>
      <c r="V605" s="554"/>
      <c r="W605" s="554"/>
      <c r="X605" s="554"/>
      <c r="Y605" s="554"/>
      <c r="Z605" s="554"/>
      <c r="AA605" s="554"/>
      <c r="AB605" s="554"/>
    </row>
    <row r="606" spans="2:28" x14ac:dyDescent="0.25">
      <c r="B606" s="554"/>
      <c r="C606" s="554"/>
      <c r="D606" s="554"/>
      <c r="E606" s="554"/>
      <c r="F606" s="554"/>
      <c r="G606" s="554"/>
      <c r="H606" s="554"/>
      <c r="I606" s="554"/>
      <c r="J606" s="554"/>
      <c r="K606" s="554"/>
      <c r="L606" s="554"/>
      <c r="M606" s="554"/>
      <c r="N606" s="554"/>
      <c r="O606" s="554"/>
      <c r="P606" s="554"/>
      <c r="Q606" s="554"/>
      <c r="R606" s="554"/>
      <c r="S606" s="554"/>
      <c r="T606" s="554"/>
      <c r="U606" s="554"/>
      <c r="V606" s="554"/>
      <c r="W606" s="554"/>
      <c r="X606" s="554"/>
      <c r="Y606" s="554"/>
      <c r="Z606" s="554"/>
      <c r="AA606" s="554"/>
      <c r="AB606" s="554"/>
    </row>
    <row r="607" spans="2:28" x14ac:dyDescent="0.25">
      <c r="B607" s="554"/>
      <c r="C607" s="554"/>
      <c r="D607" s="554"/>
      <c r="E607" s="554"/>
      <c r="F607" s="554"/>
      <c r="G607" s="554"/>
      <c r="H607" s="554"/>
      <c r="I607" s="554"/>
      <c r="J607" s="554"/>
      <c r="K607" s="554"/>
      <c r="L607" s="554"/>
      <c r="M607" s="554"/>
      <c r="N607" s="554"/>
      <c r="O607" s="554"/>
      <c r="P607" s="554"/>
      <c r="Q607" s="554"/>
      <c r="R607" s="554"/>
      <c r="S607" s="554"/>
      <c r="T607" s="554"/>
      <c r="U607" s="554"/>
      <c r="V607" s="554"/>
      <c r="W607" s="554"/>
      <c r="X607" s="554"/>
      <c r="Y607" s="554"/>
      <c r="Z607" s="554"/>
      <c r="AA607" s="554"/>
      <c r="AB607" s="554"/>
    </row>
    <row r="608" spans="2:28" x14ac:dyDescent="0.25">
      <c r="B608" s="554"/>
      <c r="C608" s="554"/>
      <c r="D608" s="554"/>
      <c r="E608" s="554"/>
      <c r="F608" s="554"/>
      <c r="G608" s="554"/>
      <c r="H608" s="554"/>
      <c r="I608" s="554"/>
      <c r="J608" s="554"/>
      <c r="K608" s="554"/>
      <c r="L608" s="554"/>
      <c r="M608" s="554"/>
      <c r="N608" s="554"/>
      <c r="O608" s="554"/>
      <c r="P608" s="554"/>
      <c r="Q608" s="554"/>
      <c r="R608" s="554"/>
      <c r="S608" s="554"/>
      <c r="T608" s="554"/>
      <c r="U608" s="554"/>
      <c r="V608" s="554"/>
      <c r="W608" s="554"/>
      <c r="X608" s="554"/>
      <c r="Y608" s="554"/>
      <c r="Z608" s="554"/>
      <c r="AA608" s="554"/>
      <c r="AB608" s="554"/>
    </row>
    <row r="609" spans="2:28" x14ac:dyDescent="0.25">
      <c r="B609" s="554"/>
      <c r="C609" s="554"/>
      <c r="D609" s="554"/>
      <c r="E609" s="554"/>
      <c r="F609" s="554"/>
      <c r="G609" s="554"/>
      <c r="H609" s="554"/>
      <c r="I609" s="554"/>
      <c r="J609" s="554"/>
      <c r="K609" s="554"/>
      <c r="L609" s="554"/>
      <c r="M609" s="554"/>
      <c r="N609" s="554"/>
      <c r="O609" s="554"/>
      <c r="P609" s="554"/>
      <c r="Q609" s="554"/>
      <c r="R609" s="554"/>
      <c r="S609" s="554"/>
      <c r="T609" s="554"/>
      <c r="U609" s="554"/>
      <c r="V609" s="554"/>
      <c r="W609" s="554"/>
      <c r="X609" s="554"/>
      <c r="Y609" s="554"/>
      <c r="Z609" s="554"/>
      <c r="AA609" s="554"/>
      <c r="AB609" s="554"/>
    </row>
    <row r="610" spans="2:28" x14ac:dyDescent="0.25">
      <c r="B610" s="554"/>
      <c r="C610" s="554"/>
      <c r="D610" s="554"/>
      <c r="E610" s="554"/>
      <c r="F610" s="554"/>
      <c r="G610" s="554"/>
      <c r="H610" s="554"/>
      <c r="I610" s="554"/>
      <c r="J610" s="554"/>
      <c r="K610" s="554"/>
      <c r="L610" s="554"/>
      <c r="M610" s="554"/>
      <c r="N610" s="554"/>
      <c r="O610" s="554"/>
      <c r="P610" s="554"/>
      <c r="Q610" s="554"/>
      <c r="R610" s="554"/>
      <c r="S610" s="554"/>
      <c r="T610" s="554"/>
      <c r="U610" s="554"/>
      <c r="V610" s="554"/>
      <c r="W610" s="554"/>
      <c r="X610" s="554"/>
      <c r="Y610" s="554"/>
      <c r="Z610" s="554"/>
      <c r="AA610" s="554"/>
      <c r="AB610" s="554"/>
    </row>
    <row r="611" spans="2:28" x14ac:dyDescent="0.25">
      <c r="B611" s="554"/>
      <c r="C611" s="554"/>
      <c r="D611" s="554"/>
      <c r="E611" s="554"/>
      <c r="F611" s="554"/>
      <c r="G611" s="554"/>
      <c r="H611" s="554"/>
      <c r="I611" s="554"/>
      <c r="J611" s="554"/>
      <c r="K611" s="554"/>
      <c r="L611" s="554"/>
      <c r="M611" s="554"/>
      <c r="N611" s="554"/>
      <c r="O611" s="554"/>
      <c r="P611" s="554"/>
      <c r="Q611" s="554"/>
      <c r="R611" s="554"/>
      <c r="S611" s="554"/>
      <c r="T611" s="554"/>
      <c r="U611" s="554"/>
      <c r="V611" s="554"/>
      <c r="W611" s="554"/>
      <c r="X611" s="554"/>
      <c r="Y611" s="554"/>
      <c r="Z611" s="554"/>
      <c r="AA611" s="554"/>
      <c r="AB611" s="554"/>
    </row>
    <row r="612" spans="2:28" x14ac:dyDescent="0.25">
      <c r="B612" s="554"/>
      <c r="C612" s="554"/>
      <c r="D612" s="554"/>
      <c r="E612" s="554"/>
      <c r="F612" s="554"/>
      <c r="G612" s="554"/>
      <c r="H612" s="554"/>
      <c r="I612" s="554"/>
      <c r="J612" s="554"/>
      <c r="K612" s="554"/>
      <c r="L612" s="554"/>
      <c r="M612" s="554"/>
      <c r="N612" s="554"/>
      <c r="O612" s="554"/>
      <c r="P612" s="554"/>
      <c r="Q612" s="554"/>
      <c r="R612" s="554"/>
      <c r="S612" s="554"/>
      <c r="T612" s="554"/>
      <c r="U612" s="554"/>
      <c r="V612" s="554"/>
      <c r="W612" s="554"/>
      <c r="X612" s="554"/>
      <c r="Y612" s="554"/>
      <c r="Z612" s="554"/>
      <c r="AA612" s="554"/>
      <c r="AB612" s="554"/>
    </row>
    <row r="613" spans="2:28" x14ac:dyDescent="0.25">
      <c r="B613" s="554"/>
      <c r="C613" s="554"/>
      <c r="D613" s="554"/>
      <c r="E613" s="554"/>
      <c r="F613" s="554"/>
      <c r="G613" s="554"/>
      <c r="H613" s="554"/>
      <c r="I613" s="554"/>
      <c r="J613" s="554"/>
      <c r="K613" s="554"/>
      <c r="L613" s="554"/>
      <c r="M613" s="554"/>
      <c r="N613" s="554"/>
      <c r="O613" s="554"/>
      <c r="P613" s="554"/>
      <c r="Q613" s="554"/>
      <c r="R613" s="554"/>
      <c r="S613" s="554"/>
      <c r="T613" s="554"/>
      <c r="U613" s="554"/>
      <c r="V613" s="554"/>
      <c r="W613" s="554"/>
      <c r="X613" s="554"/>
      <c r="Y613" s="554"/>
      <c r="Z613" s="554"/>
      <c r="AA613" s="554"/>
      <c r="AB613" s="554"/>
    </row>
    <row r="614" spans="2:28" x14ac:dyDescent="0.25">
      <c r="B614" s="554"/>
      <c r="C614" s="554"/>
      <c r="D614" s="554"/>
      <c r="E614" s="554"/>
      <c r="F614" s="554"/>
      <c r="G614" s="554"/>
      <c r="H614" s="554"/>
      <c r="I614" s="554"/>
      <c r="J614" s="554"/>
      <c r="K614" s="554"/>
      <c r="L614" s="554"/>
      <c r="M614" s="554"/>
      <c r="N614" s="554"/>
      <c r="O614" s="554"/>
      <c r="P614" s="554"/>
      <c r="Q614" s="554"/>
      <c r="R614" s="554"/>
      <c r="S614" s="554"/>
      <c r="T614" s="554"/>
      <c r="U614" s="554"/>
      <c r="V614" s="554"/>
      <c r="W614" s="554"/>
      <c r="X614" s="554"/>
      <c r="Y614" s="554"/>
      <c r="Z614" s="554"/>
      <c r="AA614" s="554"/>
      <c r="AB614" s="554"/>
    </row>
    <row r="615" spans="2:28" x14ac:dyDescent="0.25">
      <c r="B615" s="554"/>
      <c r="C615" s="554"/>
      <c r="D615" s="554"/>
      <c r="E615" s="554"/>
      <c r="F615" s="554"/>
      <c r="G615" s="554"/>
      <c r="H615" s="554"/>
      <c r="I615" s="554"/>
      <c r="J615" s="554"/>
      <c r="K615" s="554"/>
      <c r="L615" s="554"/>
      <c r="M615" s="554"/>
      <c r="N615" s="554"/>
      <c r="O615" s="554"/>
      <c r="P615" s="554"/>
      <c r="Q615" s="554"/>
      <c r="R615" s="554"/>
      <c r="S615" s="554"/>
      <c r="T615" s="554"/>
      <c r="U615" s="554"/>
      <c r="V615" s="554"/>
      <c r="W615" s="554"/>
      <c r="X615" s="554"/>
      <c r="Y615" s="554"/>
      <c r="Z615" s="554"/>
      <c r="AA615" s="554"/>
      <c r="AB615" s="554"/>
    </row>
    <row r="616" spans="2:28" x14ac:dyDescent="0.25">
      <c r="B616" s="554"/>
      <c r="C616" s="554"/>
      <c r="D616" s="554"/>
      <c r="E616" s="554"/>
      <c r="F616" s="554"/>
      <c r="G616" s="554"/>
      <c r="H616" s="554"/>
      <c r="I616" s="554"/>
      <c r="J616" s="554"/>
      <c r="K616" s="554"/>
      <c r="L616" s="554"/>
      <c r="M616" s="554"/>
      <c r="N616" s="554"/>
      <c r="O616" s="554"/>
      <c r="P616" s="554"/>
      <c r="Q616" s="554"/>
      <c r="R616" s="554"/>
      <c r="S616" s="554"/>
      <c r="T616" s="554"/>
      <c r="U616" s="554"/>
      <c r="V616" s="554"/>
      <c r="W616" s="554"/>
      <c r="X616" s="554"/>
      <c r="Y616" s="554"/>
      <c r="Z616" s="554"/>
      <c r="AA616" s="554"/>
      <c r="AB616" s="554"/>
    </row>
    <row r="617" spans="2:28" x14ac:dyDescent="0.25">
      <c r="B617" s="554"/>
      <c r="C617" s="554"/>
      <c r="D617" s="554"/>
      <c r="E617" s="554"/>
      <c r="F617" s="554"/>
      <c r="G617" s="554"/>
      <c r="H617" s="554"/>
      <c r="I617" s="554"/>
      <c r="J617" s="554"/>
      <c r="K617" s="554"/>
      <c r="L617" s="554"/>
      <c r="M617" s="554"/>
      <c r="N617" s="554"/>
      <c r="O617" s="554"/>
      <c r="P617" s="554"/>
      <c r="Q617" s="554"/>
      <c r="R617" s="554"/>
      <c r="S617" s="554"/>
      <c r="T617" s="554"/>
      <c r="U617" s="554"/>
      <c r="V617" s="554"/>
      <c r="W617" s="554"/>
      <c r="X617" s="554"/>
      <c r="Y617" s="554"/>
      <c r="Z617" s="554"/>
      <c r="AA617" s="554"/>
      <c r="AB617" s="554"/>
    </row>
    <row r="618" spans="2:28" x14ac:dyDescent="0.25">
      <c r="B618" s="554"/>
      <c r="C618" s="554"/>
      <c r="D618" s="554"/>
      <c r="E618" s="554"/>
      <c r="F618" s="554"/>
      <c r="G618" s="554"/>
      <c r="H618" s="554"/>
      <c r="I618" s="554"/>
      <c r="J618" s="554"/>
      <c r="K618" s="554"/>
      <c r="L618" s="554"/>
      <c r="M618" s="554"/>
      <c r="N618" s="554"/>
      <c r="O618" s="554"/>
      <c r="P618" s="554"/>
      <c r="Q618" s="554"/>
      <c r="R618" s="554"/>
      <c r="S618" s="554"/>
      <c r="T618" s="554"/>
      <c r="U618" s="554"/>
      <c r="V618" s="554"/>
      <c r="W618" s="554"/>
      <c r="X618" s="554"/>
      <c r="Y618" s="554"/>
      <c r="Z618" s="554"/>
      <c r="AA618" s="554"/>
      <c r="AB618" s="554"/>
    </row>
    <row r="619" spans="2:28" x14ac:dyDescent="0.25">
      <c r="B619" s="554"/>
      <c r="C619" s="554"/>
      <c r="D619" s="554"/>
      <c r="E619" s="554"/>
      <c r="F619" s="554"/>
      <c r="G619" s="554"/>
      <c r="H619" s="554"/>
      <c r="I619" s="554"/>
      <c r="J619" s="554"/>
      <c r="K619" s="554"/>
      <c r="L619" s="554"/>
      <c r="M619" s="554"/>
      <c r="N619" s="554"/>
      <c r="O619" s="554"/>
      <c r="P619" s="554"/>
      <c r="Q619" s="554"/>
      <c r="R619" s="554"/>
      <c r="S619" s="554"/>
      <c r="T619" s="554"/>
      <c r="U619" s="554"/>
      <c r="V619" s="554"/>
      <c r="W619" s="554"/>
      <c r="X619" s="554"/>
      <c r="Y619" s="554"/>
      <c r="Z619" s="554"/>
      <c r="AA619" s="554"/>
      <c r="AB619" s="554"/>
    </row>
    <row r="620" spans="2:28" x14ac:dyDescent="0.25">
      <c r="B620" s="554"/>
      <c r="C620" s="554"/>
      <c r="D620" s="554"/>
      <c r="E620" s="554"/>
      <c r="F620" s="554"/>
      <c r="G620" s="554"/>
      <c r="H620" s="554"/>
      <c r="I620" s="554"/>
      <c r="J620" s="554"/>
      <c r="K620" s="554"/>
      <c r="L620" s="554"/>
      <c r="M620" s="554"/>
      <c r="N620" s="554"/>
      <c r="O620" s="554"/>
      <c r="P620" s="554"/>
      <c r="Q620" s="554"/>
      <c r="R620" s="554"/>
      <c r="S620" s="554"/>
      <c r="T620" s="554"/>
      <c r="U620" s="554"/>
      <c r="V620" s="554"/>
      <c r="W620" s="554"/>
      <c r="X620" s="554"/>
      <c r="Y620" s="554"/>
      <c r="Z620" s="554"/>
      <c r="AA620" s="554"/>
      <c r="AB620" s="554"/>
    </row>
    <row r="621" spans="2:28" x14ac:dyDescent="0.25">
      <c r="B621" s="554"/>
      <c r="C621" s="554"/>
      <c r="D621" s="554"/>
      <c r="E621" s="554"/>
      <c r="F621" s="554"/>
      <c r="G621" s="554"/>
      <c r="H621" s="554"/>
      <c r="I621" s="554"/>
      <c r="J621" s="554"/>
      <c r="K621" s="554"/>
      <c r="L621" s="554"/>
      <c r="M621" s="554"/>
      <c r="N621" s="554"/>
      <c r="O621" s="554"/>
      <c r="P621" s="554"/>
      <c r="Q621" s="554"/>
      <c r="R621" s="554"/>
      <c r="S621" s="554"/>
      <c r="T621" s="554"/>
      <c r="U621" s="554"/>
      <c r="V621" s="554"/>
      <c r="W621" s="554"/>
      <c r="X621" s="554"/>
      <c r="Y621" s="554"/>
      <c r="Z621" s="554"/>
      <c r="AA621" s="554"/>
      <c r="AB621" s="554"/>
    </row>
    <row r="622" spans="2:28" x14ac:dyDescent="0.25">
      <c r="B622" s="554"/>
      <c r="C622" s="554"/>
      <c r="D622" s="554"/>
      <c r="E622" s="554"/>
      <c r="F622" s="554"/>
      <c r="G622" s="554"/>
      <c r="H622" s="554"/>
      <c r="I622" s="554"/>
      <c r="J622" s="554"/>
      <c r="K622" s="554"/>
      <c r="L622" s="554"/>
      <c r="M622" s="554"/>
      <c r="N622" s="554"/>
      <c r="O622" s="554"/>
      <c r="P622" s="554"/>
      <c r="Q622" s="554"/>
      <c r="R622" s="554"/>
      <c r="S622" s="554"/>
      <c r="T622" s="554"/>
      <c r="U622" s="554"/>
      <c r="V622" s="554"/>
      <c r="W622" s="554"/>
      <c r="X622" s="554"/>
      <c r="Y622" s="554"/>
      <c r="Z622" s="554"/>
      <c r="AA622" s="554"/>
      <c r="AB622" s="554"/>
    </row>
    <row r="623" spans="2:28" x14ac:dyDescent="0.25">
      <c r="B623" s="554"/>
      <c r="C623" s="554"/>
      <c r="D623" s="554"/>
      <c r="E623" s="554"/>
      <c r="F623" s="554"/>
      <c r="G623" s="554"/>
      <c r="H623" s="554"/>
      <c r="I623" s="554"/>
      <c r="J623" s="554"/>
      <c r="K623" s="554"/>
      <c r="L623" s="554"/>
      <c r="M623" s="554"/>
      <c r="N623" s="554"/>
      <c r="O623" s="554"/>
      <c r="P623" s="554"/>
      <c r="Q623" s="554"/>
      <c r="R623" s="554"/>
      <c r="S623" s="554"/>
      <c r="T623" s="554"/>
      <c r="U623" s="554"/>
      <c r="V623" s="554"/>
      <c r="W623" s="554"/>
      <c r="X623" s="554"/>
      <c r="Y623" s="554"/>
      <c r="Z623" s="554"/>
      <c r="AA623" s="554"/>
      <c r="AB623" s="554"/>
    </row>
    <row r="624" spans="2:28" x14ac:dyDescent="0.25">
      <c r="B624" s="554"/>
      <c r="C624" s="554"/>
      <c r="D624" s="554"/>
      <c r="E624" s="554"/>
      <c r="F624" s="554"/>
      <c r="G624" s="554"/>
      <c r="H624" s="554"/>
      <c r="I624" s="554"/>
      <c r="J624" s="554"/>
      <c r="K624" s="554"/>
      <c r="L624" s="554"/>
      <c r="M624" s="554"/>
      <c r="N624" s="554"/>
      <c r="O624" s="554"/>
      <c r="P624" s="554"/>
      <c r="Q624" s="554"/>
      <c r="R624" s="554"/>
      <c r="S624" s="554"/>
      <c r="T624" s="554"/>
      <c r="U624" s="554"/>
      <c r="V624" s="554"/>
      <c r="W624" s="554"/>
      <c r="X624" s="554"/>
      <c r="Y624" s="554"/>
      <c r="Z624" s="554"/>
      <c r="AA624" s="554"/>
      <c r="AB624" s="554"/>
    </row>
    <row r="625" spans="2:28" x14ac:dyDescent="0.25">
      <c r="B625" s="554"/>
      <c r="C625" s="554"/>
      <c r="D625" s="554"/>
      <c r="E625" s="554"/>
      <c r="F625" s="554"/>
      <c r="G625" s="554"/>
      <c r="H625" s="554"/>
      <c r="I625" s="554"/>
      <c r="J625" s="554"/>
      <c r="K625" s="554"/>
      <c r="L625" s="554"/>
      <c r="M625" s="554"/>
      <c r="N625" s="554"/>
      <c r="O625" s="554"/>
      <c r="P625" s="554"/>
      <c r="Q625" s="554"/>
      <c r="R625" s="554"/>
      <c r="S625" s="554"/>
      <c r="T625" s="554"/>
      <c r="U625" s="554"/>
      <c r="V625" s="554"/>
      <c r="W625" s="554"/>
      <c r="X625" s="554"/>
      <c r="Y625" s="554"/>
      <c r="Z625" s="554"/>
      <c r="AA625" s="554"/>
      <c r="AB625" s="554"/>
    </row>
    <row r="626" spans="2:28" x14ac:dyDescent="0.25">
      <c r="B626" s="554"/>
      <c r="C626" s="554"/>
      <c r="D626" s="554"/>
      <c r="E626" s="554"/>
      <c r="F626" s="554"/>
      <c r="G626" s="554"/>
      <c r="H626" s="554"/>
      <c r="I626" s="554"/>
      <c r="J626" s="554"/>
      <c r="K626" s="554"/>
      <c r="L626" s="554"/>
      <c r="M626" s="554"/>
      <c r="N626" s="554"/>
      <c r="O626" s="554"/>
      <c r="P626" s="554"/>
      <c r="Q626" s="554"/>
      <c r="R626" s="554"/>
      <c r="S626" s="554"/>
      <c r="T626" s="554"/>
      <c r="U626" s="554"/>
      <c r="V626" s="554"/>
      <c r="W626" s="554"/>
      <c r="X626" s="554"/>
      <c r="Y626" s="554"/>
      <c r="Z626" s="554"/>
      <c r="AA626" s="554"/>
      <c r="AB626" s="554"/>
    </row>
    <row r="627" spans="2:28" x14ac:dyDescent="0.25">
      <c r="B627" s="554"/>
      <c r="C627" s="554"/>
      <c r="D627" s="554"/>
      <c r="E627" s="554"/>
      <c r="F627" s="554"/>
      <c r="G627" s="554"/>
      <c r="H627" s="554"/>
      <c r="I627" s="554"/>
      <c r="J627" s="554"/>
      <c r="K627" s="554"/>
      <c r="L627" s="554"/>
      <c r="M627" s="554"/>
      <c r="N627" s="554"/>
      <c r="O627" s="554"/>
      <c r="P627" s="554"/>
      <c r="Q627" s="554"/>
      <c r="R627" s="554"/>
      <c r="S627" s="554"/>
      <c r="T627" s="554"/>
      <c r="U627" s="554"/>
      <c r="V627" s="554"/>
      <c r="W627" s="554"/>
      <c r="X627" s="554"/>
      <c r="Y627" s="554"/>
      <c r="Z627" s="554"/>
      <c r="AA627" s="554"/>
      <c r="AB627" s="554"/>
    </row>
    <row r="628" spans="2:28" x14ac:dyDescent="0.25">
      <c r="B628" s="554"/>
      <c r="C628" s="554"/>
      <c r="D628" s="554"/>
      <c r="E628" s="554"/>
      <c r="F628" s="554"/>
      <c r="G628" s="554"/>
      <c r="H628" s="554"/>
      <c r="I628" s="554"/>
      <c r="J628" s="554"/>
      <c r="K628" s="554"/>
      <c r="L628" s="554"/>
      <c r="M628" s="554"/>
      <c r="N628" s="554"/>
      <c r="O628" s="554"/>
      <c r="P628" s="554"/>
      <c r="Q628" s="554"/>
      <c r="R628" s="554"/>
      <c r="S628" s="554"/>
      <c r="T628" s="554"/>
      <c r="U628" s="554"/>
      <c r="V628" s="554"/>
      <c r="W628" s="554"/>
      <c r="X628" s="554"/>
      <c r="Y628" s="554"/>
      <c r="Z628" s="554"/>
      <c r="AA628" s="554"/>
      <c r="AB628" s="554"/>
    </row>
    <row r="629" spans="2:28" x14ac:dyDescent="0.25">
      <c r="B629" s="554"/>
      <c r="C629" s="554"/>
      <c r="D629" s="554"/>
      <c r="E629" s="554"/>
      <c r="F629" s="554"/>
      <c r="G629" s="554"/>
      <c r="H629" s="554"/>
      <c r="I629" s="554"/>
      <c r="J629" s="554"/>
      <c r="K629" s="554"/>
      <c r="L629" s="554"/>
      <c r="M629" s="554"/>
      <c r="N629" s="554"/>
      <c r="O629" s="554"/>
      <c r="P629" s="554"/>
      <c r="Q629" s="554"/>
      <c r="R629" s="554"/>
      <c r="S629" s="554"/>
      <c r="T629" s="554"/>
      <c r="U629" s="554"/>
      <c r="V629" s="554"/>
      <c r="W629" s="554"/>
      <c r="X629" s="554"/>
      <c r="Y629" s="554"/>
      <c r="Z629" s="554"/>
      <c r="AA629" s="554"/>
      <c r="AB629" s="554"/>
    </row>
    <row r="630" spans="2:28" x14ac:dyDescent="0.25">
      <c r="B630" s="554"/>
      <c r="C630" s="554"/>
      <c r="D630" s="554"/>
      <c r="E630" s="554"/>
      <c r="F630" s="554"/>
      <c r="G630" s="554"/>
      <c r="H630" s="554"/>
      <c r="I630" s="554"/>
      <c r="J630" s="554"/>
      <c r="K630" s="554"/>
      <c r="L630" s="554"/>
      <c r="M630" s="554"/>
      <c r="N630" s="554"/>
      <c r="O630" s="554"/>
      <c r="P630" s="554"/>
      <c r="Q630" s="554"/>
      <c r="R630" s="554"/>
      <c r="S630" s="554"/>
      <c r="T630" s="554"/>
      <c r="U630" s="554"/>
      <c r="V630" s="554"/>
      <c r="W630" s="554"/>
      <c r="X630" s="554"/>
      <c r="Y630" s="554"/>
      <c r="Z630" s="554"/>
      <c r="AA630" s="554"/>
      <c r="AB630" s="554"/>
    </row>
    <row r="631" spans="2:28" x14ac:dyDescent="0.25">
      <c r="B631" s="554"/>
      <c r="C631" s="554"/>
      <c r="D631" s="554"/>
      <c r="E631" s="554"/>
      <c r="F631" s="554"/>
      <c r="G631" s="554"/>
      <c r="H631" s="554"/>
      <c r="I631" s="554"/>
      <c r="J631" s="554"/>
      <c r="K631" s="554"/>
      <c r="L631" s="554"/>
      <c r="M631" s="554"/>
      <c r="N631" s="554"/>
      <c r="O631" s="554"/>
      <c r="P631" s="554"/>
      <c r="Q631" s="554"/>
      <c r="R631" s="554"/>
      <c r="S631" s="554"/>
      <c r="T631" s="554"/>
      <c r="U631" s="554"/>
      <c r="V631" s="554"/>
      <c r="W631" s="554"/>
      <c r="X631" s="554"/>
      <c r="Y631" s="554"/>
      <c r="Z631" s="554"/>
      <c r="AA631" s="554"/>
      <c r="AB631" s="554"/>
    </row>
    <row r="632" spans="2:28" x14ac:dyDescent="0.25">
      <c r="B632" s="554"/>
      <c r="C632" s="554"/>
      <c r="D632" s="554"/>
      <c r="E632" s="554"/>
      <c r="F632" s="554"/>
      <c r="G632" s="554"/>
      <c r="H632" s="554"/>
      <c r="I632" s="554"/>
      <c r="J632" s="554"/>
      <c r="K632" s="554"/>
      <c r="L632" s="554"/>
      <c r="M632" s="554"/>
      <c r="N632" s="554"/>
      <c r="O632" s="554"/>
      <c r="P632" s="554"/>
      <c r="Q632" s="554"/>
      <c r="R632" s="554"/>
      <c r="S632" s="554"/>
      <c r="T632" s="554"/>
      <c r="U632" s="554"/>
      <c r="V632" s="554"/>
      <c r="W632" s="554"/>
      <c r="X632" s="554"/>
      <c r="Y632" s="554"/>
      <c r="Z632" s="554"/>
      <c r="AA632" s="554"/>
      <c r="AB632" s="554"/>
    </row>
    <row r="633" spans="2:28" x14ac:dyDescent="0.25">
      <c r="B633" s="554"/>
      <c r="C633" s="554"/>
      <c r="D633" s="554"/>
      <c r="E633" s="554"/>
      <c r="F633" s="554"/>
      <c r="G633" s="554"/>
      <c r="H633" s="554"/>
      <c r="I633" s="554"/>
      <c r="J633" s="554"/>
      <c r="K633" s="554"/>
      <c r="L633" s="554"/>
      <c r="M633" s="554"/>
      <c r="N633" s="554"/>
      <c r="O633" s="554"/>
      <c r="P633" s="554"/>
      <c r="Q633" s="554"/>
      <c r="R633" s="554"/>
      <c r="S633" s="554"/>
      <c r="T633" s="554"/>
      <c r="U633" s="554"/>
      <c r="V633" s="554"/>
      <c r="W633" s="554"/>
      <c r="X633" s="554"/>
      <c r="Y633" s="554"/>
      <c r="Z633" s="554"/>
      <c r="AA633" s="554"/>
      <c r="AB633" s="554"/>
    </row>
    <row r="634" spans="2:28" x14ac:dyDescent="0.25">
      <c r="B634" s="554"/>
      <c r="C634" s="554"/>
      <c r="D634" s="554"/>
      <c r="E634" s="554"/>
      <c r="F634" s="554"/>
      <c r="G634" s="554"/>
      <c r="H634" s="554"/>
      <c r="I634" s="554"/>
      <c r="J634" s="554"/>
      <c r="K634" s="554"/>
      <c r="L634" s="554"/>
      <c r="M634" s="554"/>
      <c r="N634" s="554"/>
      <c r="O634" s="554"/>
      <c r="P634" s="554"/>
      <c r="Q634" s="554"/>
      <c r="R634" s="554"/>
      <c r="S634" s="554"/>
      <c r="T634" s="554"/>
      <c r="U634" s="554"/>
      <c r="V634" s="554"/>
      <c r="W634" s="554"/>
      <c r="X634" s="554"/>
      <c r="Y634" s="554"/>
      <c r="Z634" s="554"/>
      <c r="AA634" s="554"/>
      <c r="AB634" s="554"/>
    </row>
    <row r="635" spans="2:28" x14ac:dyDescent="0.25">
      <c r="B635" s="554"/>
      <c r="C635" s="554"/>
      <c r="D635" s="554"/>
      <c r="E635" s="554"/>
      <c r="F635" s="554"/>
      <c r="G635" s="554"/>
      <c r="H635" s="554"/>
      <c r="I635" s="554"/>
      <c r="J635" s="554"/>
      <c r="K635" s="554"/>
      <c r="L635" s="554"/>
      <c r="M635" s="554"/>
      <c r="N635" s="554"/>
      <c r="O635" s="554"/>
      <c r="P635" s="554"/>
      <c r="Q635" s="554"/>
      <c r="R635" s="554"/>
      <c r="S635" s="554"/>
      <c r="T635" s="554"/>
      <c r="U635" s="554"/>
      <c r="V635" s="554"/>
      <c r="W635" s="554"/>
      <c r="X635" s="554"/>
      <c r="Y635" s="554"/>
      <c r="Z635" s="554"/>
      <c r="AA635" s="554"/>
      <c r="AB635" s="554"/>
    </row>
    <row r="636" spans="2:28" x14ac:dyDescent="0.25">
      <c r="B636" s="554"/>
      <c r="C636" s="554"/>
      <c r="D636" s="554"/>
      <c r="E636" s="554"/>
      <c r="F636" s="554"/>
      <c r="G636" s="554"/>
      <c r="H636" s="554"/>
      <c r="I636" s="554"/>
      <c r="J636" s="554"/>
      <c r="K636" s="554"/>
      <c r="L636" s="554"/>
      <c r="M636" s="554"/>
      <c r="N636" s="554"/>
      <c r="O636" s="554"/>
      <c r="P636" s="554"/>
      <c r="Q636" s="554"/>
      <c r="R636" s="554"/>
      <c r="S636" s="554"/>
      <c r="T636" s="554"/>
      <c r="U636" s="554"/>
      <c r="V636" s="554"/>
      <c r="W636" s="554"/>
      <c r="X636" s="554"/>
      <c r="Y636" s="554"/>
      <c r="Z636" s="554"/>
      <c r="AA636" s="554"/>
      <c r="AB636" s="554"/>
    </row>
    <row r="637" spans="2:28" x14ac:dyDescent="0.25">
      <c r="B637" s="554"/>
      <c r="C637" s="554"/>
      <c r="D637" s="554"/>
      <c r="E637" s="554"/>
      <c r="F637" s="554"/>
      <c r="G637" s="554"/>
      <c r="H637" s="554"/>
      <c r="I637" s="554"/>
      <c r="J637" s="554"/>
      <c r="K637" s="554"/>
      <c r="L637" s="554"/>
      <c r="M637" s="554"/>
      <c r="N637" s="554"/>
      <c r="O637" s="554"/>
      <c r="P637" s="554"/>
      <c r="Q637" s="554"/>
      <c r="R637" s="554"/>
      <c r="S637" s="554"/>
      <c r="T637" s="554"/>
      <c r="U637" s="554"/>
      <c r="V637" s="554"/>
      <c r="W637" s="554"/>
      <c r="X637" s="554"/>
      <c r="Y637" s="554"/>
      <c r="Z637" s="554"/>
      <c r="AA637" s="554"/>
      <c r="AB637" s="554"/>
    </row>
    <row r="638" spans="2:28" x14ac:dyDescent="0.25">
      <c r="B638" s="554"/>
      <c r="C638" s="554"/>
      <c r="D638" s="554"/>
      <c r="E638" s="554"/>
      <c r="F638" s="554"/>
      <c r="G638" s="554"/>
      <c r="H638" s="554"/>
      <c r="I638" s="554"/>
      <c r="J638" s="554"/>
      <c r="K638" s="554"/>
      <c r="L638" s="554"/>
      <c r="M638" s="554"/>
      <c r="N638" s="554"/>
      <c r="O638" s="554"/>
      <c r="P638" s="554"/>
      <c r="Q638" s="554"/>
      <c r="R638" s="554"/>
      <c r="S638" s="554"/>
      <c r="T638" s="554"/>
      <c r="U638" s="554"/>
      <c r="V638" s="554"/>
      <c r="W638" s="554"/>
      <c r="X638" s="554"/>
      <c r="Y638" s="554"/>
      <c r="Z638" s="554"/>
      <c r="AA638" s="554"/>
      <c r="AB638" s="554"/>
    </row>
    <row r="639" spans="2:28" x14ac:dyDescent="0.25">
      <c r="B639" s="554"/>
      <c r="C639" s="554"/>
      <c r="D639" s="554"/>
      <c r="E639" s="554"/>
      <c r="F639" s="554"/>
      <c r="G639" s="554"/>
      <c r="H639" s="554"/>
      <c r="I639" s="554"/>
      <c r="J639" s="554"/>
      <c r="K639" s="554"/>
      <c r="L639" s="554"/>
      <c r="M639" s="554"/>
      <c r="N639" s="554"/>
      <c r="O639" s="554"/>
      <c r="P639" s="554"/>
      <c r="Q639" s="554"/>
      <c r="R639" s="554"/>
      <c r="S639" s="554"/>
      <c r="T639" s="554"/>
      <c r="U639" s="554"/>
      <c r="V639" s="554"/>
      <c r="W639" s="554"/>
      <c r="X639" s="554"/>
      <c r="Y639" s="554"/>
      <c r="Z639" s="554"/>
      <c r="AA639" s="554"/>
      <c r="AB639" s="554"/>
    </row>
    <row r="640" spans="2:28" x14ac:dyDescent="0.25">
      <c r="B640" s="554"/>
      <c r="C640" s="554"/>
      <c r="D640" s="554"/>
      <c r="E640" s="554"/>
      <c r="F640" s="554"/>
      <c r="G640" s="554"/>
      <c r="H640" s="554"/>
      <c r="I640" s="554"/>
      <c r="J640" s="554"/>
      <c r="K640" s="554"/>
      <c r="L640" s="554"/>
      <c r="M640" s="554"/>
      <c r="N640" s="554"/>
      <c r="O640" s="554"/>
      <c r="P640" s="554"/>
      <c r="Q640" s="554"/>
      <c r="R640" s="554"/>
      <c r="S640" s="554"/>
      <c r="T640" s="554"/>
      <c r="U640" s="554"/>
      <c r="V640" s="554"/>
      <c r="W640" s="554"/>
      <c r="X640" s="554"/>
      <c r="Y640" s="554"/>
      <c r="Z640" s="554"/>
      <c r="AA640" s="554"/>
      <c r="AB640" s="554"/>
    </row>
    <row r="641" spans="2:28" x14ac:dyDescent="0.25">
      <c r="B641" s="554"/>
      <c r="C641" s="554"/>
      <c r="D641" s="554"/>
      <c r="E641" s="554"/>
      <c r="F641" s="554"/>
      <c r="G641" s="554"/>
      <c r="H641" s="554"/>
      <c r="I641" s="554"/>
      <c r="J641" s="554"/>
      <c r="K641" s="554"/>
      <c r="L641" s="554"/>
      <c r="M641" s="554"/>
      <c r="N641" s="554"/>
      <c r="O641" s="554"/>
      <c r="P641" s="554"/>
      <c r="Q641" s="554"/>
      <c r="R641" s="554"/>
      <c r="S641" s="554"/>
      <c r="T641" s="554"/>
      <c r="U641" s="554"/>
      <c r="V641" s="554"/>
      <c r="W641" s="554"/>
      <c r="X641" s="554"/>
      <c r="Y641" s="554"/>
      <c r="Z641" s="554"/>
      <c r="AA641" s="554"/>
      <c r="AB641" s="554"/>
    </row>
    <row r="642" spans="2:28" x14ac:dyDescent="0.25">
      <c r="B642" s="554"/>
      <c r="C642" s="554"/>
      <c r="D642" s="554"/>
      <c r="E642" s="554"/>
      <c r="F642" s="554"/>
      <c r="G642" s="554"/>
      <c r="H642" s="554"/>
      <c r="I642" s="554"/>
      <c r="J642" s="554"/>
      <c r="K642" s="554"/>
      <c r="L642" s="554"/>
      <c r="M642" s="554"/>
      <c r="N642" s="554"/>
      <c r="O642" s="554"/>
      <c r="P642" s="554"/>
      <c r="Q642" s="554"/>
      <c r="R642" s="554"/>
      <c r="S642" s="554"/>
      <c r="T642" s="554"/>
      <c r="U642" s="554"/>
      <c r="V642" s="554"/>
      <c r="W642" s="554"/>
      <c r="X642" s="554"/>
      <c r="Y642" s="554"/>
      <c r="Z642" s="554"/>
      <c r="AA642" s="554"/>
      <c r="AB642" s="554"/>
    </row>
  </sheetData>
  <mergeCells count="17">
    <mergeCell ref="E31:F31"/>
    <mergeCell ref="H31:I31"/>
    <mergeCell ref="M31:N31"/>
    <mergeCell ref="C1:P1"/>
    <mergeCell ref="B2:P2"/>
    <mergeCell ref="B4:G4"/>
    <mergeCell ref="H4:P4"/>
    <mergeCell ref="I7:J7"/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</mergeCells>
  <pageMargins left="0.31496062992125984" right="0.31496062992125984" top="0.39370078740157483" bottom="0.39370078740157483" header="0.31496062992125984" footer="0.31496062992125984"/>
  <pageSetup scale="55" orientation="landscape" verticalDpi="0" r:id="rId1"/>
  <headerFooter>
    <oddHeader xml:space="preserve">&amp;C
INSTITUTO FEDERAL
PARANÁ   
MINISTÉRIO DA
EDUCAÇÃO
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42"/>
  <sheetViews>
    <sheetView showGridLines="0" zoomScale="85" zoomScaleNormal="85" workbookViewId="0">
      <selection activeCell="B8" sqref="B8"/>
    </sheetView>
  </sheetViews>
  <sheetFormatPr defaultRowHeight="15" x14ac:dyDescent="0.25"/>
  <cols>
    <col min="1" max="1" width="40.5703125" style="495" customWidth="1"/>
    <col min="2" max="15" width="13" style="495" customWidth="1"/>
    <col min="16" max="16" width="17.7109375" style="495" customWidth="1"/>
    <col min="17" max="27" width="10" style="495" customWidth="1"/>
    <col min="28" max="28" width="16.28515625" style="495" customWidth="1"/>
    <col min="29" max="256" width="9.140625" style="495"/>
    <col min="257" max="257" width="40.5703125" style="495" customWidth="1"/>
    <col min="258" max="271" width="13" style="495" customWidth="1"/>
    <col min="272" max="272" width="17.7109375" style="495" customWidth="1"/>
    <col min="273" max="283" width="10" style="495" customWidth="1"/>
    <col min="284" max="284" width="16.28515625" style="495" customWidth="1"/>
    <col min="285" max="512" width="9.140625" style="495"/>
    <col min="513" max="513" width="40.5703125" style="495" customWidth="1"/>
    <col min="514" max="527" width="13" style="495" customWidth="1"/>
    <col min="528" max="528" width="17.7109375" style="495" customWidth="1"/>
    <col min="529" max="539" width="10" style="495" customWidth="1"/>
    <col min="540" max="540" width="16.28515625" style="495" customWidth="1"/>
    <col min="541" max="768" width="9.140625" style="495"/>
    <col min="769" max="769" width="40.5703125" style="495" customWidth="1"/>
    <col min="770" max="783" width="13" style="495" customWidth="1"/>
    <col min="784" max="784" width="17.7109375" style="495" customWidth="1"/>
    <col min="785" max="795" width="10" style="495" customWidth="1"/>
    <col min="796" max="796" width="16.28515625" style="495" customWidth="1"/>
    <col min="797" max="1024" width="9.140625" style="495"/>
    <col min="1025" max="1025" width="40.5703125" style="495" customWidth="1"/>
    <col min="1026" max="1039" width="13" style="495" customWidth="1"/>
    <col min="1040" max="1040" width="17.7109375" style="495" customWidth="1"/>
    <col min="1041" max="1051" width="10" style="495" customWidth="1"/>
    <col min="1052" max="1052" width="16.28515625" style="495" customWidth="1"/>
    <col min="1053" max="1280" width="9.140625" style="495"/>
    <col min="1281" max="1281" width="40.5703125" style="495" customWidth="1"/>
    <col min="1282" max="1295" width="13" style="495" customWidth="1"/>
    <col min="1296" max="1296" width="17.7109375" style="495" customWidth="1"/>
    <col min="1297" max="1307" width="10" style="495" customWidth="1"/>
    <col min="1308" max="1308" width="16.28515625" style="495" customWidth="1"/>
    <col min="1309" max="1536" width="9.140625" style="495"/>
    <col min="1537" max="1537" width="40.5703125" style="495" customWidth="1"/>
    <col min="1538" max="1551" width="13" style="495" customWidth="1"/>
    <col min="1552" max="1552" width="17.7109375" style="495" customWidth="1"/>
    <col min="1553" max="1563" width="10" style="495" customWidth="1"/>
    <col min="1564" max="1564" width="16.28515625" style="495" customWidth="1"/>
    <col min="1565" max="1792" width="9.140625" style="495"/>
    <col min="1793" max="1793" width="40.5703125" style="495" customWidth="1"/>
    <col min="1794" max="1807" width="13" style="495" customWidth="1"/>
    <col min="1808" max="1808" width="17.7109375" style="495" customWidth="1"/>
    <col min="1809" max="1819" width="10" style="495" customWidth="1"/>
    <col min="1820" max="1820" width="16.28515625" style="495" customWidth="1"/>
    <col min="1821" max="2048" width="9.140625" style="495"/>
    <col min="2049" max="2049" width="40.5703125" style="495" customWidth="1"/>
    <col min="2050" max="2063" width="13" style="495" customWidth="1"/>
    <col min="2064" max="2064" width="17.7109375" style="495" customWidth="1"/>
    <col min="2065" max="2075" width="10" style="495" customWidth="1"/>
    <col min="2076" max="2076" width="16.28515625" style="495" customWidth="1"/>
    <col min="2077" max="2304" width="9.140625" style="495"/>
    <col min="2305" max="2305" width="40.5703125" style="495" customWidth="1"/>
    <col min="2306" max="2319" width="13" style="495" customWidth="1"/>
    <col min="2320" max="2320" width="17.7109375" style="495" customWidth="1"/>
    <col min="2321" max="2331" width="10" style="495" customWidth="1"/>
    <col min="2332" max="2332" width="16.28515625" style="495" customWidth="1"/>
    <col min="2333" max="2560" width="9.140625" style="495"/>
    <col min="2561" max="2561" width="40.5703125" style="495" customWidth="1"/>
    <col min="2562" max="2575" width="13" style="495" customWidth="1"/>
    <col min="2576" max="2576" width="17.7109375" style="495" customWidth="1"/>
    <col min="2577" max="2587" width="10" style="495" customWidth="1"/>
    <col min="2588" max="2588" width="16.28515625" style="495" customWidth="1"/>
    <col min="2589" max="2816" width="9.140625" style="495"/>
    <col min="2817" max="2817" width="40.5703125" style="495" customWidth="1"/>
    <col min="2818" max="2831" width="13" style="495" customWidth="1"/>
    <col min="2832" max="2832" width="17.7109375" style="495" customWidth="1"/>
    <col min="2833" max="2843" width="10" style="495" customWidth="1"/>
    <col min="2844" max="2844" width="16.28515625" style="495" customWidth="1"/>
    <col min="2845" max="3072" width="9.140625" style="495"/>
    <col min="3073" max="3073" width="40.5703125" style="495" customWidth="1"/>
    <col min="3074" max="3087" width="13" style="495" customWidth="1"/>
    <col min="3088" max="3088" width="17.7109375" style="495" customWidth="1"/>
    <col min="3089" max="3099" width="10" style="495" customWidth="1"/>
    <col min="3100" max="3100" width="16.28515625" style="495" customWidth="1"/>
    <col min="3101" max="3328" width="9.140625" style="495"/>
    <col min="3329" max="3329" width="40.5703125" style="495" customWidth="1"/>
    <col min="3330" max="3343" width="13" style="495" customWidth="1"/>
    <col min="3344" max="3344" width="17.7109375" style="495" customWidth="1"/>
    <col min="3345" max="3355" width="10" style="495" customWidth="1"/>
    <col min="3356" max="3356" width="16.28515625" style="495" customWidth="1"/>
    <col min="3357" max="3584" width="9.140625" style="495"/>
    <col min="3585" max="3585" width="40.5703125" style="495" customWidth="1"/>
    <col min="3586" max="3599" width="13" style="495" customWidth="1"/>
    <col min="3600" max="3600" width="17.7109375" style="495" customWidth="1"/>
    <col min="3601" max="3611" width="10" style="495" customWidth="1"/>
    <col min="3612" max="3612" width="16.28515625" style="495" customWidth="1"/>
    <col min="3613" max="3840" width="9.140625" style="495"/>
    <col min="3841" max="3841" width="40.5703125" style="495" customWidth="1"/>
    <col min="3842" max="3855" width="13" style="495" customWidth="1"/>
    <col min="3856" max="3856" width="17.7109375" style="495" customWidth="1"/>
    <col min="3857" max="3867" width="10" style="495" customWidth="1"/>
    <col min="3868" max="3868" width="16.28515625" style="495" customWidth="1"/>
    <col min="3869" max="4096" width="9.140625" style="495"/>
    <col min="4097" max="4097" width="40.5703125" style="495" customWidth="1"/>
    <col min="4098" max="4111" width="13" style="495" customWidth="1"/>
    <col min="4112" max="4112" width="17.7109375" style="495" customWidth="1"/>
    <col min="4113" max="4123" width="10" style="495" customWidth="1"/>
    <col min="4124" max="4124" width="16.28515625" style="495" customWidth="1"/>
    <col min="4125" max="4352" width="9.140625" style="495"/>
    <col min="4353" max="4353" width="40.5703125" style="495" customWidth="1"/>
    <col min="4354" max="4367" width="13" style="495" customWidth="1"/>
    <col min="4368" max="4368" width="17.7109375" style="495" customWidth="1"/>
    <col min="4369" max="4379" width="10" style="495" customWidth="1"/>
    <col min="4380" max="4380" width="16.28515625" style="495" customWidth="1"/>
    <col min="4381" max="4608" width="9.140625" style="495"/>
    <col min="4609" max="4609" width="40.5703125" style="495" customWidth="1"/>
    <col min="4610" max="4623" width="13" style="495" customWidth="1"/>
    <col min="4624" max="4624" width="17.7109375" style="495" customWidth="1"/>
    <col min="4625" max="4635" width="10" style="495" customWidth="1"/>
    <col min="4636" max="4636" width="16.28515625" style="495" customWidth="1"/>
    <col min="4637" max="4864" width="9.140625" style="495"/>
    <col min="4865" max="4865" width="40.5703125" style="495" customWidth="1"/>
    <col min="4866" max="4879" width="13" style="495" customWidth="1"/>
    <col min="4880" max="4880" width="17.7109375" style="495" customWidth="1"/>
    <col min="4881" max="4891" width="10" style="495" customWidth="1"/>
    <col min="4892" max="4892" width="16.28515625" style="495" customWidth="1"/>
    <col min="4893" max="5120" width="9.140625" style="495"/>
    <col min="5121" max="5121" width="40.5703125" style="495" customWidth="1"/>
    <col min="5122" max="5135" width="13" style="495" customWidth="1"/>
    <col min="5136" max="5136" width="17.7109375" style="495" customWidth="1"/>
    <col min="5137" max="5147" width="10" style="495" customWidth="1"/>
    <col min="5148" max="5148" width="16.28515625" style="495" customWidth="1"/>
    <col min="5149" max="5376" width="9.140625" style="495"/>
    <col min="5377" max="5377" width="40.5703125" style="495" customWidth="1"/>
    <col min="5378" max="5391" width="13" style="495" customWidth="1"/>
    <col min="5392" max="5392" width="17.7109375" style="495" customWidth="1"/>
    <col min="5393" max="5403" width="10" style="495" customWidth="1"/>
    <col min="5404" max="5404" width="16.28515625" style="495" customWidth="1"/>
    <col min="5405" max="5632" width="9.140625" style="495"/>
    <col min="5633" max="5633" width="40.5703125" style="495" customWidth="1"/>
    <col min="5634" max="5647" width="13" style="495" customWidth="1"/>
    <col min="5648" max="5648" width="17.7109375" style="495" customWidth="1"/>
    <col min="5649" max="5659" width="10" style="495" customWidth="1"/>
    <col min="5660" max="5660" width="16.28515625" style="495" customWidth="1"/>
    <col min="5661" max="5888" width="9.140625" style="495"/>
    <col min="5889" max="5889" width="40.5703125" style="495" customWidth="1"/>
    <col min="5890" max="5903" width="13" style="495" customWidth="1"/>
    <col min="5904" max="5904" width="17.7109375" style="495" customWidth="1"/>
    <col min="5905" max="5915" width="10" style="495" customWidth="1"/>
    <col min="5916" max="5916" width="16.28515625" style="495" customWidth="1"/>
    <col min="5917" max="6144" width="9.140625" style="495"/>
    <col min="6145" max="6145" width="40.5703125" style="495" customWidth="1"/>
    <col min="6146" max="6159" width="13" style="495" customWidth="1"/>
    <col min="6160" max="6160" width="17.7109375" style="495" customWidth="1"/>
    <col min="6161" max="6171" width="10" style="495" customWidth="1"/>
    <col min="6172" max="6172" width="16.28515625" style="495" customWidth="1"/>
    <col min="6173" max="6400" width="9.140625" style="495"/>
    <col min="6401" max="6401" width="40.5703125" style="495" customWidth="1"/>
    <col min="6402" max="6415" width="13" style="495" customWidth="1"/>
    <col min="6416" max="6416" width="17.7109375" style="495" customWidth="1"/>
    <col min="6417" max="6427" width="10" style="495" customWidth="1"/>
    <col min="6428" max="6428" width="16.28515625" style="495" customWidth="1"/>
    <col min="6429" max="6656" width="9.140625" style="495"/>
    <col min="6657" max="6657" width="40.5703125" style="495" customWidth="1"/>
    <col min="6658" max="6671" width="13" style="495" customWidth="1"/>
    <col min="6672" max="6672" width="17.7109375" style="495" customWidth="1"/>
    <col min="6673" max="6683" width="10" style="495" customWidth="1"/>
    <col min="6684" max="6684" width="16.28515625" style="495" customWidth="1"/>
    <col min="6685" max="6912" width="9.140625" style="495"/>
    <col min="6913" max="6913" width="40.5703125" style="495" customWidth="1"/>
    <col min="6914" max="6927" width="13" style="495" customWidth="1"/>
    <col min="6928" max="6928" width="17.7109375" style="495" customWidth="1"/>
    <col min="6929" max="6939" width="10" style="495" customWidth="1"/>
    <col min="6940" max="6940" width="16.28515625" style="495" customWidth="1"/>
    <col min="6941" max="7168" width="9.140625" style="495"/>
    <col min="7169" max="7169" width="40.5703125" style="495" customWidth="1"/>
    <col min="7170" max="7183" width="13" style="495" customWidth="1"/>
    <col min="7184" max="7184" width="17.7109375" style="495" customWidth="1"/>
    <col min="7185" max="7195" width="10" style="495" customWidth="1"/>
    <col min="7196" max="7196" width="16.28515625" style="495" customWidth="1"/>
    <col min="7197" max="7424" width="9.140625" style="495"/>
    <col min="7425" max="7425" width="40.5703125" style="495" customWidth="1"/>
    <col min="7426" max="7439" width="13" style="495" customWidth="1"/>
    <col min="7440" max="7440" width="17.7109375" style="495" customWidth="1"/>
    <col min="7441" max="7451" width="10" style="495" customWidth="1"/>
    <col min="7452" max="7452" width="16.28515625" style="495" customWidth="1"/>
    <col min="7453" max="7680" width="9.140625" style="495"/>
    <col min="7681" max="7681" width="40.5703125" style="495" customWidth="1"/>
    <col min="7682" max="7695" width="13" style="495" customWidth="1"/>
    <col min="7696" max="7696" width="17.7109375" style="495" customWidth="1"/>
    <col min="7697" max="7707" width="10" style="495" customWidth="1"/>
    <col min="7708" max="7708" width="16.28515625" style="495" customWidth="1"/>
    <col min="7709" max="7936" width="9.140625" style="495"/>
    <col min="7937" max="7937" width="40.5703125" style="495" customWidth="1"/>
    <col min="7938" max="7951" width="13" style="495" customWidth="1"/>
    <col min="7952" max="7952" width="17.7109375" style="495" customWidth="1"/>
    <col min="7953" max="7963" width="10" style="495" customWidth="1"/>
    <col min="7964" max="7964" width="16.28515625" style="495" customWidth="1"/>
    <col min="7965" max="8192" width="9.140625" style="495"/>
    <col min="8193" max="8193" width="40.5703125" style="495" customWidth="1"/>
    <col min="8194" max="8207" width="13" style="495" customWidth="1"/>
    <col min="8208" max="8208" width="17.7109375" style="495" customWidth="1"/>
    <col min="8209" max="8219" width="10" style="495" customWidth="1"/>
    <col min="8220" max="8220" width="16.28515625" style="495" customWidth="1"/>
    <col min="8221" max="8448" width="9.140625" style="495"/>
    <col min="8449" max="8449" width="40.5703125" style="495" customWidth="1"/>
    <col min="8450" max="8463" width="13" style="495" customWidth="1"/>
    <col min="8464" max="8464" width="17.7109375" style="495" customWidth="1"/>
    <col min="8465" max="8475" width="10" style="495" customWidth="1"/>
    <col min="8476" max="8476" width="16.28515625" style="495" customWidth="1"/>
    <col min="8477" max="8704" width="9.140625" style="495"/>
    <col min="8705" max="8705" width="40.5703125" style="495" customWidth="1"/>
    <col min="8706" max="8719" width="13" style="495" customWidth="1"/>
    <col min="8720" max="8720" width="17.7109375" style="495" customWidth="1"/>
    <col min="8721" max="8731" width="10" style="495" customWidth="1"/>
    <col min="8732" max="8732" width="16.28515625" style="495" customWidth="1"/>
    <col min="8733" max="8960" width="9.140625" style="495"/>
    <col min="8961" max="8961" width="40.5703125" style="495" customWidth="1"/>
    <col min="8962" max="8975" width="13" style="495" customWidth="1"/>
    <col min="8976" max="8976" width="17.7109375" style="495" customWidth="1"/>
    <col min="8977" max="8987" width="10" style="495" customWidth="1"/>
    <col min="8988" max="8988" width="16.28515625" style="495" customWidth="1"/>
    <col min="8989" max="9216" width="9.140625" style="495"/>
    <col min="9217" max="9217" width="40.5703125" style="495" customWidth="1"/>
    <col min="9218" max="9231" width="13" style="495" customWidth="1"/>
    <col min="9232" max="9232" width="17.7109375" style="495" customWidth="1"/>
    <col min="9233" max="9243" width="10" style="495" customWidth="1"/>
    <col min="9244" max="9244" width="16.28515625" style="495" customWidth="1"/>
    <col min="9245" max="9472" width="9.140625" style="495"/>
    <col min="9473" max="9473" width="40.5703125" style="495" customWidth="1"/>
    <col min="9474" max="9487" width="13" style="495" customWidth="1"/>
    <col min="9488" max="9488" width="17.7109375" style="495" customWidth="1"/>
    <col min="9489" max="9499" width="10" style="495" customWidth="1"/>
    <col min="9500" max="9500" width="16.28515625" style="495" customWidth="1"/>
    <col min="9501" max="9728" width="9.140625" style="495"/>
    <col min="9729" max="9729" width="40.5703125" style="495" customWidth="1"/>
    <col min="9730" max="9743" width="13" style="495" customWidth="1"/>
    <col min="9744" max="9744" width="17.7109375" style="495" customWidth="1"/>
    <col min="9745" max="9755" width="10" style="495" customWidth="1"/>
    <col min="9756" max="9756" width="16.28515625" style="495" customWidth="1"/>
    <col min="9757" max="9984" width="9.140625" style="495"/>
    <col min="9985" max="9985" width="40.5703125" style="495" customWidth="1"/>
    <col min="9986" max="9999" width="13" style="495" customWidth="1"/>
    <col min="10000" max="10000" width="17.7109375" style="495" customWidth="1"/>
    <col min="10001" max="10011" width="10" style="495" customWidth="1"/>
    <col min="10012" max="10012" width="16.28515625" style="495" customWidth="1"/>
    <col min="10013" max="10240" width="9.140625" style="495"/>
    <col min="10241" max="10241" width="40.5703125" style="495" customWidth="1"/>
    <col min="10242" max="10255" width="13" style="495" customWidth="1"/>
    <col min="10256" max="10256" width="17.7109375" style="495" customWidth="1"/>
    <col min="10257" max="10267" width="10" style="495" customWidth="1"/>
    <col min="10268" max="10268" width="16.28515625" style="495" customWidth="1"/>
    <col min="10269" max="10496" width="9.140625" style="495"/>
    <col min="10497" max="10497" width="40.5703125" style="495" customWidth="1"/>
    <col min="10498" max="10511" width="13" style="495" customWidth="1"/>
    <col min="10512" max="10512" width="17.7109375" style="495" customWidth="1"/>
    <col min="10513" max="10523" width="10" style="495" customWidth="1"/>
    <col min="10524" max="10524" width="16.28515625" style="495" customWidth="1"/>
    <col min="10525" max="10752" width="9.140625" style="495"/>
    <col min="10753" max="10753" width="40.5703125" style="495" customWidth="1"/>
    <col min="10754" max="10767" width="13" style="495" customWidth="1"/>
    <col min="10768" max="10768" width="17.7109375" style="495" customWidth="1"/>
    <col min="10769" max="10779" width="10" style="495" customWidth="1"/>
    <col min="10780" max="10780" width="16.28515625" style="495" customWidth="1"/>
    <col min="10781" max="11008" width="9.140625" style="495"/>
    <col min="11009" max="11009" width="40.5703125" style="495" customWidth="1"/>
    <col min="11010" max="11023" width="13" style="495" customWidth="1"/>
    <col min="11024" max="11024" width="17.7109375" style="495" customWidth="1"/>
    <col min="11025" max="11035" width="10" style="495" customWidth="1"/>
    <col min="11036" max="11036" width="16.28515625" style="495" customWidth="1"/>
    <col min="11037" max="11264" width="9.140625" style="495"/>
    <col min="11265" max="11265" width="40.5703125" style="495" customWidth="1"/>
    <col min="11266" max="11279" width="13" style="495" customWidth="1"/>
    <col min="11280" max="11280" width="17.7109375" style="495" customWidth="1"/>
    <col min="11281" max="11291" width="10" style="495" customWidth="1"/>
    <col min="11292" max="11292" width="16.28515625" style="495" customWidth="1"/>
    <col min="11293" max="11520" width="9.140625" style="495"/>
    <col min="11521" max="11521" width="40.5703125" style="495" customWidth="1"/>
    <col min="11522" max="11535" width="13" style="495" customWidth="1"/>
    <col min="11536" max="11536" width="17.7109375" style="495" customWidth="1"/>
    <col min="11537" max="11547" width="10" style="495" customWidth="1"/>
    <col min="11548" max="11548" width="16.28515625" style="495" customWidth="1"/>
    <col min="11549" max="11776" width="9.140625" style="495"/>
    <col min="11777" max="11777" width="40.5703125" style="495" customWidth="1"/>
    <col min="11778" max="11791" width="13" style="495" customWidth="1"/>
    <col min="11792" max="11792" width="17.7109375" style="495" customWidth="1"/>
    <col min="11793" max="11803" width="10" style="495" customWidth="1"/>
    <col min="11804" max="11804" width="16.28515625" style="495" customWidth="1"/>
    <col min="11805" max="12032" width="9.140625" style="495"/>
    <col min="12033" max="12033" width="40.5703125" style="495" customWidth="1"/>
    <col min="12034" max="12047" width="13" style="495" customWidth="1"/>
    <col min="12048" max="12048" width="17.7109375" style="495" customWidth="1"/>
    <col min="12049" max="12059" width="10" style="495" customWidth="1"/>
    <col min="12060" max="12060" width="16.28515625" style="495" customWidth="1"/>
    <col min="12061" max="12288" width="9.140625" style="495"/>
    <col min="12289" max="12289" width="40.5703125" style="495" customWidth="1"/>
    <col min="12290" max="12303" width="13" style="495" customWidth="1"/>
    <col min="12304" max="12304" width="17.7109375" style="495" customWidth="1"/>
    <col min="12305" max="12315" width="10" style="495" customWidth="1"/>
    <col min="12316" max="12316" width="16.28515625" style="495" customWidth="1"/>
    <col min="12317" max="12544" width="9.140625" style="495"/>
    <col min="12545" max="12545" width="40.5703125" style="495" customWidth="1"/>
    <col min="12546" max="12559" width="13" style="495" customWidth="1"/>
    <col min="12560" max="12560" width="17.7109375" style="495" customWidth="1"/>
    <col min="12561" max="12571" width="10" style="495" customWidth="1"/>
    <col min="12572" max="12572" width="16.28515625" style="495" customWidth="1"/>
    <col min="12573" max="12800" width="9.140625" style="495"/>
    <col min="12801" max="12801" width="40.5703125" style="495" customWidth="1"/>
    <col min="12802" max="12815" width="13" style="495" customWidth="1"/>
    <col min="12816" max="12816" width="17.7109375" style="495" customWidth="1"/>
    <col min="12817" max="12827" width="10" style="495" customWidth="1"/>
    <col min="12828" max="12828" width="16.28515625" style="495" customWidth="1"/>
    <col min="12829" max="13056" width="9.140625" style="495"/>
    <col min="13057" max="13057" width="40.5703125" style="495" customWidth="1"/>
    <col min="13058" max="13071" width="13" style="495" customWidth="1"/>
    <col min="13072" max="13072" width="17.7109375" style="495" customWidth="1"/>
    <col min="13073" max="13083" width="10" style="495" customWidth="1"/>
    <col min="13084" max="13084" width="16.28515625" style="495" customWidth="1"/>
    <col min="13085" max="13312" width="9.140625" style="495"/>
    <col min="13313" max="13313" width="40.5703125" style="495" customWidth="1"/>
    <col min="13314" max="13327" width="13" style="495" customWidth="1"/>
    <col min="13328" max="13328" width="17.7109375" style="495" customWidth="1"/>
    <col min="13329" max="13339" width="10" style="495" customWidth="1"/>
    <col min="13340" max="13340" width="16.28515625" style="495" customWidth="1"/>
    <col min="13341" max="13568" width="9.140625" style="495"/>
    <col min="13569" max="13569" width="40.5703125" style="495" customWidth="1"/>
    <col min="13570" max="13583" width="13" style="495" customWidth="1"/>
    <col min="13584" max="13584" width="17.7109375" style="495" customWidth="1"/>
    <col min="13585" max="13595" width="10" style="495" customWidth="1"/>
    <col min="13596" max="13596" width="16.28515625" style="495" customWidth="1"/>
    <col min="13597" max="13824" width="9.140625" style="495"/>
    <col min="13825" max="13825" width="40.5703125" style="495" customWidth="1"/>
    <col min="13826" max="13839" width="13" style="495" customWidth="1"/>
    <col min="13840" max="13840" width="17.7109375" style="495" customWidth="1"/>
    <col min="13841" max="13851" width="10" style="495" customWidth="1"/>
    <col min="13852" max="13852" width="16.28515625" style="495" customWidth="1"/>
    <col min="13853" max="14080" width="9.140625" style="495"/>
    <col min="14081" max="14081" width="40.5703125" style="495" customWidth="1"/>
    <col min="14082" max="14095" width="13" style="495" customWidth="1"/>
    <col min="14096" max="14096" width="17.7109375" style="495" customWidth="1"/>
    <col min="14097" max="14107" width="10" style="495" customWidth="1"/>
    <col min="14108" max="14108" width="16.28515625" style="495" customWidth="1"/>
    <col min="14109" max="14336" width="9.140625" style="495"/>
    <col min="14337" max="14337" width="40.5703125" style="495" customWidth="1"/>
    <col min="14338" max="14351" width="13" style="495" customWidth="1"/>
    <col min="14352" max="14352" width="17.7109375" style="495" customWidth="1"/>
    <col min="14353" max="14363" width="10" style="495" customWidth="1"/>
    <col min="14364" max="14364" width="16.28515625" style="495" customWidth="1"/>
    <col min="14365" max="14592" width="9.140625" style="495"/>
    <col min="14593" max="14593" width="40.5703125" style="495" customWidth="1"/>
    <col min="14594" max="14607" width="13" style="495" customWidth="1"/>
    <col min="14608" max="14608" width="17.7109375" style="495" customWidth="1"/>
    <col min="14609" max="14619" width="10" style="495" customWidth="1"/>
    <col min="14620" max="14620" width="16.28515625" style="495" customWidth="1"/>
    <col min="14621" max="14848" width="9.140625" style="495"/>
    <col min="14849" max="14849" width="40.5703125" style="495" customWidth="1"/>
    <col min="14850" max="14863" width="13" style="495" customWidth="1"/>
    <col min="14864" max="14864" width="17.7109375" style="495" customWidth="1"/>
    <col min="14865" max="14875" width="10" style="495" customWidth="1"/>
    <col min="14876" max="14876" width="16.28515625" style="495" customWidth="1"/>
    <col min="14877" max="15104" width="9.140625" style="495"/>
    <col min="15105" max="15105" width="40.5703125" style="495" customWidth="1"/>
    <col min="15106" max="15119" width="13" style="495" customWidth="1"/>
    <col min="15120" max="15120" width="17.7109375" style="495" customWidth="1"/>
    <col min="15121" max="15131" width="10" style="495" customWidth="1"/>
    <col min="15132" max="15132" width="16.28515625" style="495" customWidth="1"/>
    <col min="15133" max="15360" width="9.140625" style="495"/>
    <col min="15361" max="15361" width="40.5703125" style="495" customWidth="1"/>
    <col min="15362" max="15375" width="13" style="495" customWidth="1"/>
    <col min="15376" max="15376" width="17.7109375" style="495" customWidth="1"/>
    <col min="15377" max="15387" width="10" style="495" customWidth="1"/>
    <col min="15388" max="15388" width="16.28515625" style="495" customWidth="1"/>
    <col min="15389" max="15616" width="9.140625" style="495"/>
    <col min="15617" max="15617" width="40.5703125" style="495" customWidth="1"/>
    <col min="15618" max="15631" width="13" style="495" customWidth="1"/>
    <col min="15632" max="15632" width="17.7109375" style="495" customWidth="1"/>
    <col min="15633" max="15643" width="10" style="495" customWidth="1"/>
    <col min="15644" max="15644" width="16.28515625" style="495" customWidth="1"/>
    <col min="15645" max="15872" width="9.140625" style="495"/>
    <col min="15873" max="15873" width="40.5703125" style="495" customWidth="1"/>
    <col min="15874" max="15887" width="13" style="495" customWidth="1"/>
    <col min="15888" max="15888" width="17.7109375" style="495" customWidth="1"/>
    <col min="15889" max="15899" width="10" style="495" customWidth="1"/>
    <col min="15900" max="15900" width="16.28515625" style="495" customWidth="1"/>
    <col min="15901" max="16128" width="9.140625" style="495"/>
    <col min="16129" max="16129" width="40.5703125" style="495" customWidth="1"/>
    <col min="16130" max="16143" width="13" style="495" customWidth="1"/>
    <col min="16144" max="16144" width="17.7109375" style="495" customWidth="1"/>
    <col min="16145" max="16155" width="10" style="495" customWidth="1"/>
    <col min="16156" max="16156" width="16.28515625" style="495" customWidth="1"/>
    <col min="16157" max="16384" width="9.140625" style="495"/>
  </cols>
  <sheetData>
    <row r="1" spans="1:28" ht="20.25" customHeight="1" x14ac:dyDescent="0.25">
      <c r="A1" s="494"/>
      <c r="B1" s="494"/>
      <c r="C1" s="795" t="s">
        <v>0</v>
      </c>
      <c r="D1" s="795"/>
      <c r="E1" s="795"/>
      <c r="F1" s="795"/>
      <c r="G1" s="795"/>
      <c r="H1" s="795"/>
      <c r="I1" s="795"/>
      <c r="J1" s="795"/>
      <c r="K1" s="795"/>
      <c r="L1" s="795"/>
      <c r="M1" s="795"/>
      <c r="N1" s="795"/>
      <c r="O1" s="795"/>
      <c r="P1" s="795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</row>
    <row r="2" spans="1:28" ht="21" customHeight="1" x14ac:dyDescent="0.25">
      <c r="A2" s="494"/>
      <c r="B2" s="795" t="s">
        <v>1</v>
      </c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</row>
    <row r="3" spans="1:28" ht="9.75" customHeight="1" x14ac:dyDescent="0.25">
      <c r="A3" s="496"/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</row>
    <row r="4" spans="1:28" ht="19.5" customHeight="1" x14ac:dyDescent="0.25">
      <c r="A4" s="497" t="s">
        <v>2</v>
      </c>
      <c r="B4" s="796" t="s">
        <v>183</v>
      </c>
      <c r="C4" s="796"/>
      <c r="D4" s="796"/>
      <c r="E4" s="796"/>
      <c r="F4" s="796"/>
      <c r="G4" s="796"/>
      <c r="H4" s="797" t="s">
        <v>4</v>
      </c>
      <c r="I4" s="798"/>
      <c r="J4" s="798"/>
      <c r="K4" s="798"/>
      <c r="L4" s="798"/>
      <c r="M4" s="798"/>
      <c r="N4" s="798"/>
      <c r="O4" s="798"/>
      <c r="P4" s="798"/>
      <c r="Q4" s="496"/>
      <c r="R4" s="496"/>
      <c r="S4" s="496"/>
      <c r="T4" s="496"/>
      <c r="U4" s="496"/>
      <c r="V4" s="496"/>
      <c r="W4" s="496"/>
      <c r="X4" s="496"/>
      <c r="Y4" s="496"/>
      <c r="Z4" s="496"/>
      <c r="AA4" s="496"/>
    </row>
    <row r="5" spans="1:28" ht="9.75" customHeight="1" x14ac:dyDescent="0.25">
      <c r="A5" s="496"/>
      <c r="B5" s="496"/>
      <c r="C5" s="496"/>
      <c r="D5" s="496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6"/>
      <c r="V5" s="496"/>
      <c r="W5" s="496"/>
      <c r="X5" s="496"/>
      <c r="Y5" s="496"/>
      <c r="Z5" s="496"/>
      <c r="AA5" s="496"/>
    </row>
    <row r="6" spans="1:28" x14ac:dyDescent="0.25">
      <c r="A6" s="496"/>
      <c r="B6" s="498" t="s">
        <v>5</v>
      </c>
      <c r="C6" s="498" t="s">
        <v>6</v>
      </c>
      <c r="D6" s="498" t="s">
        <v>7</v>
      </c>
      <c r="E6" s="498" t="s">
        <v>8</v>
      </c>
      <c r="F6" s="498" t="s">
        <v>9</v>
      </c>
      <c r="G6" s="498" t="s">
        <v>10</v>
      </c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  <c r="Z6" s="496"/>
      <c r="AA6" s="496"/>
    </row>
    <row r="7" spans="1:28" ht="31.5" customHeight="1" x14ac:dyDescent="0.25">
      <c r="A7" s="497" t="s">
        <v>11</v>
      </c>
      <c r="B7" s="499">
        <v>826</v>
      </c>
      <c r="C7" s="499">
        <v>57</v>
      </c>
      <c r="D7" s="499">
        <v>35</v>
      </c>
      <c r="E7" s="499">
        <v>16</v>
      </c>
      <c r="F7" s="499">
        <v>2</v>
      </c>
      <c r="G7" s="500">
        <f>SUM(B7:F7)</f>
        <v>936</v>
      </c>
      <c r="H7" s="496"/>
      <c r="I7" s="799" t="s">
        <v>165</v>
      </c>
      <c r="J7" s="800"/>
      <c r="K7" s="501">
        <f>2794.03+2620.02+2545.19</f>
        <v>7959.24</v>
      </c>
      <c r="L7" s="496"/>
      <c r="M7" s="496"/>
      <c r="N7" s="496"/>
      <c r="O7" s="496"/>
      <c r="P7" s="496"/>
      <c r="Q7" s="496"/>
      <c r="R7" s="496"/>
      <c r="S7" s="496"/>
      <c r="T7" s="496"/>
      <c r="U7" s="496"/>
      <c r="V7" s="496"/>
      <c r="W7" s="496"/>
      <c r="X7" s="496"/>
      <c r="Y7" s="496"/>
      <c r="Z7" s="496"/>
      <c r="AA7" s="496"/>
    </row>
    <row r="9" spans="1:28" s="502" customFormat="1" ht="62.25" customHeight="1" x14ac:dyDescent="0.25">
      <c r="B9" s="503">
        <v>42583</v>
      </c>
      <c r="C9" s="503">
        <v>42614</v>
      </c>
      <c r="D9" s="503">
        <v>42644</v>
      </c>
      <c r="E9" s="503">
        <v>42675</v>
      </c>
      <c r="F9" s="503">
        <v>42705</v>
      </c>
      <c r="G9" s="503">
        <v>42736</v>
      </c>
      <c r="H9" s="503">
        <v>42767</v>
      </c>
      <c r="I9" s="503">
        <v>42795</v>
      </c>
      <c r="J9" s="503">
        <v>42826</v>
      </c>
      <c r="K9" s="503">
        <v>42856</v>
      </c>
      <c r="L9" s="503">
        <v>42887</v>
      </c>
      <c r="M9" s="503">
        <v>42917</v>
      </c>
      <c r="N9" s="504" t="s">
        <v>10</v>
      </c>
      <c r="O9" s="504" t="s">
        <v>13</v>
      </c>
      <c r="P9" s="505" t="s">
        <v>193</v>
      </c>
    </row>
    <row r="10" spans="1:28" ht="15" customHeight="1" x14ac:dyDescent="0.25">
      <c r="A10" s="506" t="s">
        <v>14</v>
      </c>
      <c r="B10" s="506"/>
      <c r="C10" s="506"/>
      <c r="D10" s="506"/>
      <c r="E10" s="506"/>
    </row>
    <row r="11" spans="1:28" ht="28.5" customHeight="1" x14ac:dyDescent="0.25">
      <c r="A11" s="507" t="s">
        <v>15</v>
      </c>
      <c r="B11" s="508">
        <f>1662+10824</f>
        <v>12486</v>
      </c>
      <c r="C11" s="508">
        <f>2348+14079</f>
        <v>16427</v>
      </c>
      <c r="D11" s="508">
        <f>2013+12670</f>
        <v>14683</v>
      </c>
      <c r="E11" s="508">
        <f>2072+13376</f>
        <v>15448</v>
      </c>
      <c r="F11" s="508">
        <f>2032+13384</f>
        <v>15416</v>
      </c>
      <c r="G11" s="508">
        <f>1392+10800</f>
        <v>12192</v>
      </c>
      <c r="H11" s="508">
        <f>829+7719</f>
        <v>8548</v>
      </c>
      <c r="I11" s="508">
        <f>2442+13492</f>
        <v>15934</v>
      </c>
      <c r="J11" s="508">
        <f>2512+15140</f>
        <v>17652</v>
      </c>
      <c r="K11" s="508">
        <f>2179+12578</f>
        <v>14757</v>
      </c>
      <c r="L11" s="508">
        <f>2526+13400</f>
        <v>15926</v>
      </c>
      <c r="M11" s="508">
        <f>1900+11285</f>
        <v>13185</v>
      </c>
      <c r="N11" s="509">
        <f>SUM(B11:M11)</f>
        <v>172654</v>
      </c>
      <c r="O11" s="509">
        <f>N11/12</f>
        <v>14387.833333333334</v>
      </c>
      <c r="P11" s="509">
        <f>(SUM(B11:M11)/12)/$G$7</f>
        <v>15.37161680911681</v>
      </c>
    </row>
    <row r="12" spans="1:28" ht="28.5" customHeight="1" x14ac:dyDescent="0.25">
      <c r="A12" s="510" t="s">
        <v>166</v>
      </c>
      <c r="B12" s="511">
        <f t="shared" ref="B12:M12" si="0">B11/$K$7</f>
        <v>1.5687427442821174</v>
      </c>
      <c r="C12" s="511">
        <f t="shared" si="0"/>
        <v>2.0638905222106634</v>
      </c>
      <c r="D12" s="511">
        <f t="shared" si="0"/>
        <v>1.8447741241626086</v>
      </c>
      <c r="E12" s="511">
        <f t="shared" si="0"/>
        <v>1.9408888285816235</v>
      </c>
      <c r="F12" s="511">
        <f t="shared" si="0"/>
        <v>1.9368683442137693</v>
      </c>
      <c r="G12" s="511">
        <f t="shared" si="0"/>
        <v>1.5318045441524568</v>
      </c>
      <c r="H12" s="511">
        <f t="shared" si="0"/>
        <v>1.0739718867630579</v>
      </c>
      <c r="I12" s="511">
        <f t="shared" si="0"/>
        <v>2.0019499349184096</v>
      </c>
      <c r="J12" s="511">
        <f t="shared" si="0"/>
        <v>2.2177996894175824</v>
      </c>
      <c r="K12" s="511">
        <f t="shared" si="0"/>
        <v>1.8540714942632714</v>
      </c>
      <c r="L12" s="511">
        <f t="shared" si="0"/>
        <v>2.0009448138264458</v>
      </c>
      <c r="M12" s="511">
        <f t="shared" si="0"/>
        <v>1.6565651996924331</v>
      </c>
      <c r="N12" s="509">
        <f>SUM(B12:M12)</f>
        <v>21.69227212648444</v>
      </c>
      <c r="O12" s="509">
        <f>N12/12</f>
        <v>1.8076893438737034</v>
      </c>
      <c r="P12" s="509">
        <f t="shared" ref="P12:P29" si="1">(SUM(B12:M12)/12)/$G$7</f>
        <v>1.931292034053102E-3</v>
      </c>
    </row>
    <row r="13" spans="1:28" ht="45" x14ac:dyDescent="0.25">
      <c r="A13" s="510" t="s">
        <v>17</v>
      </c>
      <c r="B13" s="508">
        <v>9437.56</v>
      </c>
      <c r="C13" s="508">
        <v>11604.35</v>
      </c>
      <c r="D13" s="508">
        <v>10502.76</v>
      </c>
      <c r="E13" s="508">
        <v>11080.44</v>
      </c>
      <c r="F13" s="508">
        <v>11249.49</v>
      </c>
      <c r="G13" s="508">
        <v>9080.7199999999993</v>
      </c>
      <c r="H13" s="508">
        <v>6484.95</v>
      </c>
      <c r="I13" s="508">
        <v>11761.26</v>
      </c>
      <c r="J13" s="508">
        <v>13091.05</v>
      </c>
      <c r="K13" s="508">
        <v>10468.530000000001</v>
      </c>
      <c r="L13" s="508">
        <v>12346.12</v>
      </c>
      <c r="M13" s="508">
        <v>10464.129999999999</v>
      </c>
      <c r="N13" s="509">
        <f>SUM(B13:M13)</f>
        <v>127571.36</v>
      </c>
      <c r="O13" s="509">
        <f>N13/12</f>
        <v>10630.946666666667</v>
      </c>
      <c r="P13" s="509">
        <f t="shared" si="1"/>
        <v>11.357849002849003</v>
      </c>
    </row>
    <row r="14" spans="1:28" ht="27.75" customHeight="1" x14ac:dyDescent="0.25">
      <c r="A14" s="507" t="s">
        <v>167</v>
      </c>
      <c r="B14" s="511">
        <f t="shared" ref="B14:M14" si="2">B13/$K$7</f>
        <v>1.1857363265839451</v>
      </c>
      <c r="C14" s="511">
        <f t="shared" si="2"/>
        <v>1.4579721179409091</v>
      </c>
      <c r="D14" s="511">
        <f t="shared" si="2"/>
        <v>1.3195681999788926</v>
      </c>
      <c r="E14" s="511">
        <f t="shared" si="2"/>
        <v>1.3921479940295809</v>
      </c>
      <c r="F14" s="511">
        <f t="shared" si="2"/>
        <v>1.4133874591041355</v>
      </c>
      <c r="G14" s="511">
        <f t="shared" si="2"/>
        <v>1.1409029002769109</v>
      </c>
      <c r="H14" s="511">
        <f t="shared" si="2"/>
        <v>0.81477000316613146</v>
      </c>
      <c r="I14" s="511">
        <f t="shared" si="2"/>
        <v>1.4776863117584091</v>
      </c>
      <c r="J14" s="511">
        <f t="shared" si="2"/>
        <v>1.6447613088686859</v>
      </c>
      <c r="K14" s="511">
        <f t="shared" si="2"/>
        <v>1.3152675381066534</v>
      </c>
      <c r="L14" s="511">
        <f t="shared" si="2"/>
        <v>1.5511682019891349</v>
      </c>
      <c r="M14" s="511">
        <f t="shared" si="2"/>
        <v>1.3147147215060733</v>
      </c>
      <c r="N14" s="509">
        <f>SUM(B14:M14)</f>
        <v>16.028083083309465</v>
      </c>
      <c r="O14" s="509">
        <f>N14/12</f>
        <v>1.3356735902757888</v>
      </c>
      <c r="P14" s="509">
        <f t="shared" si="1"/>
        <v>1.4270016990125948E-3</v>
      </c>
    </row>
    <row r="15" spans="1:28" ht="10.5" customHeight="1" x14ac:dyDescent="0.25">
      <c r="A15" s="512"/>
      <c r="B15" s="513"/>
      <c r="C15" s="513"/>
      <c r="D15" s="513"/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09"/>
    </row>
    <row r="16" spans="1:28" ht="15" customHeight="1" x14ac:dyDescent="0.25">
      <c r="A16" s="514" t="s">
        <v>19</v>
      </c>
      <c r="B16" s="515"/>
      <c r="C16" s="515"/>
      <c r="D16" s="515"/>
      <c r="E16" s="515"/>
      <c r="F16" s="515"/>
      <c r="G16" s="515"/>
      <c r="H16" s="515"/>
      <c r="I16" s="515"/>
      <c r="J16" s="515"/>
      <c r="K16" s="515"/>
      <c r="L16" s="515"/>
      <c r="M16" s="515"/>
      <c r="N16" s="515"/>
      <c r="O16" s="515"/>
      <c r="P16" s="509"/>
    </row>
    <row r="17" spans="1:18" ht="32.25" customHeight="1" x14ac:dyDescent="0.25">
      <c r="A17" s="507" t="s">
        <v>168</v>
      </c>
      <c r="B17" s="508">
        <v>164</v>
      </c>
      <c r="C17" s="508">
        <v>149</v>
      </c>
      <c r="D17" s="508">
        <v>184</v>
      </c>
      <c r="E17" s="508">
        <v>148</v>
      </c>
      <c r="F17" s="508">
        <v>135</v>
      </c>
      <c r="G17" s="508">
        <v>74</v>
      </c>
      <c r="H17" s="508">
        <v>116</v>
      </c>
      <c r="I17" s="508">
        <v>127</v>
      </c>
      <c r="J17" s="508">
        <v>158</v>
      </c>
      <c r="K17" s="508">
        <v>124</v>
      </c>
      <c r="L17" s="508">
        <v>126</v>
      </c>
      <c r="M17" s="508">
        <v>67</v>
      </c>
      <c r="N17" s="509">
        <f>SUM(B17:M17)</f>
        <v>1572</v>
      </c>
      <c r="O17" s="509">
        <f>N17/12</f>
        <v>131</v>
      </c>
      <c r="P17" s="509">
        <f t="shared" si="1"/>
        <v>0.13995726495726496</v>
      </c>
    </row>
    <row r="18" spans="1:18" ht="32.25" customHeight="1" x14ac:dyDescent="0.25">
      <c r="A18" s="510" t="s">
        <v>169</v>
      </c>
      <c r="B18" s="511">
        <f t="shared" ref="B18:M18" si="3">B17/$K$7</f>
        <v>2.0604982385252865E-2</v>
      </c>
      <c r="C18" s="511">
        <f t="shared" si="3"/>
        <v>1.87203803378212E-2</v>
      </c>
      <c r="D18" s="511">
        <f t="shared" si="3"/>
        <v>2.311778511516175E-2</v>
      </c>
      <c r="E18" s="511">
        <f t="shared" si="3"/>
        <v>1.8594740201325757E-2</v>
      </c>
      <c r="F18" s="511">
        <f t="shared" si="3"/>
        <v>1.6961418426884981E-2</v>
      </c>
      <c r="G18" s="511">
        <f t="shared" si="3"/>
        <v>9.2973701006628783E-3</v>
      </c>
      <c r="H18" s="511">
        <f t="shared" si="3"/>
        <v>1.4574255833471538E-2</v>
      </c>
      <c r="I18" s="511">
        <f t="shared" si="3"/>
        <v>1.5956297334921425E-2</v>
      </c>
      <c r="J18" s="511">
        <f t="shared" si="3"/>
        <v>1.9851141566280199E-2</v>
      </c>
      <c r="K18" s="511">
        <f t="shared" si="3"/>
        <v>1.5579376925435092E-2</v>
      </c>
      <c r="L18" s="511">
        <f t="shared" si="3"/>
        <v>1.5830657198425982E-2</v>
      </c>
      <c r="M18" s="511">
        <f t="shared" si="3"/>
        <v>8.4178891451947672E-3</v>
      </c>
      <c r="N18" s="509">
        <f>SUM(B18:M18)</f>
        <v>0.1975062945708384</v>
      </c>
      <c r="O18" s="509">
        <f>N18/12</f>
        <v>1.6458857880903201E-2</v>
      </c>
      <c r="P18" s="509">
        <f t="shared" si="1"/>
        <v>1.7584249872759829E-5</v>
      </c>
    </row>
    <row r="19" spans="1:18" ht="48.75" customHeight="1" x14ac:dyDescent="0.25">
      <c r="A19" s="507" t="s">
        <v>17</v>
      </c>
      <c r="B19" s="508">
        <v>2113.5300000000002</v>
      </c>
      <c r="C19" s="508">
        <v>1867.29</v>
      </c>
      <c r="D19" s="508">
        <v>2090.96</v>
      </c>
      <c r="E19" s="508">
        <v>1645.23</v>
      </c>
      <c r="F19" s="508">
        <v>1042.3800000000001</v>
      </c>
      <c r="G19" s="508">
        <v>985.27</v>
      </c>
      <c r="H19" s="508">
        <v>1337.87</v>
      </c>
      <c r="I19" s="508">
        <v>1473.3</v>
      </c>
      <c r="J19" s="508">
        <v>1854.97</v>
      </c>
      <c r="K19" s="508">
        <v>1436.37</v>
      </c>
      <c r="L19" s="508">
        <v>1753.56</v>
      </c>
      <c r="M19" s="508">
        <v>910.05</v>
      </c>
      <c r="N19" s="509">
        <f>SUM(B19:M19)</f>
        <v>18510.78</v>
      </c>
      <c r="O19" s="509">
        <f>N19/12</f>
        <v>1542.5649999999998</v>
      </c>
      <c r="P19" s="509">
        <f t="shared" si="1"/>
        <v>1.6480395299145296</v>
      </c>
    </row>
    <row r="20" spans="1:18" ht="28.5" customHeight="1" x14ac:dyDescent="0.25">
      <c r="A20" s="507" t="s">
        <v>170</v>
      </c>
      <c r="B20" s="511">
        <f t="shared" ref="B20:M20" si="4">B19/$K$7</f>
        <v>0.26554419768721638</v>
      </c>
      <c r="C20" s="511">
        <f t="shared" si="4"/>
        <v>0.23460657047657818</v>
      </c>
      <c r="D20" s="511">
        <f t="shared" si="4"/>
        <v>0.26270849980651423</v>
      </c>
      <c r="E20" s="511">
        <f t="shared" si="4"/>
        <v>0.20670692176639982</v>
      </c>
      <c r="F20" s="511">
        <f t="shared" si="4"/>
        <v>0.13096476548012123</v>
      </c>
      <c r="G20" s="511">
        <f t="shared" si="4"/>
        <v>0.1237894572848664</v>
      </c>
      <c r="H20" s="511">
        <f t="shared" si="4"/>
        <v>0.16809016941316005</v>
      </c>
      <c r="I20" s="511">
        <f t="shared" si="4"/>
        <v>0.18510561309873808</v>
      </c>
      <c r="J20" s="511">
        <f t="shared" si="4"/>
        <v>0.2330586839949543</v>
      </c>
      <c r="K20" s="511">
        <f t="shared" si="4"/>
        <v>0.18046572285796131</v>
      </c>
      <c r="L20" s="511">
        <f t="shared" si="4"/>
        <v>0.22031751775295128</v>
      </c>
      <c r="M20" s="511">
        <f t="shared" si="4"/>
        <v>0.11433880621767907</v>
      </c>
      <c r="N20" s="509">
        <f>SUM(B20:M20)</f>
        <v>2.32569692583714</v>
      </c>
      <c r="O20" s="509">
        <f>N20/12</f>
        <v>0.193808077153095</v>
      </c>
      <c r="P20" s="509">
        <f t="shared" si="1"/>
        <v>2.0705991148834937E-4</v>
      </c>
    </row>
    <row r="21" spans="1:18" x14ac:dyDescent="0.25">
      <c r="B21" s="515"/>
      <c r="C21" s="515"/>
      <c r="D21" s="515"/>
      <c r="E21" s="515"/>
      <c r="F21" s="515"/>
      <c r="G21" s="515"/>
      <c r="H21" s="515"/>
      <c r="I21" s="515"/>
      <c r="J21" s="515"/>
      <c r="K21" s="515"/>
      <c r="L21" s="515"/>
      <c r="M21" s="515"/>
      <c r="N21" s="515"/>
      <c r="O21" s="515"/>
      <c r="P21" s="509"/>
    </row>
    <row r="22" spans="1:18" ht="15" customHeight="1" x14ac:dyDescent="0.25">
      <c r="A22" s="514" t="s">
        <v>23</v>
      </c>
      <c r="B22" s="515"/>
      <c r="C22" s="515"/>
      <c r="D22" s="515"/>
      <c r="E22" s="515"/>
      <c r="F22" s="515"/>
      <c r="G22" s="515"/>
      <c r="H22" s="515"/>
      <c r="I22" s="515"/>
      <c r="J22" s="515"/>
      <c r="K22" s="515"/>
      <c r="L22" s="515"/>
      <c r="M22" s="515"/>
      <c r="N22" s="515"/>
      <c r="O22" s="515"/>
      <c r="P22" s="509"/>
    </row>
    <row r="23" spans="1:18" ht="27.75" customHeight="1" x14ac:dyDescent="0.25">
      <c r="A23" s="507" t="s">
        <v>24</v>
      </c>
      <c r="B23" s="508">
        <v>1928.56</v>
      </c>
      <c r="C23" s="508">
        <v>1934.04</v>
      </c>
      <c r="D23" s="508">
        <v>1762.65</v>
      </c>
      <c r="E23" s="508">
        <v>1769.78</v>
      </c>
      <c r="F23" s="508">
        <v>1299.95</v>
      </c>
      <c r="G23" s="508">
        <v>1758.21</v>
      </c>
      <c r="H23" s="508">
        <v>1771.59</v>
      </c>
      <c r="I23" s="508">
        <v>2124.58</v>
      </c>
      <c r="J23" s="508">
        <v>2189.36</v>
      </c>
      <c r="K23" s="508">
        <v>2005.17</v>
      </c>
      <c r="L23" s="508">
        <v>1857.55</v>
      </c>
      <c r="M23" s="508">
        <v>1815.95</v>
      </c>
      <c r="N23" s="509">
        <f>SUM(B23:M23)</f>
        <v>22217.39</v>
      </c>
      <c r="O23" s="509">
        <f>N23/12</f>
        <v>1851.4491666666665</v>
      </c>
      <c r="P23" s="509">
        <f t="shared" si="1"/>
        <v>1.9780439814814814</v>
      </c>
    </row>
    <row r="24" spans="1:18" ht="27.75" customHeight="1" x14ac:dyDescent="0.25">
      <c r="A24" s="507" t="s">
        <v>25</v>
      </c>
      <c r="B24" s="508">
        <v>1033.56</v>
      </c>
      <c r="C24" s="508">
        <v>1033.56</v>
      </c>
      <c r="D24" s="508">
        <v>1033.56</v>
      </c>
      <c r="E24" s="508">
        <v>1033.56</v>
      </c>
      <c r="F24" s="508">
        <v>1033.56</v>
      </c>
      <c r="G24" s="508">
        <v>1033.56</v>
      </c>
      <c r="H24" s="508">
        <v>1033.56</v>
      </c>
      <c r="I24" s="508">
        <v>1033.56</v>
      </c>
      <c r="J24" s="508">
        <v>1121.17</v>
      </c>
      <c r="K24" s="508">
        <v>1121.17</v>
      </c>
      <c r="L24" s="508">
        <v>1121.17</v>
      </c>
      <c r="M24" s="508">
        <v>1121.17</v>
      </c>
      <c r="N24" s="509">
        <f>SUM(B24:M24)</f>
        <v>12753.159999999998</v>
      </c>
      <c r="O24" s="509">
        <f>N24/12</f>
        <v>1062.7633333333331</v>
      </c>
      <c r="P24" s="509">
        <f t="shared" si="1"/>
        <v>1.1354309116809114</v>
      </c>
    </row>
    <row r="25" spans="1:18" ht="31.5" customHeight="1" x14ac:dyDescent="0.25">
      <c r="A25" s="507" t="s">
        <v>26</v>
      </c>
      <c r="B25" s="516">
        <v>25180</v>
      </c>
      <c r="C25" s="516">
        <v>22561</v>
      </c>
      <c r="D25" s="516">
        <v>19264</v>
      </c>
      <c r="E25" s="516">
        <v>19273</v>
      </c>
      <c r="F25" s="516">
        <v>6696</v>
      </c>
      <c r="G25" s="516">
        <v>16830</v>
      </c>
      <c r="H25" s="516">
        <v>20616</v>
      </c>
      <c r="I25" s="516">
        <v>28152</v>
      </c>
      <c r="J25" s="516">
        <v>31446</v>
      </c>
      <c r="K25" s="516">
        <v>21471</v>
      </c>
      <c r="L25" s="516">
        <v>17444</v>
      </c>
      <c r="M25" s="516">
        <v>20116</v>
      </c>
      <c r="N25" s="517">
        <f>SUM(B25:M25)</f>
        <v>249049</v>
      </c>
      <c r="O25" s="517">
        <f>N25/12</f>
        <v>20754.083333333332</v>
      </c>
      <c r="P25" s="509">
        <f t="shared" si="1"/>
        <v>22.173165954415953</v>
      </c>
    </row>
    <row r="26" spans="1:18" ht="27.75" customHeight="1" x14ac:dyDescent="0.25">
      <c r="A26" s="507" t="s">
        <v>27</v>
      </c>
      <c r="B26" s="516">
        <v>660</v>
      </c>
      <c r="C26" s="516">
        <v>1064</v>
      </c>
      <c r="D26" s="516">
        <v>741</v>
      </c>
      <c r="E26" s="516">
        <v>7819</v>
      </c>
      <c r="F26" s="516">
        <v>318</v>
      </c>
      <c r="G26" s="516">
        <v>1075</v>
      </c>
      <c r="H26" s="516">
        <v>569</v>
      </c>
      <c r="I26" s="516">
        <v>704</v>
      </c>
      <c r="J26" s="516">
        <v>560</v>
      </c>
      <c r="K26" s="516">
        <v>1054</v>
      </c>
      <c r="L26" s="516">
        <v>934</v>
      </c>
      <c r="M26" s="516">
        <v>401</v>
      </c>
      <c r="N26" s="517">
        <f>SUM(B26:M26)</f>
        <v>15899</v>
      </c>
      <c r="O26" s="517">
        <f>N26/12</f>
        <v>1324.9166666666667</v>
      </c>
      <c r="P26" s="509">
        <f t="shared" si="1"/>
        <v>1.4155092592592593</v>
      </c>
    </row>
    <row r="27" spans="1:18" s="520" customFormat="1" ht="15.75" customHeight="1" x14ac:dyDescent="0.25">
      <c r="A27" s="518"/>
      <c r="B27" s="519"/>
      <c r="C27" s="519"/>
      <c r="D27" s="519"/>
      <c r="E27" s="519"/>
      <c r="F27" s="519"/>
      <c r="G27" s="519"/>
      <c r="H27" s="519"/>
      <c r="I27" s="519"/>
      <c r="J27" s="519"/>
      <c r="K27" s="519"/>
      <c r="L27" s="519"/>
      <c r="M27" s="519"/>
      <c r="N27" s="519"/>
      <c r="O27" s="519"/>
      <c r="P27" s="509"/>
    </row>
    <row r="28" spans="1:18" s="520" customFormat="1" ht="15.75" customHeight="1" x14ac:dyDescent="0.25">
      <c r="A28" s="521" t="s">
        <v>28</v>
      </c>
      <c r="B28" s="519"/>
      <c r="C28" s="519"/>
      <c r="D28" s="519"/>
      <c r="E28" s="519"/>
      <c r="F28" s="519"/>
      <c r="G28" s="519"/>
      <c r="H28" s="519"/>
      <c r="I28" s="519"/>
      <c r="J28" s="519"/>
      <c r="K28" s="519"/>
      <c r="L28" s="519"/>
      <c r="M28" s="519"/>
      <c r="N28" s="519"/>
      <c r="O28" s="519"/>
      <c r="P28" s="509"/>
    </row>
    <row r="29" spans="1:18" ht="27.75" customHeight="1" x14ac:dyDescent="0.25">
      <c r="A29" s="507" t="s">
        <v>29</v>
      </c>
      <c r="B29" s="508">
        <v>691.84</v>
      </c>
      <c r="C29" s="508">
        <v>1087.5899999999999</v>
      </c>
      <c r="D29" s="508">
        <v>857.67</v>
      </c>
      <c r="E29" s="508">
        <v>676.3</v>
      </c>
      <c r="F29" s="508">
        <v>365.45</v>
      </c>
      <c r="G29" s="508">
        <v>0</v>
      </c>
      <c r="H29" s="508">
        <v>0</v>
      </c>
      <c r="I29" s="508">
        <v>0</v>
      </c>
      <c r="J29" s="508">
        <v>0</v>
      </c>
      <c r="K29" s="508">
        <v>0</v>
      </c>
      <c r="L29" s="508">
        <v>3306.03</v>
      </c>
      <c r="M29" s="508">
        <v>471.4</v>
      </c>
      <c r="N29" s="509">
        <f>SUM(B29:M29)</f>
        <v>7456.2799999999988</v>
      </c>
      <c r="O29" s="509">
        <f>N29/12</f>
        <v>621.35666666666657</v>
      </c>
      <c r="P29" s="509">
        <f t="shared" si="1"/>
        <v>0.66384259259259248</v>
      </c>
    </row>
    <row r="30" spans="1:18" x14ac:dyDescent="0.25">
      <c r="B30" s="515"/>
      <c r="C30" s="515"/>
      <c r="D30" s="515"/>
      <c r="E30" s="515"/>
      <c r="F30" s="515"/>
      <c r="G30" s="515"/>
      <c r="H30" s="515"/>
      <c r="I30" s="515"/>
      <c r="J30" s="515"/>
      <c r="K30" s="515"/>
      <c r="L30" s="515"/>
      <c r="M30" s="515"/>
      <c r="N30" s="515"/>
      <c r="O30" s="515"/>
      <c r="P30" s="513"/>
    </row>
    <row r="31" spans="1:18" ht="45" customHeight="1" x14ac:dyDescent="0.25">
      <c r="A31" s="522" t="s">
        <v>30</v>
      </c>
      <c r="B31" s="523" t="s">
        <v>31</v>
      </c>
      <c r="C31" s="523" t="s">
        <v>32</v>
      </c>
      <c r="D31" s="504" t="s">
        <v>33</v>
      </c>
      <c r="E31" s="792" t="s">
        <v>34</v>
      </c>
      <c r="F31" s="792"/>
      <c r="G31" s="515"/>
      <c r="H31" s="793" t="s">
        <v>35</v>
      </c>
      <c r="I31" s="794"/>
      <c r="J31" s="523" t="s">
        <v>31</v>
      </c>
      <c r="K31" s="523" t="s">
        <v>36</v>
      </c>
      <c r="L31" s="504" t="s">
        <v>33</v>
      </c>
      <c r="M31" s="792" t="s">
        <v>34</v>
      </c>
      <c r="N31" s="792"/>
      <c r="O31" s="515"/>
      <c r="P31" s="515"/>
      <c r="Q31" s="515"/>
      <c r="R31" s="513"/>
    </row>
    <row r="32" spans="1:18" ht="36" customHeight="1" x14ac:dyDescent="0.25">
      <c r="A32" s="507" t="s">
        <v>37</v>
      </c>
      <c r="B32" s="508">
        <v>79</v>
      </c>
      <c r="C32" s="511">
        <f>B32*100</f>
        <v>7900</v>
      </c>
      <c r="D32" s="509">
        <f>C32/12</f>
        <v>658.33333333333337</v>
      </c>
      <c r="E32" s="801">
        <f>D32/G7</f>
        <v>0.70334757834757844</v>
      </c>
      <c r="F32" s="801"/>
      <c r="H32" s="804" t="s">
        <v>38</v>
      </c>
      <c r="I32" s="804"/>
      <c r="J32" s="508">
        <v>20</v>
      </c>
      <c r="K32" s="511">
        <f>J32*100</f>
        <v>2000</v>
      </c>
      <c r="L32" s="509">
        <f>K32/12</f>
        <v>166.66666666666666</v>
      </c>
      <c r="M32" s="801">
        <f>L32/G7</f>
        <v>0.17806267806267806</v>
      </c>
      <c r="N32" s="801"/>
    </row>
    <row r="33" spans="1:17" x14ac:dyDescent="0.25"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3"/>
    </row>
    <row r="34" spans="1:17" ht="45" customHeight="1" x14ac:dyDescent="0.25">
      <c r="A34" s="522" t="s">
        <v>39</v>
      </c>
      <c r="B34" s="523" t="s">
        <v>31</v>
      </c>
      <c r="C34" s="523" t="s">
        <v>40</v>
      </c>
      <c r="D34" s="504" t="s">
        <v>41</v>
      </c>
      <c r="E34" s="792" t="s">
        <v>34</v>
      </c>
      <c r="F34" s="792"/>
      <c r="G34" s="515"/>
      <c r="H34" s="805"/>
      <c r="I34" s="805"/>
      <c r="J34" s="524"/>
      <c r="K34" s="525"/>
      <c r="L34" s="806"/>
      <c r="M34" s="806"/>
      <c r="N34" s="515"/>
      <c r="O34" s="515"/>
      <c r="P34" s="515"/>
      <c r="Q34" s="513"/>
    </row>
    <row r="35" spans="1:17" ht="36" customHeight="1" x14ac:dyDescent="0.25">
      <c r="A35" s="507" t="s">
        <v>42</v>
      </c>
      <c r="B35" s="508">
        <v>344</v>
      </c>
      <c r="C35" s="511">
        <f>B35*500</f>
        <v>172000</v>
      </c>
      <c r="D35" s="509">
        <f>C35/12</f>
        <v>14333.333333333334</v>
      </c>
      <c r="E35" s="801">
        <f>D35/G7</f>
        <v>15.313390313390315</v>
      </c>
      <c r="F35" s="801"/>
      <c r="H35" s="802"/>
      <c r="I35" s="802"/>
      <c r="J35" s="519"/>
      <c r="K35" s="519"/>
      <c r="L35" s="803"/>
      <c r="M35" s="803"/>
    </row>
    <row r="36" spans="1:17" x14ac:dyDescent="0.25">
      <c r="B36" s="515"/>
      <c r="C36" s="515"/>
      <c r="D36" s="515"/>
      <c r="E36" s="515"/>
      <c r="F36" s="515"/>
      <c r="G36" s="515"/>
      <c r="H36" s="515"/>
      <c r="I36" s="515"/>
      <c r="J36" s="515"/>
      <c r="K36" s="515"/>
      <c r="L36" s="515"/>
      <c r="M36" s="515"/>
      <c r="N36" s="515"/>
      <c r="O36" s="515"/>
      <c r="P36" s="513"/>
    </row>
    <row r="37" spans="1:17" x14ac:dyDescent="0.25">
      <c r="B37" s="515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3"/>
    </row>
    <row r="38" spans="1:17" x14ac:dyDescent="0.25">
      <c r="B38" s="515"/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</row>
    <row r="39" spans="1:17" x14ac:dyDescent="0.25">
      <c r="B39" s="515"/>
      <c r="C39" s="515"/>
      <c r="D39" s="515"/>
      <c r="E39" s="515"/>
      <c r="F39" s="515"/>
      <c r="G39" s="515"/>
      <c r="H39" s="515"/>
      <c r="I39" s="515"/>
      <c r="J39" s="515"/>
      <c r="K39" s="515"/>
      <c r="L39" s="515"/>
      <c r="M39" s="515"/>
      <c r="N39" s="515"/>
      <c r="O39" s="515"/>
      <c r="P39" s="515"/>
    </row>
    <row r="40" spans="1:17" x14ac:dyDescent="0.25">
      <c r="B40" s="515"/>
      <c r="C40" s="515"/>
      <c r="D40" s="515"/>
      <c r="E40" s="515"/>
      <c r="F40" s="515"/>
      <c r="G40" s="515"/>
      <c r="H40" s="515"/>
      <c r="I40" s="515"/>
      <c r="J40" s="515"/>
      <c r="K40" s="515"/>
      <c r="L40" s="515"/>
      <c r="M40" s="515"/>
      <c r="N40" s="515"/>
      <c r="O40" s="515"/>
      <c r="P40" s="515"/>
    </row>
    <row r="41" spans="1:17" x14ac:dyDescent="0.25">
      <c r="B41" s="515"/>
      <c r="C41" s="515"/>
      <c r="D41" s="515"/>
      <c r="E41" s="515"/>
      <c r="F41" s="515"/>
      <c r="G41" s="515"/>
      <c r="H41" s="515"/>
      <c r="I41" s="515"/>
      <c r="J41" s="515"/>
      <c r="K41" s="515"/>
      <c r="L41" s="515"/>
      <c r="M41" s="515"/>
      <c r="N41" s="515"/>
      <c r="O41" s="515"/>
      <c r="P41" s="515"/>
    </row>
    <row r="42" spans="1:17" x14ac:dyDescent="0.25">
      <c r="B42" s="515"/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515"/>
      <c r="O42" s="515"/>
      <c r="P42" s="515"/>
    </row>
    <row r="43" spans="1:17" x14ac:dyDescent="0.25">
      <c r="B43" s="515"/>
      <c r="C43" s="515"/>
      <c r="D43" s="515"/>
      <c r="E43" s="515"/>
      <c r="F43" s="515"/>
      <c r="G43" s="515"/>
      <c r="H43" s="515"/>
      <c r="I43" s="515"/>
      <c r="J43" s="515"/>
      <c r="K43" s="515"/>
      <c r="L43" s="515"/>
      <c r="M43" s="515"/>
      <c r="N43" s="515"/>
      <c r="O43" s="515"/>
      <c r="P43" s="515"/>
    </row>
    <row r="44" spans="1:17" x14ac:dyDescent="0.25">
      <c r="B44" s="515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515"/>
      <c r="P44" s="515"/>
    </row>
    <row r="45" spans="1:17" x14ac:dyDescent="0.25">
      <c r="B45" s="515"/>
      <c r="C45" s="515"/>
      <c r="D45" s="515"/>
      <c r="E45" s="515"/>
      <c r="F45" s="515"/>
      <c r="G45" s="515"/>
      <c r="H45" s="515"/>
      <c r="I45" s="515"/>
      <c r="J45" s="515"/>
      <c r="K45" s="515"/>
      <c r="L45" s="515"/>
      <c r="M45" s="515"/>
      <c r="N45" s="515"/>
      <c r="O45" s="515"/>
      <c r="P45" s="515"/>
    </row>
    <row r="46" spans="1:17" x14ac:dyDescent="0.25">
      <c r="B46" s="515"/>
      <c r="C46" s="515"/>
      <c r="D46" s="515"/>
      <c r="E46" s="515"/>
      <c r="F46" s="515"/>
      <c r="G46" s="515"/>
      <c r="H46" s="515"/>
      <c r="I46" s="515"/>
      <c r="J46" s="515"/>
      <c r="K46" s="515"/>
      <c r="L46" s="515"/>
      <c r="M46" s="515"/>
      <c r="N46" s="515"/>
      <c r="O46" s="515"/>
      <c r="P46" s="515"/>
    </row>
    <row r="47" spans="1:17" x14ac:dyDescent="0.25">
      <c r="B47" s="515"/>
      <c r="C47" s="515"/>
      <c r="D47" s="515"/>
      <c r="E47" s="515"/>
      <c r="F47" s="515"/>
      <c r="G47" s="515"/>
      <c r="H47" s="515"/>
      <c r="I47" s="515"/>
      <c r="J47" s="515"/>
      <c r="K47" s="515"/>
      <c r="L47" s="515"/>
      <c r="M47" s="515"/>
      <c r="N47" s="515"/>
      <c r="O47" s="515"/>
      <c r="P47" s="515"/>
    </row>
    <row r="48" spans="1:17" x14ac:dyDescent="0.25">
      <c r="B48" s="515"/>
      <c r="C48" s="515"/>
      <c r="D48" s="515"/>
      <c r="E48" s="515"/>
      <c r="F48" s="515"/>
      <c r="G48" s="515"/>
      <c r="H48" s="515"/>
      <c r="I48" s="515"/>
      <c r="J48" s="515"/>
      <c r="K48" s="515"/>
      <c r="L48" s="515"/>
      <c r="M48" s="515"/>
      <c r="N48" s="515"/>
      <c r="O48" s="515"/>
      <c r="P48" s="515"/>
    </row>
    <row r="49" spans="2:16" x14ac:dyDescent="0.25">
      <c r="B49" s="515"/>
      <c r="C49" s="515"/>
      <c r="D49" s="515"/>
      <c r="E49" s="515"/>
      <c r="F49" s="515"/>
      <c r="G49" s="515"/>
      <c r="H49" s="515"/>
      <c r="I49" s="515"/>
      <c r="J49" s="515"/>
      <c r="K49" s="515"/>
      <c r="L49" s="515"/>
      <c r="M49" s="515"/>
      <c r="N49" s="515"/>
      <c r="O49" s="515"/>
      <c r="P49" s="515"/>
    </row>
    <row r="50" spans="2:16" x14ac:dyDescent="0.25">
      <c r="B50" s="515"/>
      <c r="C50" s="515"/>
      <c r="D50" s="515"/>
      <c r="E50" s="515"/>
      <c r="F50" s="515"/>
      <c r="G50" s="515"/>
      <c r="H50" s="515"/>
      <c r="I50" s="515"/>
      <c r="J50" s="515"/>
      <c r="K50" s="515"/>
      <c r="L50" s="515"/>
      <c r="M50" s="515"/>
      <c r="N50" s="515"/>
      <c r="O50" s="515"/>
      <c r="P50" s="515"/>
    </row>
    <row r="51" spans="2:16" x14ac:dyDescent="0.25">
      <c r="B51" s="515"/>
      <c r="C51" s="515"/>
      <c r="D51" s="515"/>
      <c r="E51" s="515"/>
      <c r="F51" s="515"/>
      <c r="G51" s="515"/>
      <c r="H51" s="515"/>
      <c r="I51" s="515"/>
      <c r="J51" s="515"/>
      <c r="K51" s="515"/>
      <c r="L51" s="515"/>
      <c r="M51" s="515"/>
      <c r="N51" s="515"/>
      <c r="O51" s="515"/>
      <c r="P51" s="515"/>
    </row>
    <row r="52" spans="2:16" x14ac:dyDescent="0.25">
      <c r="B52" s="515"/>
      <c r="C52" s="515"/>
      <c r="D52" s="515"/>
      <c r="E52" s="515"/>
      <c r="F52" s="515"/>
      <c r="G52" s="515"/>
      <c r="H52" s="515"/>
      <c r="I52" s="515"/>
      <c r="J52" s="515"/>
      <c r="K52" s="515"/>
      <c r="L52" s="515"/>
      <c r="M52" s="515"/>
      <c r="N52" s="515"/>
      <c r="O52" s="515"/>
      <c r="P52" s="515"/>
    </row>
    <row r="53" spans="2:16" x14ac:dyDescent="0.25">
      <c r="B53" s="515"/>
      <c r="C53" s="515"/>
      <c r="D53" s="515"/>
      <c r="E53" s="515"/>
      <c r="F53" s="515"/>
      <c r="G53" s="515"/>
      <c r="H53" s="515"/>
      <c r="I53" s="515"/>
      <c r="J53" s="515"/>
      <c r="K53" s="515"/>
      <c r="L53" s="515"/>
      <c r="M53" s="515"/>
      <c r="N53" s="515"/>
      <c r="O53" s="515"/>
      <c r="P53" s="515"/>
    </row>
    <row r="54" spans="2:16" x14ac:dyDescent="0.25">
      <c r="B54" s="515"/>
      <c r="C54" s="515"/>
      <c r="D54" s="515"/>
      <c r="E54" s="515"/>
      <c r="F54" s="515"/>
      <c r="G54" s="515"/>
      <c r="H54" s="515"/>
      <c r="I54" s="515"/>
      <c r="J54" s="515"/>
      <c r="K54" s="515"/>
      <c r="L54" s="515"/>
      <c r="M54" s="515"/>
      <c r="N54" s="515"/>
      <c r="O54" s="515"/>
      <c r="P54" s="515"/>
    </row>
    <row r="55" spans="2:16" x14ac:dyDescent="0.25">
      <c r="B55" s="515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</row>
    <row r="56" spans="2:16" x14ac:dyDescent="0.25">
      <c r="B56" s="515"/>
      <c r="C56" s="515"/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515"/>
      <c r="O56" s="515"/>
      <c r="P56" s="515"/>
    </row>
    <row r="57" spans="2:16" x14ac:dyDescent="0.25">
      <c r="B57" s="515"/>
      <c r="C57" s="515"/>
      <c r="D57" s="515"/>
      <c r="E57" s="515"/>
      <c r="F57" s="515"/>
      <c r="G57" s="515"/>
      <c r="H57" s="515"/>
      <c r="I57" s="515"/>
      <c r="J57" s="515"/>
      <c r="K57" s="515"/>
      <c r="L57" s="515"/>
      <c r="M57" s="515"/>
      <c r="N57" s="515"/>
      <c r="O57" s="515"/>
      <c r="P57" s="515"/>
    </row>
    <row r="58" spans="2:16" x14ac:dyDescent="0.25">
      <c r="B58" s="515"/>
      <c r="C58" s="515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</row>
    <row r="59" spans="2:16" x14ac:dyDescent="0.25">
      <c r="B59" s="515"/>
      <c r="C59" s="515"/>
      <c r="D59" s="515"/>
      <c r="E59" s="515"/>
      <c r="F59" s="515"/>
      <c r="G59" s="515"/>
      <c r="H59" s="515"/>
      <c r="I59" s="515"/>
      <c r="J59" s="515"/>
      <c r="K59" s="515"/>
      <c r="L59" s="515"/>
      <c r="M59" s="515"/>
      <c r="N59" s="515"/>
      <c r="O59" s="515"/>
      <c r="P59" s="515"/>
    </row>
    <row r="60" spans="2:16" x14ac:dyDescent="0.25">
      <c r="B60" s="515"/>
      <c r="C60" s="515"/>
      <c r="D60" s="515"/>
      <c r="E60" s="515"/>
      <c r="F60" s="515"/>
      <c r="G60" s="515"/>
      <c r="H60" s="515"/>
      <c r="I60" s="515"/>
      <c r="J60" s="515"/>
      <c r="K60" s="515"/>
      <c r="L60" s="515"/>
      <c r="M60" s="515"/>
      <c r="N60" s="515"/>
      <c r="O60" s="515"/>
      <c r="P60" s="515"/>
    </row>
    <row r="61" spans="2:16" x14ac:dyDescent="0.25">
      <c r="B61" s="515"/>
      <c r="C61" s="515"/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  <c r="O61" s="515"/>
      <c r="P61" s="515"/>
    </row>
    <row r="62" spans="2:16" x14ac:dyDescent="0.25">
      <c r="B62" s="515"/>
      <c r="C62" s="515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  <c r="O62" s="515"/>
      <c r="P62" s="515"/>
    </row>
    <row r="63" spans="2:16" x14ac:dyDescent="0.25">
      <c r="B63" s="515"/>
      <c r="C63" s="515"/>
      <c r="D63" s="515"/>
      <c r="E63" s="515"/>
      <c r="F63" s="515"/>
      <c r="G63" s="515"/>
      <c r="H63" s="515"/>
      <c r="I63" s="515"/>
      <c r="J63" s="515"/>
      <c r="K63" s="515"/>
      <c r="L63" s="515"/>
      <c r="M63" s="515"/>
      <c r="N63" s="515"/>
      <c r="O63" s="515"/>
      <c r="P63" s="515"/>
    </row>
    <row r="64" spans="2:16" x14ac:dyDescent="0.25">
      <c r="B64" s="515"/>
      <c r="C64" s="515"/>
      <c r="D64" s="515"/>
      <c r="E64" s="515"/>
      <c r="F64" s="515"/>
      <c r="G64" s="515"/>
      <c r="H64" s="515"/>
      <c r="I64" s="515"/>
      <c r="J64" s="515"/>
      <c r="K64" s="515"/>
      <c r="L64" s="515"/>
      <c r="M64" s="515"/>
      <c r="N64" s="515"/>
      <c r="O64" s="515"/>
      <c r="P64" s="515"/>
    </row>
    <row r="65" spans="2:16" x14ac:dyDescent="0.25">
      <c r="B65" s="515"/>
      <c r="C65" s="515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515"/>
      <c r="O65" s="515"/>
      <c r="P65" s="515"/>
    </row>
    <row r="66" spans="2:16" x14ac:dyDescent="0.25">
      <c r="B66" s="515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</row>
    <row r="67" spans="2:16" x14ac:dyDescent="0.25">
      <c r="B67" s="515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515"/>
      <c r="O67" s="515"/>
      <c r="P67" s="515"/>
    </row>
    <row r="68" spans="2:16" x14ac:dyDescent="0.25">
      <c r="B68" s="515"/>
      <c r="C68" s="515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</row>
    <row r="69" spans="2:16" x14ac:dyDescent="0.25">
      <c r="B69" s="515"/>
      <c r="C69" s="515"/>
      <c r="D69" s="515"/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</row>
    <row r="70" spans="2:16" x14ac:dyDescent="0.25">
      <c r="B70" s="515"/>
      <c r="C70" s="515"/>
      <c r="D70" s="515"/>
      <c r="E70" s="515"/>
      <c r="F70" s="515"/>
      <c r="G70" s="515"/>
      <c r="H70" s="515"/>
      <c r="I70" s="515"/>
      <c r="J70" s="515"/>
      <c r="K70" s="515"/>
      <c r="L70" s="515"/>
      <c r="M70" s="515"/>
      <c r="N70" s="515"/>
      <c r="O70" s="515"/>
      <c r="P70" s="515"/>
    </row>
    <row r="71" spans="2:16" x14ac:dyDescent="0.25">
      <c r="B71" s="515"/>
      <c r="C71" s="515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</row>
    <row r="72" spans="2:16" x14ac:dyDescent="0.25">
      <c r="B72" s="515"/>
      <c r="C72" s="515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P72" s="515"/>
    </row>
    <row r="73" spans="2:16" x14ac:dyDescent="0.25">
      <c r="B73" s="515"/>
      <c r="C73" s="515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P73" s="515"/>
    </row>
    <row r="74" spans="2:16" x14ac:dyDescent="0.25">
      <c r="B74" s="515"/>
      <c r="C74" s="515"/>
      <c r="D74" s="515"/>
      <c r="E74" s="515"/>
      <c r="F74" s="515"/>
      <c r="G74" s="515"/>
      <c r="H74" s="515"/>
      <c r="I74" s="515"/>
      <c r="J74" s="515"/>
      <c r="K74" s="515"/>
      <c r="L74" s="515"/>
      <c r="M74" s="515"/>
      <c r="N74" s="515"/>
      <c r="O74" s="515"/>
      <c r="P74" s="515"/>
    </row>
    <row r="75" spans="2:16" x14ac:dyDescent="0.25">
      <c r="B75" s="515"/>
      <c r="C75" s="515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</row>
    <row r="76" spans="2:16" x14ac:dyDescent="0.25">
      <c r="B76" s="515"/>
      <c r="C76" s="515"/>
      <c r="D76" s="515"/>
      <c r="E76" s="515"/>
      <c r="F76" s="515"/>
      <c r="G76" s="515"/>
      <c r="H76" s="515"/>
      <c r="I76" s="515"/>
      <c r="J76" s="515"/>
      <c r="K76" s="515"/>
      <c r="L76" s="515"/>
      <c r="M76" s="515"/>
      <c r="N76" s="515"/>
      <c r="O76" s="515"/>
      <c r="P76" s="515"/>
    </row>
    <row r="77" spans="2:16" x14ac:dyDescent="0.25">
      <c r="B77" s="515"/>
      <c r="C77" s="515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515"/>
      <c r="P77" s="515"/>
    </row>
    <row r="78" spans="2:16" x14ac:dyDescent="0.25">
      <c r="B78" s="515"/>
      <c r="C78" s="515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  <c r="O78" s="515"/>
      <c r="P78" s="515"/>
    </row>
    <row r="79" spans="2:16" x14ac:dyDescent="0.25">
      <c r="B79" s="515"/>
      <c r="C79" s="515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P79" s="515"/>
    </row>
    <row r="80" spans="2:16" x14ac:dyDescent="0.25">
      <c r="B80" s="515"/>
      <c r="C80" s="515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P80" s="515"/>
    </row>
    <row r="81" spans="2:16" x14ac:dyDescent="0.25">
      <c r="B81" s="515"/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P81" s="515"/>
    </row>
    <row r="82" spans="2:16" x14ac:dyDescent="0.25">
      <c r="B82" s="515"/>
      <c r="C82" s="515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  <c r="O82" s="515"/>
      <c r="P82" s="515"/>
    </row>
    <row r="83" spans="2:16" x14ac:dyDescent="0.25">
      <c r="B83" s="515"/>
      <c r="C83" s="515"/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  <c r="O83" s="515"/>
      <c r="P83" s="515"/>
    </row>
    <row r="84" spans="2:16" x14ac:dyDescent="0.25">
      <c r="B84" s="515"/>
      <c r="C84" s="515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515"/>
      <c r="O84" s="515"/>
      <c r="P84" s="515"/>
    </row>
    <row r="85" spans="2:16" x14ac:dyDescent="0.25">
      <c r="B85" s="515"/>
      <c r="C85" s="515"/>
      <c r="D85" s="515"/>
      <c r="E85" s="515"/>
      <c r="F85" s="515"/>
      <c r="G85" s="515"/>
      <c r="H85" s="515"/>
      <c r="I85" s="515"/>
      <c r="J85" s="515"/>
      <c r="K85" s="515"/>
      <c r="L85" s="515"/>
      <c r="M85" s="515"/>
      <c r="N85" s="515"/>
      <c r="O85" s="515"/>
      <c r="P85" s="515"/>
    </row>
    <row r="86" spans="2:16" x14ac:dyDescent="0.25">
      <c r="B86" s="515"/>
      <c r="C86" s="515"/>
      <c r="D86" s="515"/>
      <c r="E86" s="515"/>
      <c r="F86" s="515"/>
      <c r="G86" s="515"/>
      <c r="H86" s="515"/>
      <c r="I86" s="515"/>
      <c r="J86" s="515"/>
      <c r="K86" s="515"/>
      <c r="L86" s="515"/>
      <c r="M86" s="515"/>
      <c r="N86" s="515"/>
      <c r="O86" s="515"/>
      <c r="P86" s="515"/>
    </row>
    <row r="87" spans="2:16" x14ac:dyDescent="0.25">
      <c r="B87" s="515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</row>
    <row r="88" spans="2:16" x14ac:dyDescent="0.25">
      <c r="B88" s="515"/>
      <c r="C88" s="515"/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  <c r="O88" s="515"/>
      <c r="P88" s="515"/>
    </row>
    <row r="89" spans="2:16" x14ac:dyDescent="0.25">
      <c r="B89" s="515"/>
      <c r="C89" s="515"/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  <c r="O89" s="515"/>
      <c r="P89" s="515"/>
    </row>
    <row r="90" spans="2:16" x14ac:dyDescent="0.25">
      <c r="B90" s="515"/>
      <c r="C90" s="515"/>
      <c r="D90" s="515"/>
      <c r="E90" s="515"/>
      <c r="F90" s="515"/>
      <c r="G90" s="515"/>
      <c r="H90" s="515"/>
      <c r="I90" s="515"/>
      <c r="J90" s="515"/>
      <c r="K90" s="515"/>
      <c r="L90" s="515"/>
      <c r="M90" s="515"/>
      <c r="N90" s="515"/>
      <c r="O90" s="515"/>
      <c r="P90" s="515"/>
    </row>
    <row r="91" spans="2:16" x14ac:dyDescent="0.25">
      <c r="B91" s="515"/>
      <c r="C91" s="515"/>
      <c r="D91" s="515"/>
      <c r="E91" s="515"/>
      <c r="F91" s="515"/>
      <c r="G91" s="515"/>
      <c r="H91" s="515"/>
      <c r="I91" s="515"/>
      <c r="J91" s="515"/>
      <c r="K91" s="515"/>
      <c r="L91" s="515"/>
      <c r="M91" s="515"/>
      <c r="N91" s="515"/>
      <c r="O91" s="515"/>
      <c r="P91" s="515"/>
    </row>
    <row r="92" spans="2:16" x14ac:dyDescent="0.25">
      <c r="B92" s="515"/>
      <c r="C92" s="515"/>
      <c r="D92" s="515"/>
      <c r="E92" s="515"/>
      <c r="F92" s="515"/>
      <c r="G92" s="515"/>
      <c r="H92" s="515"/>
      <c r="I92" s="515"/>
      <c r="J92" s="515"/>
      <c r="K92" s="515"/>
      <c r="L92" s="515"/>
      <c r="M92" s="515"/>
      <c r="N92" s="515"/>
      <c r="O92" s="515"/>
      <c r="P92" s="515"/>
    </row>
    <row r="93" spans="2:16" x14ac:dyDescent="0.25">
      <c r="B93" s="515"/>
      <c r="C93" s="515"/>
      <c r="D93" s="515"/>
      <c r="E93" s="515"/>
      <c r="F93" s="515"/>
      <c r="G93" s="515"/>
      <c r="H93" s="515"/>
      <c r="I93" s="515"/>
      <c r="J93" s="515"/>
      <c r="K93" s="515"/>
      <c r="L93" s="515"/>
      <c r="M93" s="515"/>
      <c r="N93" s="515"/>
      <c r="O93" s="515"/>
      <c r="P93" s="515"/>
    </row>
    <row r="94" spans="2:16" x14ac:dyDescent="0.25">
      <c r="B94" s="515"/>
      <c r="C94" s="515"/>
      <c r="D94" s="515"/>
      <c r="E94" s="515"/>
      <c r="F94" s="515"/>
      <c r="G94" s="515"/>
      <c r="H94" s="515"/>
      <c r="I94" s="515"/>
      <c r="J94" s="515"/>
      <c r="K94" s="515"/>
      <c r="L94" s="515"/>
      <c r="M94" s="515"/>
      <c r="N94" s="515"/>
      <c r="O94" s="515"/>
      <c r="P94" s="515"/>
    </row>
    <row r="95" spans="2:16" x14ac:dyDescent="0.25">
      <c r="B95" s="515"/>
      <c r="C95" s="515"/>
      <c r="D95" s="515"/>
      <c r="E95" s="515"/>
      <c r="F95" s="515"/>
      <c r="G95" s="515"/>
      <c r="H95" s="515"/>
      <c r="I95" s="515"/>
      <c r="J95" s="515"/>
      <c r="K95" s="515"/>
      <c r="L95" s="515"/>
      <c r="M95" s="515"/>
      <c r="N95" s="515"/>
      <c r="O95" s="515"/>
      <c r="P95" s="515"/>
    </row>
    <row r="96" spans="2:16" x14ac:dyDescent="0.25">
      <c r="B96" s="515"/>
      <c r="C96" s="515"/>
      <c r="D96" s="515"/>
      <c r="E96" s="515"/>
      <c r="F96" s="515"/>
      <c r="G96" s="515"/>
      <c r="H96" s="515"/>
      <c r="I96" s="515"/>
      <c r="J96" s="515"/>
      <c r="K96" s="515"/>
      <c r="L96" s="515"/>
      <c r="M96" s="515"/>
      <c r="N96" s="515"/>
      <c r="O96" s="515"/>
      <c r="P96" s="515"/>
    </row>
    <row r="97" spans="2:16" x14ac:dyDescent="0.25">
      <c r="B97" s="515"/>
      <c r="C97" s="515"/>
      <c r="D97" s="515"/>
      <c r="E97" s="515"/>
      <c r="F97" s="515"/>
      <c r="G97" s="515"/>
      <c r="H97" s="515"/>
      <c r="I97" s="515"/>
      <c r="J97" s="515"/>
      <c r="K97" s="515"/>
      <c r="L97" s="515"/>
      <c r="M97" s="515"/>
      <c r="N97" s="515"/>
      <c r="O97" s="515"/>
      <c r="P97" s="515"/>
    </row>
    <row r="98" spans="2:16" x14ac:dyDescent="0.25">
      <c r="B98" s="515"/>
      <c r="C98" s="515"/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  <c r="O98" s="515"/>
      <c r="P98" s="515"/>
    </row>
    <row r="99" spans="2:16" x14ac:dyDescent="0.25">
      <c r="B99" s="515"/>
      <c r="C99" s="515"/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  <c r="O99" s="515"/>
      <c r="P99" s="515"/>
    </row>
    <row r="100" spans="2:16" x14ac:dyDescent="0.25"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  <c r="L100" s="515"/>
      <c r="M100" s="515"/>
      <c r="N100" s="515"/>
      <c r="O100" s="515"/>
      <c r="P100" s="515"/>
    </row>
    <row r="101" spans="2:16" x14ac:dyDescent="0.25"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  <c r="L101" s="515"/>
      <c r="M101" s="515"/>
      <c r="N101" s="515"/>
      <c r="O101" s="515"/>
      <c r="P101" s="515"/>
    </row>
    <row r="102" spans="2:16" x14ac:dyDescent="0.25"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  <c r="L102" s="515"/>
      <c r="M102" s="515"/>
      <c r="N102" s="515"/>
      <c r="O102" s="515"/>
      <c r="P102" s="515"/>
    </row>
    <row r="103" spans="2:16" x14ac:dyDescent="0.25"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  <c r="L103" s="515"/>
      <c r="M103" s="515"/>
      <c r="N103" s="515"/>
      <c r="O103" s="515"/>
      <c r="P103" s="515"/>
    </row>
    <row r="104" spans="2:16" x14ac:dyDescent="0.25"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  <c r="L104" s="515"/>
      <c r="M104" s="515"/>
      <c r="N104" s="515"/>
      <c r="O104" s="515"/>
      <c r="P104" s="515"/>
    </row>
    <row r="105" spans="2:16" x14ac:dyDescent="0.25"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  <c r="L105" s="515"/>
      <c r="M105" s="515"/>
      <c r="N105" s="515"/>
      <c r="O105" s="515"/>
      <c r="P105" s="515"/>
    </row>
    <row r="106" spans="2:16" x14ac:dyDescent="0.25"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  <c r="L106" s="515"/>
      <c r="M106" s="515"/>
      <c r="N106" s="515"/>
      <c r="O106" s="515"/>
      <c r="P106" s="515"/>
    </row>
    <row r="107" spans="2:16" x14ac:dyDescent="0.25"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  <c r="L107" s="515"/>
      <c r="M107" s="515"/>
      <c r="N107" s="515"/>
      <c r="O107" s="515"/>
      <c r="P107" s="515"/>
    </row>
    <row r="108" spans="2:16" x14ac:dyDescent="0.25"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  <c r="L108" s="515"/>
      <c r="M108" s="515"/>
      <c r="N108" s="515"/>
      <c r="O108" s="515"/>
      <c r="P108" s="515"/>
    </row>
    <row r="109" spans="2:16" x14ac:dyDescent="0.25"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515"/>
      <c r="O109" s="515"/>
      <c r="P109" s="515"/>
    </row>
    <row r="110" spans="2:16" x14ac:dyDescent="0.25"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</row>
    <row r="111" spans="2:16" x14ac:dyDescent="0.25"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</row>
    <row r="112" spans="2:16" x14ac:dyDescent="0.25"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</row>
    <row r="113" spans="2:28" x14ac:dyDescent="0.25"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</row>
    <row r="114" spans="2:28" x14ac:dyDescent="0.25"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515"/>
      <c r="P114" s="515"/>
    </row>
    <row r="115" spans="2:28" x14ac:dyDescent="0.25"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515"/>
      <c r="O115" s="515"/>
      <c r="P115" s="515"/>
      <c r="Q115" s="515"/>
      <c r="R115" s="515"/>
      <c r="S115" s="515"/>
      <c r="T115" s="515"/>
      <c r="U115" s="515"/>
      <c r="V115" s="515"/>
      <c r="W115" s="515"/>
      <c r="X115" s="515"/>
      <c r="Y115" s="515"/>
      <c r="Z115" s="515"/>
      <c r="AA115" s="515"/>
      <c r="AB115" s="515"/>
    </row>
    <row r="116" spans="2:28" x14ac:dyDescent="0.25"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  <c r="L116" s="515"/>
      <c r="M116" s="515"/>
      <c r="N116" s="515"/>
      <c r="O116" s="515"/>
      <c r="P116" s="515"/>
      <c r="Q116" s="515"/>
      <c r="R116" s="515"/>
      <c r="S116" s="515"/>
      <c r="T116" s="515"/>
      <c r="U116" s="515"/>
      <c r="V116" s="515"/>
      <c r="W116" s="515"/>
      <c r="X116" s="515"/>
      <c r="Y116" s="515"/>
      <c r="Z116" s="515"/>
      <c r="AA116" s="515"/>
      <c r="AB116" s="515"/>
    </row>
    <row r="117" spans="2:28" x14ac:dyDescent="0.25"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  <c r="L117" s="515"/>
      <c r="M117" s="515"/>
      <c r="N117" s="515"/>
      <c r="O117" s="515"/>
      <c r="P117" s="515"/>
      <c r="Q117" s="515"/>
      <c r="R117" s="515"/>
      <c r="S117" s="515"/>
      <c r="T117" s="515"/>
      <c r="U117" s="515"/>
      <c r="V117" s="515"/>
      <c r="W117" s="515"/>
      <c r="X117" s="515"/>
      <c r="Y117" s="515"/>
      <c r="Z117" s="515"/>
      <c r="AA117" s="515"/>
      <c r="AB117" s="515"/>
    </row>
    <row r="118" spans="2:28" x14ac:dyDescent="0.25"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515"/>
      <c r="R118" s="515"/>
      <c r="S118" s="515"/>
      <c r="T118" s="515"/>
      <c r="U118" s="515"/>
      <c r="V118" s="515"/>
      <c r="W118" s="515"/>
      <c r="X118" s="515"/>
      <c r="Y118" s="515"/>
      <c r="Z118" s="515"/>
      <c r="AA118" s="515"/>
      <c r="AB118" s="515"/>
    </row>
    <row r="119" spans="2:28" x14ac:dyDescent="0.25"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  <c r="L119" s="515"/>
      <c r="M119" s="515"/>
      <c r="N119" s="515"/>
      <c r="O119" s="515"/>
      <c r="P119" s="515"/>
      <c r="Q119" s="515"/>
      <c r="R119" s="515"/>
      <c r="S119" s="515"/>
      <c r="T119" s="515"/>
      <c r="U119" s="515"/>
      <c r="V119" s="515"/>
      <c r="W119" s="515"/>
      <c r="X119" s="515"/>
      <c r="Y119" s="515"/>
      <c r="Z119" s="515"/>
      <c r="AA119" s="515"/>
      <c r="AB119" s="515"/>
    </row>
    <row r="120" spans="2:28" x14ac:dyDescent="0.25"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5"/>
      <c r="O120" s="515"/>
      <c r="P120" s="515"/>
      <c r="Q120" s="515"/>
      <c r="R120" s="515"/>
      <c r="S120" s="515"/>
      <c r="T120" s="515"/>
      <c r="U120" s="515"/>
      <c r="V120" s="515"/>
      <c r="W120" s="515"/>
      <c r="X120" s="515"/>
      <c r="Y120" s="515"/>
      <c r="Z120" s="515"/>
      <c r="AA120" s="515"/>
      <c r="AB120" s="515"/>
    </row>
    <row r="121" spans="2:28" x14ac:dyDescent="0.25"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  <c r="L121" s="515"/>
      <c r="M121" s="515"/>
      <c r="N121" s="515"/>
      <c r="O121" s="515"/>
      <c r="P121" s="515"/>
      <c r="Q121" s="515"/>
      <c r="R121" s="515"/>
      <c r="S121" s="515"/>
      <c r="T121" s="515"/>
      <c r="U121" s="515"/>
      <c r="V121" s="515"/>
      <c r="W121" s="515"/>
      <c r="X121" s="515"/>
      <c r="Y121" s="515"/>
      <c r="Z121" s="515"/>
      <c r="AA121" s="515"/>
      <c r="AB121" s="515"/>
    </row>
    <row r="122" spans="2:28" x14ac:dyDescent="0.25"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  <c r="L122" s="515"/>
      <c r="M122" s="515"/>
      <c r="N122" s="515"/>
      <c r="O122" s="515"/>
      <c r="P122" s="515"/>
      <c r="Q122" s="515"/>
      <c r="R122" s="515"/>
      <c r="S122" s="515"/>
      <c r="T122" s="515"/>
      <c r="U122" s="515"/>
      <c r="V122" s="515"/>
      <c r="W122" s="515"/>
      <c r="X122" s="515"/>
      <c r="Y122" s="515"/>
      <c r="Z122" s="515"/>
      <c r="AA122" s="515"/>
      <c r="AB122" s="515"/>
    </row>
    <row r="123" spans="2:28" x14ac:dyDescent="0.25"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  <c r="L123" s="515"/>
      <c r="M123" s="515"/>
      <c r="N123" s="515"/>
      <c r="O123" s="515"/>
      <c r="P123" s="515"/>
      <c r="Q123" s="515"/>
      <c r="R123" s="515"/>
      <c r="S123" s="515"/>
      <c r="T123" s="515"/>
      <c r="U123" s="515"/>
      <c r="V123" s="515"/>
      <c r="W123" s="515"/>
      <c r="X123" s="515"/>
      <c r="Y123" s="515"/>
      <c r="Z123" s="515"/>
      <c r="AA123" s="515"/>
      <c r="AB123" s="515"/>
    </row>
    <row r="124" spans="2:28" x14ac:dyDescent="0.25"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  <c r="L124" s="515"/>
      <c r="M124" s="515"/>
      <c r="N124" s="515"/>
      <c r="O124" s="515"/>
      <c r="P124" s="515"/>
      <c r="Q124" s="515"/>
      <c r="R124" s="515"/>
      <c r="S124" s="515"/>
      <c r="T124" s="515"/>
      <c r="U124" s="515"/>
      <c r="V124" s="515"/>
      <c r="W124" s="515"/>
      <c r="X124" s="515"/>
      <c r="Y124" s="515"/>
      <c r="Z124" s="515"/>
      <c r="AA124" s="515"/>
      <c r="AB124" s="515"/>
    </row>
    <row r="125" spans="2:28" x14ac:dyDescent="0.25"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  <c r="L125" s="515"/>
      <c r="M125" s="515"/>
      <c r="N125" s="515"/>
      <c r="O125" s="515"/>
      <c r="P125" s="515"/>
      <c r="Q125" s="515"/>
      <c r="R125" s="515"/>
      <c r="S125" s="515"/>
      <c r="T125" s="515"/>
      <c r="U125" s="515"/>
      <c r="V125" s="515"/>
      <c r="W125" s="515"/>
      <c r="X125" s="515"/>
      <c r="Y125" s="515"/>
      <c r="Z125" s="515"/>
      <c r="AA125" s="515"/>
      <c r="AB125" s="515"/>
    </row>
    <row r="126" spans="2:28" x14ac:dyDescent="0.25"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  <c r="L126" s="515"/>
      <c r="M126" s="515"/>
      <c r="N126" s="515"/>
      <c r="O126" s="515"/>
      <c r="P126" s="515"/>
      <c r="Q126" s="515"/>
      <c r="R126" s="515"/>
      <c r="S126" s="515"/>
      <c r="T126" s="515"/>
      <c r="U126" s="515"/>
      <c r="V126" s="515"/>
      <c r="W126" s="515"/>
      <c r="X126" s="515"/>
      <c r="Y126" s="515"/>
      <c r="Z126" s="515"/>
      <c r="AA126" s="515"/>
      <c r="AB126" s="515"/>
    </row>
    <row r="127" spans="2:28" x14ac:dyDescent="0.25"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  <c r="L127" s="515"/>
      <c r="M127" s="515"/>
      <c r="N127" s="515"/>
      <c r="O127" s="515"/>
      <c r="P127" s="515"/>
      <c r="Q127" s="515"/>
      <c r="R127" s="515"/>
      <c r="S127" s="515"/>
      <c r="T127" s="515"/>
      <c r="U127" s="515"/>
      <c r="V127" s="515"/>
      <c r="W127" s="515"/>
      <c r="X127" s="515"/>
      <c r="Y127" s="515"/>
      <c r="Z127" s="515"/>
      <c r="AA127" s="515"/>
      <c r="AB127" s="515"/>
    </row>
    <row r="128" spans="2:28" x14ac:dyDescent="0.25"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  <c r="L128" s="515"/>
      <c r="M128" s="515"/>
      <c r="N128" s="515"/>
      <c r="O128" s="515"/>
      <c r="P128" s="515"/>
      <c r="Q128" s="515"/>
      <c r="R128" s="515"/>
      <c r="S128" s="515"/>
      <c r="T128" s="515"/>
      <c r="U128" s="515"/>
      <c r="V128" s="515"/>
      <c r="W128" s="515"/>
      <c r="X128" s="515"/>
      <c r="Y128" s="515"/>
      <c r="Z128" s="515"/>
      <c r="AA128" s="515"/>
      <c r="AB128" s="515"/>
    </row>
    <row r="129" spans="2:28" x14ac:dyDescent="0.25"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  <c r="L129" s="515"/>
      <c r="M129" s="515"/>
      <c r="N129" s="515"/>
      <c r="O129" s="515"/>
      <c r="P129" s="515"/>
      <c r="Q129" s="515"/>
      <c r="R129" s="515"/>
      <c r="S129" s="515"/>
      <c r="T129" s="515"/>
      <c r="U129" s="515"/>
      <c r="V129" s="515"/>
      <c r="W129" s="515"/>
      <c r="X129" s="515"/>
      <c r="Y129" s="515"/>
      <c r="Z129" s="515"/>
      <c r="AA129" s="515"/>
      <c r="AB129" s="515"/>
    </row>
    <row r="130" spans="2:28" x14ac:dyDescent="0.25"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  <c r="L130" s="515"/>
      <c r="M130" s="515"/>
      <c r="N130" s="515"/>
      <c r="O130" s="515"/>
      <c r="P130" s="515"/>
      <c r="Q130" s="515"/>
      <c r="R130" s="515"/>
      <c r="S130" s="515"/>
      <c r="T130" s="515"/>
      <c r="U130" s="515"/>
      <c r="V130" s="515"/>
      <c r="W130" s="515"/>
      <c r="X130" s="515"/>
      <c r="Y130" s="515"/>
      <c r="Z130" s="515"/>
      <c r="AA130" s="515"/>
      <c r="AB130" s="515"/>
    </row>
    <row r="131" spans="2:28" x14ac:dyDescent="0.25"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  <c r="L131" s="515"/>
      <c r="M131" s="515"/>
      <c r="N131" s="515"/>
      <c r="O131" s="515"/>
      <c r="P131" s="515"/>
      <c r="Q131" s="515"/>
      <c r="R131" s="515"/>
      <c r="S131" s="515"/>
      <c r="T131" s="515"/>
      <c r="U131" s="515"/>
      <c r="V131" s="515"/>
      <c r="W131" s="515"/>
      <c r="X131" s="515"/>
      <c r="Y131" s="515"/>
      <c r="Z131" s="515"/>
      <c r="AA131" s="515"/>
      <c r="AB131" s="515"/>
    </row>
    <row r="132" spans="2:28" x14ac:dyDescent="0.25"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5"/>
      <c r="T132" s="515"/>
      <c r="U132" s="515"/>
      <c r="V132" s="515"/>
      <c r="W132" s="515"/>
      <c r="X132" s="515"/>
      <c r="Y132" s="515"/>
      <c r="Z132" s="515"/>
      <c r="AA132" s="515"/>
      <c r="AB132" s="515"/>
    </row>
    <row r="133" spans="2:28" x14ac:dyDescent="0.25"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  <c r="L133" s="515"/>
      <c r="M133" s="515"/>
      <c r="N133" s="515"/>
      <c r="O133" s="515"/>
      <c r="P133" s="515"/>
      <c r="Q133" s="515"/>
      <c r="R133" s="515"/>
      <c r="S133" s="515"/>
      <c r="T133" s="515"/>
      <c r="U133" s="515"/>
      <c r="V133" s="515"/>
      <c r="W133" s="515"/>
      <c r="X133" s="515"/>
      <c r="Y133" s="515"/>
      <c r="Z133" s="515"/>
      <c r="AA133" s="515"/>
      <c r="AB133" s="515"/>
    </row>
    <row r="134" spans="2:28" x14ac:dyDescent="0.25"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  <c r="L134" s="515"/>
      <c r="M134" s="515"/>
      <c r="N134" s="515"/>
      <c r="O134" s="515"/>
      <c r="P134" s="515"/>
      <c r="Q134" s="515"/>
      <c r="R134" s="515"/>
      <c r="S134" s="515"/>
      <c r="T134" s="515"/>
      <c r="U134" s="515"/>
      <c r="V134" s="515"/>
      <c r="W134" s="515"/>
      <c r="X134" s="515"/>
      <c r="Y134" s="515"/>
      <c r="Z134" s="515"/>
      <c r="AA134" s="515"/>
      <c r="AB134" s="515"/>
    </row>
    <row r="135" spans="2:28" x14ac:dyDescent="0.25"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  <c r="L135" s="515"/>
      <c r="M135" s="515"/>
      <c r="N135" s="515"/>
      <c r="O135" s="515"/>
      <c r="P135" s="515"/>
      <c r="Q135" s="515"/>
      <c r="R135" s="515"/>
      <c r="S135" s="515"/>
      <c r="T135" s="515"/>
      <c r="U135" s="515"/>
      <c r="V135" s="515"/>
      <c r="W135" s="515"/>
      <c r="X135" s="515"/>
      <c r="Y135" s="515"/>
      <c r="Z135" s="515"/>
      <c r="AA135" s="515"/>
      <c r="AB135" s="515"/>
    </row>
    <row r="136" spans="2:28" x14ac:dyDescent="0.25"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  <c r="L136" s="515"/>
      <c r="M136" s="515"/>
      <c r="N136" s="515"/>
      <c r="O136" s="515"/>
      <c r="P136" s="515"/>
      <c r="Q136" s="515"/>
      <c r="R136" s="515"/>
      <c r="S136" s="515"/>
      <c r="T136" s="515"/>
      <c r="U136" s="515"/>
      <c r="V136" s="515"/>
      <c r="W136" s="515"/>
      <c r="X136" s="515"/>
      <c r="Y136" s="515"/>
      <c r="Z136" s="515"/>
      <c r="AA136" s="515"/>
      <c r="AB136" s="515"/>
    </row>
    <row r="137" spans="2:28" x14ac:dyDescent="0.25"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  <c r="Y137" s="515"/>
      <c r="Z137" s="515"/>
      <c r="AA137" s="515"/>
      <c r="AB137" s="515"/>
    </row>
    <row r="138" spans="2:28" x14ac:dyDescent="0.25"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  <c r="Y138" s="515"/>
      <c r="Z138" s="515"/>
      <c r="AA138" s="515"/>
      <c r="AB138" s="515"/>
    </row>
    <row r="139" spans="2:28" x14ac:dyDescent="0.25"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  <c r="Y139" s="515"/>
      <c r="Z139" s="515"/>
      <c r="AA139" s="515"/>
      <c r="AB139" s="515"/>
    </row>
    <row r="140" spans="2:28" x14ac:dyDescent="0.25">
      <c r="B140" s="515"/>
      <c r="C140" s="515"/>
      <c r="D140" s="515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  <c r="Y140" s="515"/>
      <c r="Z140" s="515"/>
      <c r="AA140" s="515"/>
      <c r="AB140" s="515"/>
    </row>
    <row r="141" spans="2:28" x14ac:dyDescent="0.25">
      <c r="B141" s="515"/>
      <c r="C141" s="515"/>
      <c r="D141" s="515"/>
      <c r="E141" s="515"/>
      <c r="F141" s="515"/>
      <c r="G141" s="515"/>
      <c r="H141" s="515"/>
      <c r="I141" s="515"/>
      <c r="J141" s="515"/>
      <c r="K141" s="515"/>
      <c r="L141" s="515"/>
      <c r="M141" s="515"/>
      <c r="N141" s="515"/>
      <c r="O141" s="515"/>
      <c r="P141" s="515"/>
      <c r="Q141" s="515"/>
      <c r="R141" s="515"/>
      <c r="S141" s="515"/>
      <c r="T141" s="515"/>
      <c r="U141" s="515"/>
      <c r="V141" s="515"/>
      <c r="W141" s="515"/>
      <c r="X141" s="515"/>
      <c r="Y141" s="515"/>
      <c r="Z141" s="515"/>
      <c r="AA141" s="515"/>
      <c r="AB141" s="515"/>
    </row>
    <row r="142" spans="2:28" x14ac:dyDescent="0.25">
      <c r="B142" s="515"/>
      <c r="C142" s="515"/>
      <c r="D142" s="515"/>
      <c r="E142" s="515"/>
      <c r="F142" s="515"/>
      <c r="G142" s="515"/>
      <c r="H142" s="515"/>
      <c r="I142" s="515"/>
      <c r="J142" s="515"/>
      <c r="K142" s="515"/>
      <c r="L142" s="515"/>
      <c r="M142" s="515"/>
      <c r="N142" s="515"/>
      <c r="O142" s="515"/>
      <c r="P142" s="515"/>
      <c r="Q142" s="515"/>
      <c r="R142" s="515"/>
      <c r="S142" s="515"/>
      <c r="T142" s="515"/>
      <c r="U142" s="515"/>
      <c r="V142" s="515"/>
      <c r="W142" s="515"/>
      <c r="X142" s="515"/>
      <c r="Y142" s="515"/>
      <c r="Z142" s="515"/>
      <c r="AA142" s="515"/>
      <c r="AB142" s="515"/>
    </row>
    <row r="143" spans="2:28" x14ac:dyDescent="0.25">
      <c r="B143" s="515"/>
      <c r="C143" s="515"/>
      <c r="D143" s="515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  <c r="Y143" s="515"/>
      <c r="Z143" s="515"/>
      <c r="AA143" s="515"/>
      <c r="AB143" s="515"/>
    </row>
    <row r="144" spans="2:28" x14ac:dyDescent="0.25">
      <c r="B144" s="515"/>
      <c r="C144" s="515"/>
      <c r="D144" s="515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  <c r="Y144" s="515"/>
      <c r="Z144" s="515"/>
      <c r="AA144" s="515"/>
      <c r="AB144" s="515"/>
    </row>
    <row r="145" spans="2:28" x14ac:dyDescent="0.25">
      <c r="B145" s="515"/>
      <c r="C145" s="515"/>
      <c r="D145" s="515"/>
      <c r="E145" s="515"/>
      <c r="F145" s="515"/>
      <c r="G145" s="515"/>
      <c r="H145" s="515"/>
      <c r="I145" s="515"/>
      <c r="J145" s="515"/>
      <c r="K145" s="515"/>
      <c r="L145" s="515"/>
      <c r="M145" s="515"/>
      <c r="N145" s="515"/>
      <c r="O145" s="515"/>
      <c r="P145" s="515"/>
      <c r="Q145" s="515"/>
      <c r="R145" s="515"/>
      <c r="S145" s="515"/>
      <c r="T145" s="515"/>
      <c r="U145" s="515"/>
      <c r="V145" s="515"/>
      <c r="W145" s="515"/>
      <c r="X145" s="515"/>
      <c r="Y145" s="515"/>
      <c r="Z145" s="515"/>
      <c r="AA145" s="515"/>
      <c r="AB145" s="515"/>
    </row>
    <row r="146" spans="2:28" x14ac:dyDescent="0.25">
      <c r="B146" s="515"/>
      <c r="C146" s="515"/>
      <c r="D146" s="515"/>
      <c r="E146" s="515"/>
      <c r="F146" s="515"/>
      <c r="G146" s="515"/>
      <c r="H146" s="515"/>
      <c r="I146" s="515"/>
      <c r="J146" s="515"/>
      <c r="K146" s="515"/>
      <c r="L146" s="515"/>
      <c r="M146" s="515"/>
      <c r="N146" s="515"/>
      <c r="O146" s="515"/>
      <c r="P146" s="515"/>
      <c r="Q146" s="515"/>
      <c r="R146" s="515"/>
      <c r="S146" s="515"/>
      <c r="T146" s="515"/>
      <c r="U146" s="515"/>
      <c r="V146" s="515"/>
      <c r="W146" s="515"/>
      <c r="X146" s="515"/>
      <c r="Y146" s="515"/>
      <c r="Z146" s="515"/>
      <c r="AA146" s="515"/>
      <c r="AB146" s="515"/>
    </row>
    <row r="147" spans="2:28" x14ac:dyDescent="0.25">
      <c r="B147" s="515"/>
      <c r="C147" s="515"/>
      <c r="D147" s="515"/>
      <c r="E147" s="515"/>
      <c r="F147" s="515"/>
      <c r="G147" s="515"/>
      <c r="H147" s="515"/>
      <c r="I147" s="515"/>
      <c r="J147" s="515"/>
      <c r="K147" s="515"/>
      <c r="L147" s="515"/>
      <c r="M147" s="515"/>
      <c r="N147" s="515"/>
      <c r="O147" s="515"/>
      <c r="P147" s="515"/>
      <c r="Q147" s="515"/>
      <c r="R147" s="515"/>
      <c r="S147" s="515"/>
      <c r="T147" s="515"/>
      <c r="U147" s="515"/>
      <c r="V147" s="515"/>
      <c r="W147" s="515"/>
      <c r="X147" s="515"/>
      <c r="Y147" s="515"/>
      <c r="Z147" s="515"/>
      <c r="AA147" s="515"/>
      <c r="AB147" s="515"/>
    </row>
    <row r="148" spans="2:28" x14ac:dyDescent="0.25">
      <c r="B148" s="515"/>
      <c r="C148" s="515"/>
      <c r="D148" s="515"/>
      <c r="E148" s="515"/>
      <c r="F148" s="515"/>
      <c r="G148" s="515"/>
      <c r="H148" s="515"/>
      <c r="I148" s="515"/>
      <c r="J148" s="515"/>
      <c r="K148" s="515"/>
      <c r="L148" s="515"/>
      <c r="M148" s="515"/>
      <c r="N148" s="515"/>
      <c r="O148" s="515"/>
      <c r="P148" s="515"/>
      <c r="Q148" s="515"/>
      <c r="R148" s="515"/>
      <c r="S148" s="515"/>
      <c r="T148" s="515"/>
      <c r="U148" s="515"/>
      <c r="V148" s="515"/>
      <c r="W148" s="515"/>
      <c r="X148" s="515"/>
      <c r="Y148" s="515"/>
      <c r="Z148" s="515"/>
      <c r="AA148" s="515"/>
      <c r="AB148" s="515"/>
    </row>
    <row r="149" spans="2:28" x14ac:dyDescent="0.25">
      <c r="B149" s="515"/>
      <c r="C149" s="515"/>
      <c r="D149" s="515"/>
      <c r="E149" s="515"/>
      <c r="F149" s="515"/>
      <c r="G149" s="515"/>
      <c r="H149" s="515"/>
      <c r="I149" s="515"/>
      <c r="J149" s="515"/>
      <c r="K149" s="515"/>
      <c r="L149" s="515"/>
      <c r="M149" s="515"/>
      <c r="N149" s="515"/>
      <c r="O149" s="515"/>
      <c r="P149" s="515"/>
      <c r="Q149" s="515"/>
      <c r="R149" s="515"/>
      <c r="S149" s="515"/>
      <c r="T149" s="515"/>
      <c r="U149" s="515"/>
      <c r="V149" s="515"/>
      <c r="W149" s="515"/>
      <c r="X149" s="515"/>
      <c r="Y149" s="515"/>
      <c r="Z149" s="515"/>
      <c r="AA149" s="515"/>
      <c r="AB149" s="515"/>
    </row>
    <row r="150" spans="2:28" x14ac:dyDescent="0.25">
      <c r="B150" s="515"/>
      <c r="C150" s="515"/>
      <c r="D150" s="515"/>
      <c r="E150" s="515"/>
      <c r="F150" s="515"/>
      <c r="G150" s="515"/>
      <c r="H150" s="515"/>
      <c r="I150" s="515"/>
      <c r="J150" s="515"/>
      <c r="K150" s="515"/>
      <c r="L150" s="515"/>
      <c r="M150" s="515"/>
      <c r="N150" s="515"/>
      <c r="O150" s="515"/>
      <c r="P150" s="515"/>
      <c r="Q150" s="515"/>
      <c r="R150" s="515"/>
      <c r="S150" s="515"/>
      <c r="T150" s="515"/>
      <c r="U150" s="515"/>
      <c r="V150" s="515"/>
      <c r="W150" s="515"/>
      <c r="X150" s="515"/>
      <c r="Y150" s="515"/>
      <c r="Z150" s="515"/>
      <c r="AA150" s="515"/>
      <c r="AB150" s="515"/>
    </row>
    <row r="151" spans="2:28" x14ac:dyDescent="0.25">
      <c r="B151" s="515"/>
      <c r="C151" s="515"/>
      <c r="D151" s="515"/>
      <c r="E151" s="515"/>
      <c r="F151" s="515"/>
      <c r="G151" s="515"/>
      <c r="H151" s="515"/>
      <c r="I151" s="515"/>
      <c r="J151" s="515"/>
      <c r="K151" s="515"/>
      <c r="L151" s="515"/>
      <c r="M151" s="515"/>
      <c r="N151" s="515"/>
      <c r="O151" s="515"/>
      <c r="P151" s="515"/>
      <c r="Q151" s="515"/>
      <c r="R151" s="515"/>
      <c r="S151" s="515"/>
      <c r="T151" s="515"/>
      <c r="U151" s="515"/>
      <c r="V151" s="515"/>
      <c r="W151" s="515"/>
      <c r="X151" s="515"/>
      <c r="Y151" s="515"/>
      <c r="Z151" s="515"/>
      <c r="AA151" s="515"/>
      <c r="AB151" s="515"/>
    </row>
    <row r="152" spans="2:28" x14ac:dyDescent="0.25">
      <c r="B152" s="515"/>
      <c r="C152" s="515"/>
      <c r="D152" s="515"/>
      <c r="E152" s="515"/>
      <c r="F152" s="515"/>
      <c r="G152" s="515"/>
      <c r="H152" s="515"/>
      <c r="I152" s="515"/>
      <c r="J152" s="515"/>
      <c r="K152" s="515"/>
      <c r="L152" s="515"/>
      <c r="M152" s="515"/>
      <c r="N152" s="515"/>
      <c r="O152" s="515"/>
      <c r="P152" s="515"/>
      <c r="Q152" s="515"/>
      <c r="R152" s="515"/>
      <c r="S152" s="515"/>
      <c r="T152" s="515"/>
      <c r="U152" s="515"/>
      <c r="V152" s="515"/>
      <c r="W152" s="515"/>
      <c r="X152" s="515"/>
      <c r="Y152" s="515"/>
      <c r="Z152" s="515"/>
      <c r="AA152" s="515"/>
      <c r="AB152" s="515"/>
    </row>
    <row r="153" spans="2:28" x14ac:dyDescent="0.25">
      <c r="B153" s="515"/>
      <c r="C153" s="515"/>
      <c r="D153" s="515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  <c r="Y153" s="515"/>
      <c r="Z153" s="515"/>
      <c r="AA153" s="515"/>
      <c r="AB153" s="515"/>
    </row>
    <row r="154" spans="2:28" x14ac:dyDescent="0.25">
      <c r="B154" s="515"/>
      <c r="C154" s="515"/>
      <c r="D154" s="515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  <c r="Y154" s="515"/>
      <c r="Z154" s="515"/>
      <c r="AA154" s="515"/>
      <c r="AB154" s="515"/>
    </row>
    <row r="155" spans="2:28" x14ac:dyDescent="0.25">
      <c r="B155" s="515"/>
      <c r="C155" s="515"/>
      <c r="D155" s="515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  <c r="Y155" s="515"/>
      <c r="Z155" s="515"/>
      <c r="AA155" s="515"/>
      <c r="AB155" s="515"/>
    </row>
    <row r="156" spans="2:28" x14ac:dyDescent="0.25">
      <c r="B156" s="515"/>
      <c r="C156" s="515"/>
      <c r="D156" s="515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  <c r="Y156" s="515"/>
      <c r="Z156" s="515"/>
      <c r="AA156" s="515"/>
      <c r="AB156" s="515"/>
    </row>
    <row r="157" spans="2:28" x14ac:dyDescent="0.25">
      <c r="B157" s="515"/>
      <c r="C157" s="515"/>
      <c r="D157" s="515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  <c r="Y157" s="515"/>
      <c r="Z157" s="515"/>
      <c r="AA157" s="515"/>
      <c r="AB157" s="515"/>
    </row>
    <row r="158" spans="2:28" x14ac:dyDescent="0.25">
      <c r="B158" s="515"/>
      <c r="C158" s="515"/>
      <c r="D158" s="515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  <c r="Y158" s="515"/>
      <c r="Z158" s="515"/>
      <c r="AA158" s="515"/>
      <c r="AB158" s="515"/>
    </row>
    <row r="159" spans="2:28" x14ac:dyDescent="0.25">
      <c r="B159" s="515"/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  <c r="Y159" s="515"/>
      <c r="Z159" s="515"/>
      <c r="AA159" s="515"/>
      <c r="AB159" s="515"/>
    </row>
    <row r="160" spans="2:28" x14ac:dyDescent="0.25">
      <c r="B160" s="515"/>
      <c r="C160" s="515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  <c r="Y160" s="515"/>
      <c r="Z160" s="515"/>
      <c r="AA160" s="515"/>
      <c r="AB160" s="515"/>
    </row>
    <row r="161" spans="2:28" x14ac:dyDescent="0.25">
      <c r="B161" s="515"/>
      <c r="C161" s="515"/>
      <c r="D161" s="515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  <c r="Y161" s="515"/>
      <c r="Z161" s="515"/>
      <c r="AA161" s="515"/>
      <c r="AB161" s="515"/>
    </row>
    <row r="162" spans="2:28" x14ac:dyDescent="0.25">
      <c r="B162" s="515"/>
      <c r="C162" s="515"/>
      <c r="D162" s="515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  <c r="Y162" s="515"/>
      <c r="Z162" s="515"/>
      <c r="AA162" s="515"/>
      <c r="AB162" s="515"/>
    </row>
    <row r="163" spans="2:28" x14ac:dyDescent="0.25">
      <c r="B163" s="515"/>
      <c r="C163" s="515"/>
      <c r="D163" s="515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  <c r="Y163" s="515"/>
      <c r="Z163" s="515"/>
      <c r="AA163" s="515"/>
      <c r="AB163" s="515"/>
    </row>
    <row r="164" spans="2:28" x14ac:dyDescent="0.25">
      <c r="B164" s="515"/>
      <c r="C164" s="515"/>
      <c r="D164" s="515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  <c r="Y164" s="515"/>
      <c r="Z164" s="515"/>
      <c r="AA164" s="515"/>
      <c r="AB164" s="515"/>
    </row>
    <row r="165" spans="2:28" x14ac:dyDescent="0.25">
      <c r="B165" s="515"/>
      <c r="C165" s="515"/>
      <c r="D165" s="515"/>
      <c r="E165" s="515"/>
      <c r="F165" s="515"/>
      <c r="G165" s="515"/>
      <c r="H165" s="515"/>
      <c r="I165" s="515"/>
      <c r="J165" s="515"/>
      <c r="K165" s="515"/>
      <c r="L165" s="515"/>
      <c r="M165" s="515"/>
      <c r="N165" s="515"/>
      <c r="O165" s="515"/>
      <c r="P165" s="515"/>
      <c r="Q165" s="515"/>
      <c r="R165" s="515"/>
      <c r="S165" s="515"/>
      <c r="T165" s="515"/>
      <c r="U165" s="515"/>
      <c r="V165" s="515"/>
      <c r="W165" s="515"/>
      <c r="X165" s="515"/>
      <c r="Y165" s="515"/>
      <c r="Z165" s="515"/>
      <c r="AA165" s="515"/>
      <c r="AB165" s="515"/>
    </row>
    <row r="166" spans="2:28" x14ac:dyDescent="0.25">
      <c r="B166" s="515"/>
      <c r="C166" s="515"/>
      <c r="D166" s="515"/>
      <c r="E166" s="515"/>
      <c r="F166" s="515"/>
      <c r="G166" s="515"/>
      <c r="H166" s="515"/>
      <c r="I166" s="515"/>
      <c r="J166" s="515"/>
      <c r="K166" s="515"/>
      <c r="L166" s="515"/>
      <c r="M166" s="515"/>
      <c r="N166" s="515"/>
      <c r="O166" s="515"/>
      <c r="P166" s="515"/>
      <c r="Q166" s="515"/>
      <c r="R166" s="515"/>
      <c r="S166" s="515"/>
      <c r="T166" s="515"/>
      <c r="U166" s="515"/>
      <c r="V166" s="515"/>
      <c r="W166" s="515"/>
      <c r="X166" s="515"/>
      <c r="Y166" s="515"/>
      <c r="Z166" s="515"/>
      <c r="AA166" s="515"/>
      <c r="AB166" s="515"/>
    </row>
    <row r="167" spans="2:28" x14ac:dyDescent="0.25">
      <c r="B167" s="515"/>
      <c r="C167" s="515"/>
      <c r="D167" s="515"/>
      <c r="E167" s="515"/>
      <c r="F167" s="515"/>
      <c r="G167" s="515"/>
      <c r="H167" s="515"/>
      <c r="I167" s="515"/>
      <c r="J167" s="515"/>
      <c r="K167" s="515"/>
      <c r="L167" s="515"/>
      <c r="M167" s="515"/>
      <c r="N167" s="515"/>
      <c r="O167" s="515"/>
      <c r="P167" s="515"/>
      <c r="Q167" s="515"/>
      <c r="R167" s="515"/>
      <c r="S167" s="515"/>
      <c r="T167" s="515"/>
      <c r="U167" s="515"/>
      <c r="V167" s="515"/>
      <c r="W167" s="515"/>
      <c r="X167" s="515"/>
      <c r="Y167" s="515"/>
      <c r="Z167" s="515"/>
      <c r="AA167" s="515"/>
      <c r="AB167" s="515"/>
    </row>
    <row r="168" spans="2:28" x14ac:dyDescent="0.25">
      <c r="B168" s="515"/>
      <c r="C168" s="515"/>
      <c r="D168" s="515"/>
      <c r="E168" s="515"/>
      <c r="F168" s="515"/>
      <c r="G168" s="515"/>
      <c r="H168" s="515"/>
      <c r="I168" s="515"/>
      <c r="J168" s="515"/>
      <c r="K168" s="515"/>
      <c r="L168" s="515"/>
      <c r="M168" s="515"/>
      <c r="N168" s="515"/>
      <c r="O168" s="515"/>
      <c r="P168" s="515"/>
      <c r="Q168" s="515"/>
      <c r="R168" s="515"/>
      <c r="S168" s="515"/>
      <c r="T168" s="515"/>
      <c r="U168" s="515"/>
      <c r="V168" s="515"/>
      <c r="W168" s="515"/>
      <c r="X168" s="515"/>
      <c r="Y168" s="515"/>
      <c r="Z168" s="515"/>
      <c r="AA168" s="515"/>
      <c r="AB168" s="515"/>
    </row>
    <row r="169" spans="2:28" x14ac:dyDescent="0.25">
      <c r="B169" s="515"/>
      <c r="C169" s="515"/>
      <c r="D169" s="515"/>
      <c r="E169" s="515"/>
      <c r="F169" s="515"/>
      <c r="G169" s="515"/>
      <c r="H169" s="515"/>
      <c r="I169" s="515"/>
      <c r="J169" s="515"/>
      <c r="K169" s="515"/>
      <c r="L169" s="515"/>
      <c r="M169" s="515"/>
      <c r="N169" s="515"/>
      <c r="O169" s="515"/>
      <c r="P169" s="515"/>
      <c r="Q169" s="515"/>
      <c r="R169" s="515"/>
      <c r="S169" s="515"/>
      <c r="T169" s="515"/>
      <c r="U169" s="515"/>
      <c r="V169" s="515"/>
      <c r="W169" s="515"/>
      <c r="X169" s="515"/>
      <c r="Y169" s="515"/>
      <c r="Z169" s="515"/>
      <c r="AA169" s="515"/>
      <c r="AB169" s="515"/>
    </row>
    <row r="170" spans="2:28" x14ac:dyDescent="0.25">
      <c r="B170" s="515"/>
      <c r="C170" s="515"/>
      <c r="D170" s="515"/>
      <c r="E170" s="515"/>
      <c r="F170" s="515"/>
      <c r="G170" s="515"/>
      <c r="H170" s="515"/>
      <c r="I170" s="515"/>
      <c r="J170" s="515"/>
      <c r="K170" s="515"/>
      <c r="L170" s="515"/>
      <c r="M170" s="515"/>
      <c r="N170" s="515"/>
      <c r="O170" s="515"/>
      <c r="P170" s="515"/>
      <c r="Q170" s="515"/>
      <c r="R170" s="515"/>
      <c r="S170" s="515"/>
      <c r="T170" s="515"/>
      <c r="U170" s="515"/>
      <c r="V170" s="515"/>
      <c r="W170" s="515"/>
      <c r="X170" s="515"/>
      <c r="Y170" s="515"/>
      <c r="Z170" s="515"/>
      <c r="AA170" s="515"/>
      <c r="AB170" s="515"/>
    </row>
    <row r="171" spans="2:28" x14ac:dyDescent="0.25">
      <c r="B171" s="515"/>
      <c r="C171" s="515"/>
      <c r="D171" s="515"/>
      <c r="E171" s="515"/>
      <c r="F171" s="515"/>
      <c r="G171" s="515"/>
      <c r="H171" s="515"/>
      <c r="I171" s="515"/>
      <c r="J171" s="515"/>
      <c r="K171" s="515"/>
      <c r="L171" s="515"/>
      <c r="M171" s="515"/>
      <c r="N171" s="515"/>
      <c r="O171" s="515"/>
      <c r="P171" s="515"/>
      <c r="Q171" s="515"/>
      <c r="R171" s="515"/>
      <c r="S171" s="515"/>
      <c r="T171" s="515"/>
      <c r="U171" s="515"/>
      <c r="V171" s="515"/>
      <c r="W171" s="515"/>
      <c r="X171" s="515"/>
      <c r="Y171" s="515"/>
      <c r="Z171" s="515"/>
      <c r="AA171" s="515"/>
      <c r="AB171" s="515"/>
    </row>
    <row r="172" spans="2:28" x14ac:dyDescent="0.25">
      <c r="B172" s="515"/>
      <c r="C172" s="515"/>
      <c r="D172" s="515"/>
      <c r="E172" s="515"/>
      <c r="F172" s="515"/>
      <c r="G172" s="515"/>
      <c r="H172" s="515"/>
      <c r="I172" s="515"/>
      <c r="J172" s="515"/>
      <c r="K172" s="515"/>
      <c r="L172" s="515"/>
      <c r="M172" s="515"/>
      <c r="N172" s="515"/>
      <c r="O172" s="515"/>
      <c r="P172" s="515"/>
      <c r="Q172" s="515"/>
      <c r="R172" s="515"/>
      <c r="S172" s="515"/>
      <c r="T172" s="515"/>
      <c r="U172" s="515"/>
      <c r="V172" s="515"/>
      <c r="W172" s="515"/>
      <c r="X172" s="515"/>
      <c r="Y172" s="515"/>
      <c r="Z172" s="515"/>
      <c r="AA172" s="515"/>
      <c r="AB172" s="515"/>
    </row>
    <row r="173" spans="2:28" x14ac:dyDescent="0.25">
      <c r="B173" s="515"/>
      <c r="C173" s="515"/>
      <c r="D173" s="515"/>
      <c r="E173" s="515"/>
      <c r="F173" s="515"/>
      <c r="G173" s="515"/>
      <c r="H173" s="515"/>
      <c r="I173" s="515"/>
      <c r="J173" s="515"/>
      <c r="K173" s="515"/>
      <c r="L173" s="515"/>
      <c r="M173" s="515"/>
      <c r="N173" s="515"/>
      <c r="O173" s="515"/>
      <c r="P173" s="515"/>
      <c r="Q173" s="515"/>
      <c r="R173" s="515"/>
      <c r="S173" s="515"/>
      <c r="T173" s="515"/>
      <c r="U173" s="515"/>
      <c r="V173" s="515"/>
      <c r="W173" s="515"/>
      <c r="X173" s="515"/>
      <c r="Y173" s="515"/>
      <c r="Z173" s="515"/>
      <c r="AA173" s="515"/>
      <c r="AB173" s="515"/>
    </row>
    <row r="174" spans="2:28" x14ac:dyDescent="0.25">
      <c r="B174" s="515"/>
      <c r="C174" s="515"/>
      <c r="D174" s="515"/>
      <c r="E174" s="515"/>
      <c r="F174" s="515"/>
      <c r="G174" s="515"/>
      <c r="H174" s="515"/>
      <c r="I174" s="515"/>
      <c r="J174" s="515"/>
      <c r="K174" s="515"/>
      <c r="L174" s="515"/>
      <c r="M174" s="515"/>
      <c r="N174" s="515"/>
      <c r="O174" s="515"/>
      <c r="P174" s="515"/>
      <c r="Q174" s="515"/>
      <c r="R174" s="515"/>
      <c r="S174" s="515"/>
      <c r="T174" s="515"/>
      <c r="U174" s="515"/>
      <c r="V174" s="515"/>
      <c r="W174" s="515"/>
      <c r="X174" s="515"/>
      <c r="Y174" s="515"/>
      <c r="Z174" s="515"/>
      <c r="AA174" s="515"/>
      <c r="AB174" s="515"/>
    </row>
    <row r="175" spans="2:28" x14ac:dyDescent="0.25">
      <c r="B175" s="515"/>
      <c r="C175" s="515"/>
      <c r="D175" s="515"/>
      <c r="E175" s="515"/>
      <c r="F175" s="515"/>
      <c r="G175" s="515"/>
      <c r="H175" s="515"/>
      <c r="I175" s="515"/>
      <c r="J175" s="515"/>
      <c r="K175" s="515"/>
      <c r="L175" s="515"/>
      <c r="M175" s="515"/>
      <c r="N175" s="515"/>
      <c r="O175" s="515"/>
      <c r="P175" s="515"/>
      <c r="Q175" s="515"/>
      <c r="R175" s="515"/>
      <c r="S175" s="515"/>
      <c r="T175" s="515"/>
      <c r="U175" s="515"/>
      <c r="V175" s="515"/>
      <c r="W175" s="515"/>
      <c r="X175" s="515"/>
      <c r="Y175" s="515"/>
      <c r="Z175" s="515"/>
      <c r="AA175" s="515"/>
      <c r="AB175" s="515"/>
    </row>
    <row r="176" spans="2:28" x14ac:dyDescent="0.25">
      <c r="B176" s="515"/>
      <c r="C176" s="515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515"/>
      <c r="S176" s="515"/>
      <c r="T176" s="515"/>
      <c r="U176" s="515"/>
      <c r="V176" s="515"/>
      <c r="W176" s="515"/>
      <c r="X176" s="515"/>
      <c r="Y176" s="515"/>
      <c r="Z176" s="515"/>
      <c r="AA176" s="515"/>
      <c r="AB176" s="515"/>
    </row>
    <row r="177" spans="2:28" x14ac:dyDescent="0.25">
      <c r="B177" s="515"/>
      <c r="C177" s="515"/>
      <c r="D177" s="515"/>
      <c r="E177" s="515"/>
      <c r="F177" s="515"/>
      <c r="G177" s="515"/>
      <c r="H177" s="515"/>
      <c r="I177" s="515"/>
      <c r="J177" s="515"/>
      <c r="K177" s="515"/>
      <c r="L177" s="515"/>
      <c r="M177" s="515"/>
      <c r="N177" s="515"/>
      <c r="O177" s="515"/>
      <c r="P177" s="515"/>
      <c r="Q177" s="515"/>
      <c r="R177" s="515"/>
      <c r="S177" s="515"/>
      <c r="T177" s="515"/>
      <c r="U177" s="515"/>
      <c r="V177" s="515"/>
      <c r="W177" s="515"/>
      <c r="X177" s="515"/>
      <c r="Y177" s="515"/>
      <c r="Z177" s="515"/>
      <c r="AA177" s="515"/>
      <c r="AB177" s="515"/>
    </row>
    <row r="178" spans="2:28" x14ac:dyDescent="0.25">
      <c r="B178" s="515"/>
      <c r="C178" s="515"/>
      <c r="D178" s="515"/>
      <c r="E178" s="515"/>
      <c r="F178" s="515"/>
      <c r="G178" s="515"/>
      <c r="H178" s="515"/>
      <c r="I178" s="515"/>
      <c r="J178" s="515"/>
      <c r="K178" s="515"/>
      <c r="L178" s="515"/>
      <c r="M178" s="515"/>
      <c r="N178" s="515"/>
      <c r="O178" s="515"/>
      <c r="P178" s="515"/>
      <c r="Q178" s="515"/>
      <c r="R178" s="515"/>
      <c r="S178" s="515"/>
      <c r="T178" s="515"/>
      <c r="U178" s="515"/>
      <c r="V178" s="515"/>
      <c r="W178" s="515"/>
      <c r="X178" s="515"/>
      <c r="Y178" s="515"/>
      <c r="Z178" s="515"/>
      <c r="AA178" s="515"/>
      <c r="AB178" s="515"/>
    </row>
    <row r="179" spans="2:28" x14ac:dyDescent="0.25">
      <c r="B179" s="515"/>
      <c r="C179" s="515"/>
      <c r="D179" s="515"/>
      <c r="E179" s="515"/>
      <c r="F179" s="515"/>
      <c r="G179" s="515"/>
      <c r="H179" s="515"/>
      <c r="I179" s="515"/>
      <c r="J179" s="515"/>
      <c r="K179" s="515"/>
      <c r="L179" s="515"/>
      <c r="M179" s="515"/>
      <c r="N179" s="515"/>
      <c r="O179" s="515"/>
      <c r="P179" s="515"/>
      <c r="Q179" s="515"/>
      <c r="R179" s="515"/>
      <c r="S179" s="515"/>
      <c r="T179" s="515"/>
      <c r="U179" s="515"/>
      <c r="V179" s="515"/>
      <c r="W179" s="515"/>
      <c r="X179" s="515"/>
      <c r="Y179" s="515"/>
      <c r="Z179" s="515"/>
      <c r="AA179" s="515"/>
      <c r="AB179" s="515"/>
    </row>
    <row r="180" spans="2:28" x14ac:dyDescent="0.25">
      <c r="B180" s="515"/>
      <c r="C180" s="515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515"/>
      <c r="O180" s="515"/>
      <c r="P180" s="515"/>
      <c r="Q180" s="515"/>
      <c r="R180" s="515"/>
      <c r="S180" s="515"/>
      <c r="T180" s="515"/>
      <c r="U180" s="515"/>
      <c r="V180" s="515"/>
      <c r="W180" s="515"/>
      <c r="X180" s="515"/>
      <c r="Y180" s="515"/>
      <c r="Z180" s="515"/>
      <c r="AA180" s="515"/>
      <c r="AB180" s="515"/>
    </row>
    <row r="181" spans="2:28" x14ac:dyDescent="0.25">
      <c r="B181" s="515"/>
      <c r="C181" s="515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515"/>
      <c r="O181" s="515"/>
      <c r="P181" s="515"/>
      <c r="Q181" s="515"/>
      <c r="R181" s="515"/>
      <c r="S181" s="515"/>
      <c r="T181" s="515"/>
      <c r="U181" s="515"/>
      <c r="V181" s="515"/>
      <c r="W181" s="515"/>
      <c r="X181" s="515"/>
      <c r="Y181" s="515"/>
      <c r="Z181" s="515"/>
      <c r="AA181" s="515"/>
      <c r="AB181" s="515"/>
    </row>
    <row r="182" spans="2:28" x14ac:dyDescent="0.25">
      <c r="B182" s="515"/>
      <c r="C182" s="515"/>
      <c r="D182" s="515"/>
      <c r="E182" s="515"/>
      <c r="F182" s="515"/>
      <c r="G182" s="515"/>
      <c r="H182" s="515"/>
      <c r="I182" s="515"/>
      <c r="J182" s="515"/>
      <c r="K182" s="515"/>
      <c r="L182" s="515"/>
      <c r="M182" s="515"/>
      <c r="N182" s="515"/>
      <c r="O182" s="515"/>
      <c r="P182" s="515"/>
      <c r="Q182" s="515"/>
      <c r="R182" s="515"/>
      <c r="S182" s="515"/>
      <c r="T182" s="515"/>
      <c r="U182" s="515"/>
      <c r="V182" s="515"/>
      <c r="W182" s="515"/>
      <c r="X182" s="515"/>
      <c r="Y182" s="515"/>
      <c r="Z182" s="515"/>
      <c r="AA182" s="515"/>
      <c r="AB182" s="515"/>
    </row>
    <row r="183" spans="2:28" x14ac:dyDescent="0.25">
      <c r="B183" s="515"/>
      <c r="C183" s="515"/>
      <c r="D183" s="515"/>
      <c r="E183" s="515"/>
      <c r="F183" s="515"/>
      <c r="G183" s="515"/>
      <c r="H183" s="515"/>
      <c r="I183" s="515"/>
      <c r="J183" s="515"/>
      <c r="K183" s="515"/>
      <c r="L183" s="515"/>
      <c r="M183" s="515"/>
      <c r="N183" s="515"/>
      <c r="O183" s="515"/>
      <c r="P183" s="515"/>
      <c r="Q183" s="515"/>
      <c r="R183" s="515"/>
      <c r="S183" s="515"/>
      <c r="T183" s="515"/>
      <c r="U183" s="515"/>
      <c r="V183" s="515"/>
      <c r="W183" s="515"/>
      <c r="X183" s="515"/>
      <c r="Y183" s="515"/>
      <c r="Z183" s="515"/>
      <c r="AA183" s="515"/>
      <c r="AB183" s="515"/>
    </row>
    <row r="184" spans="2:28" x14ac:dyDescent="0.25">
      <c r="B184" s="515"/>
      <c r="C184" s="515"/>
      <c r="D184" s="515"/>
      <c r="E184" s="515"/>
      <c r="F184" s="515"/>
      <c r="G184" s="515"/>
      <c r="H184" s="515"/>
      <c r="I184" s="515"/>
      <c r="J184" s="515"/>
      <c r="K184" s="515"/>
      <c r="L184" s="515"/>
      <c r="M184" s="515"/>
      <c r="N184" s="515"/>
      <c r="O184" s="515"/>
      <c r="P184" s="515"/>
      <c r="Q184" s="515"/>
      <c r="R184" s="515"/>
      <c r="S184" s="515"/>
      <c r="T184" s="515"/>
      <c r="U184" s="515"/>
      <c r="V184" s="515"/>
      <c r="W184" s="515"/>
      <c r="X184" s="515"/>
      <c r="Y184" s="515"/>
      <c r="Z184" s="515"/>
      <c r="AA184" s="515"/>
      <c r="AB184" s="515"/>
    </row>
    <row r="185" spans="2:28" x14ac:dyDescent="0.25">
      <c r="B185" s="515"/>
      <c r="C185" s="515"/>
      <c r="D185" s="515"/>
      <c r="E185" s="515"/>
      <c r="F185" s="515"/>
      <c r="G185" s="515"/>
      <c r="H185" s="515"/>
      <c r="I185" s="515"/>
      <c r="J185" s="515"/>
      <c r="K185" s="515"/>
      <c r="L185" s="515"/>
      <c r="M185" s="515"/>
      <c r="N185" s="515"/>
      <c r="O185" s="515"/>
      <c r="P185" s="515"/>
      <c r="Q185" s="515"/>
      <c r="R185" s="515"/>
      <c r="S185" s="515"/>
      <c r="T185" s="515"/>
      <c r="U185" s="515"/>
      <c r="V185" s="515"/>
      <c r="W185" s="515"/>
      <c r="X185" s="515"/>
      <c r="Y185" s="515"/>
      <c r="Z185" s="515"/>
      <c r="AA185" s="515"/>
      <c r="AB185" s="515"/>
    </row>
    <row r="186" spans="2:28" x14ac:dyDescent="0.25">
      <c r="B186" s="515"/>
      <c r="C186" s="515"/>
      <c r="D186" s="515"/>
      <c r="E186" s="515"/>
      <c r="F186" s="515"/>
      <c r="G186" s="515"/>
      <c r="H186" s="515"/>
      <c r="I186" s="515"/>
      <c r="J186" s="515"/>
      <c r="K186" s="515"/>
      <c r="L186" s="515"/>
      <c r="M186" s="515"/>
      <c r="N186" s="515"/>
      <c r="O186" s="515"/>
      <c r="P186" s="515"/>
      <c r="Q186" s="515"/>
      <c r="R186" s="515"/>
      <c r="S186" s="515"/>
      <c r="T186" s="515"/>
      <c r="U186" s="515"/>
      <c r="V186" s="515"/>
      <c r="W186" s="515"/>
      <c r="X186" s="515"/>
      <c r="Y186" s="515"/>
      <c r="Z186" s="515"/>
      <c r="AA186" s="515"/>
      <c r="AB186" s="515"/>
    </row>
    <row r="187" spans="2:28" x14ac:dyDescent="0.25">
      <c r="B187" s="515"/>
      <c r="C187" s="515"/>
      <c r="D187" s="515"/>
      <c r="E187" s="515"/>
      <c r="F187" s="515"/>
      <c r="G187" s="515"/>
      <c r="H187" s="515"/>
      <c r="I187" s="515"/>
      <c r="J187" s="515"/>
      <c r="K187" s="515"/>
      <c r="L187" s="515"/>
      <c r="M187" s="515"/>
      <c r="N187" s="515"/>
      <c r="O187" s="515"/>
      <c r="P187" s="515"/>
      <c r="Q187" s="515"/>
      <c r="R187" s="515"/>
      <c r="S187" s="515"/>
      <c r="T187" s="515"/>
      <c r="U187" s="515"/>
      <c r="V187" s="515"/>
      <c r="W187" s="515"/>
      <c r="X187" s="515"/>
      <c r="Y187" s="515"/>
      <c r="Z187" s="515"/>
      <c r="AA187" s="515"/>
      <c r="AB187" s="515"/>
    </row>
    <row r="188" spans="2:28" x14ac:dyDescent="0.25">
      <c r="B188" s="515"/>
      <c r="C188" s="515"/>
      <c r="D188" s="515"/>
      <c r="E188" s="515"/>
      <c r="F188" s="515"/>
      <c r="G188" s="515"/>
      <c r="H188" s="515"/>
      <c r="I188" s="515"/>
      <c r="J188" s="515"/>
      <c r="K188" s="515"/>
      <c r="L188" s="515"/>
      <c r="M188" s="515"/>
      <c r="N188" s="515"/>
      <c r="O188" s="515"/>
      <c r="P188" s="515"/>
      <c r="Q188" s="515"/>
      <c r="R188" s="515"/>
      <c r="S188" s="515"/>
      <c r="T188" s="515"/>
      <c r="U188" s="515"/>
      <c r="V188" s="515"/>
      <c r="W188" s="515"/>
      <c r="X188" s="515"/>
      <c r="Y188" s="515"/>
      <c r="Z188" s="515"/>
      <c r="AA188" s="515"/>
      <c r="AB188" s="515"/>
    </row>
    <row r="189" spans="2:28" x14ac:dyDescent="0.25">
      <c r="B189" s="515"/>
      <c r="C189" s="515"/>
      <c r="D189" s="515"/>
      <c r="E189" s="515"/>
      <c r="F189" s="515"/>
      <c r="G189" s="515"/>
      <c r="H189" s="515"/>
      <c r="I189" s="515"/>
      <c r="J189" s="515"/>
      <c r="K189" s="515"/>
      <c r="L189" s="515"/>
      <c r="M189" s="515"/>
      <c r="N189" s="515"/>
      <c r="O189" s="515"/>
      <c r="P189" s="515"/>
      <c r="Q189" s="515"/>
      <c r="R189" s="515"/>
      <c r="S189" s="515"/>
      <c r="T189" s="515"/>
      <c r="U189" s="515"/>
      <c r="V189" s="515"/>
      <c r="W189" s="515"/>
      <c r="X189" s="515"/>
      <c r="Y189" s="515"/>
      <c r="Z189" s="515"/>
      <c r="AA189" s="515"/>
      <c r="AB189" s="515"/>
    </row>
    <row r="190" spans="2:28" x14ac:dyDescent="0.25">
      <c r="B190" s="515"/>
      <c r="C190" s="515"/>
      <c r="D190" s="515"/>
      <c r="E190" s="515"/>
      <c r="F190" s="515"/>
      <c r="G190" s="515"/>
      <c r="H190" s="515"/>
      <c r="I190" s="515"/>
      <c r="J190" s="515"/>
      <c r="K190" s="515"/>
      <c r="L190" s="515"/>
      <c r="M190" s="515"/>
      <c r="N190" s="515"/>
      <c r="O190" s="515"/>
      <c r="P190" s="515"/>
      <c r="Q190" s="515"/>
      <c r="R190" s="515"/>
      <c r="S190" s="515"/>
      <c r="T190" s="515"/>
      <c r="U190" s="515"/>
      <c r="V190" s="515"/>
      <c r="W190" s="515"/>
      <c r="X190" s="515"/>
      <c r="Y190" s="515"/>
      <c r="Z190" s="515"/>
      <c r="AA190" s="515"/>
      <c r="AB190" s="515"/>
    </row>
    <row r="191" spans="2:28" x14ac:dyDescent="0.25">
      <c r="B191" s="515"/>
      <c r="C191" s="515"/>
      <c r="D191" s="515"/>
      <c r="E191" s="515"/>
      <c r="F191" s="515"/>
      <c r="G191" s="515"/>
      <c r="H191" s="515"/>
      <c r="I191" s="515"/>
      <c r="J191" s="515"/>
      <c r="K191" s="515"/>
      <c r="L191" s="515"/>
      <c r="M191" s="515"/>
      <c r="N191" s="515"/>
      <c r="O191" s="515"/>
      <c r="P191" s="515"/>
      <c r="Q191" s="515"/>
      <c r="R191" s="515"/>
      <c r="S191" s="515"/>
      <c r="T191" s="515"/>
      <c r="U191" s="515"/>
      <c r="V191" s="515"/>
      <c r="W191" s="515"/>
      <c r="X191" s="515"/>
      <c r="Y191" s="515"/>
      <c r="Z191" s="515"/>
      <c r="AA191" s="515"/>
      <c r="AB191" s="515"/>
    </row>
    <row r="192" spans="2:28" x14ac:dyDescent="0.25">
      <c r="B192" s="515"/>
      <c r="C192" s="515"/>
      <c r="D192" s="515"/>
      <c r="E192" s="515"/>
      <c r="F192" s="515"/>
      <c r="G192" s="515"/>
      <c r="H192" s="515"/>
      <c r="I192" s="515"/>
      <c r="J192" s="515"/>
      <c r="K192" s="515"/>
      <c r="L192" s="515"/>
      <c r="M192" s="515"/>
      <c r="N192" s="515"/>
      <c r="O192" s="515"/>
      <c r="P192" s="515"/>
      <c r="Q192" s="515"/>
      <c r="R192" s="515"/>
      <c r="S192" s="515"/>
      <c r="T192" s="515"/>
      <c r="U192" s="515"/>
      <c r="V192" s="515"/>
      <c r="W192" s="515"/>
      <c r="X192" s="515"/>
      <c r="Y192" s="515"/>
      <c r="Z192" s="515"/>
      <c r="AA192" s="515"/>
      <c r="AB192" s="515"/>
    </row>
    <row r="193" spans="2:28" x14ac:dyDescent="0.25">
      <c r="B193" s="515"/>
      <c r="C193" s="515"/>
      <c r="D193" s="515"/>
      <c r="E193" s="515"/>
      <c r="F193" s="515"/>
      <c r="G193" s="515"/>
      <c r="H193" s="515"/>
      <c r="I193" s="515"/>
      <c r="J193" s="515"/>
      <c r="K193" s="515"/>
      <c r="L193" s="515"/>
      <c r="M193" s="515"/>
      <c r="N193" s="515"/>
      <c r="O193" s="515"/>
      <c r="P193" s="515"/>
      <c r="Q193" s="515"/>
      <c r="R193" s="515"/>
      <c r="S193" s="515"/>
      <c r="T193" s="515"/>
      <c r="U193" s="515"/>
      <c r="V193" s="515"/>
      <c r="W193" s="515"/>
      <c r="X193" s="515"/>
      <c r="Y193" s="515"/>
      <c r="Z193" s="515"/>
      <c r="AA193" s="515"/>
      <c r="AB193" s="515"/>
    </row>
    <row r="194" spans="2:28" x14ac:dyDescent="0.25">
      <c r="B194" s="515"/>
      <c r="C194" s="515"/>
      <c r="D194" s="515"/>
      <c r="E194" s="515"/>
      <c r="F194" s="515"/>
      <c r="G194" s="515"/>
      <c r="H194" s="515"/>
      <c r="I194" s="515"/>
      <c r="J194" s="515"/>
      <c r="K194" s="515"/>
      <c r="L194" s="515"/>
      <c r="M194" s="515"/>
      <c r="N194" s="515"/>
      <c r="O194" s="515"/>
      <c r="P194" s="515"/>
      <c r="Q194" s="515"/>
      <c r="R194" s="515"/>
      <c r="S194" s="515"/>
      <c r="T194" s="515"/>
      <c r="U194" s="515"/>
      <c r="V194" s="515"/>
      <c r="W194" s="515"/>
      <c r="X194" s="515"/>
      <c r="Y194" s="515"/>
      <c r="Z194" s="515"/>
      <c r="AA194" s="515"/>
      <c r="AB194" s="515"/>
    </row>
    <row r="195" spans="2:28" x14ac:dyDescent="0.25">
      <c r="B195" s="515"/>
      <c r="C195" s="515"/>
      <c r="D195" s="515"/>
      <c r="E195" s="515"/>
      <c r="F195" s="515"/>
      <c r="G195" s="515"/>
      <c r="H195" s="515"/>
      <c r="I195" s="515"/>
      <c r="J195" s="515"/>
      <c r="K195" s="515"/>
      <c r="L195" s="515"/>
      <c r="M195" s="515"/>
      <c r="N195" s="515"/>
      <c r="O195" s="515"/>
      <c r="P195" s="515"/>
      <c r="Q195" s="515"/>
      <c r="R195" s="515"/>
      <c r="S195" s="515"/>
      <c r="T195" s="515"/>
      <c r="U195" s="515"/>
      <c r="V195" s="515"/>
      <c r="W195" s="515"/>
      <c r="X195" s="515"/>
      <c r="Y195" s="515"/>
      <c r="Z195" s="515"/>
      <c r="AA195" s="515"/>
      <c r="AB195" s="515"/>
    </row>
    <row r="196" spans="2:28" x14ac:dyDescent="0.25">
      <c r="B196" s="515"/>
      <c r="C196" s="515"/>
      <c r="D196" s="515"/>
      <c r="E196" s="515"/>
      <c r="F196" s="515"/>
      <c r="G196" s="515"/>
      <c r="H196" s="515"/>
      <c r="I196" s="515"/>
      <c r="J196" s="515"/>
      <c r="K196" s="515"/>
      <c r="L196" s="515"/>
      <c r="M196" s="515"/>
      <c r="N196" s="515"/>
      <c r="O196" s="515"/>
      <c r="P196" s="515"/>
      <c r="Q196" s="515"/>
      <c r="R196" s="515"/>
      <c r="S196" s="515"/>
      <c r="T196" s="515"/>
      <c r="U196" s="515"/>
      <c r="V196" s="515"/>
      <c r="W196" s="515"/>
      <c r="X196" s="515"/>
      <c r="Y196" s="515"/>
      <c r="Z196" s="515"/>
      <c r="AA196" s="515"/>
      <c r="AB196" s="515"/>
    </row>
    <row r="197" spans="2:28" x14ac:dyDescent="0.25">
      <c r="B197" s="515"/>
      <c r="C197" s="515"/>
      <c r="D197" s="515"/>
      <c r="E197" s="515"/>
      <c r="F197" s="515"/>
      <c r="G197" s="515"/>
      <c r="H197" s="515"/>
      <c r="I197" s="515"/>
      <c r="J197" s="515"/>
      <c r="K197" s="515"/>
      <c r="L197" s="515"/>
      <c r="M197" s="515"/>
      <c r="N197" s="515"/>
      <c r="O197" s="515"/>
      <c r="P197" s="515"/>
      <c r="Q197" s="515"/>
      <c r="R197" s="515"/>
      <c r="S197" s="515"/>
      <c r="T197" s="515"/>
      <c r="U197" s="515"/>
      <c r="V197" s="515"/>
      <c r="W197" s="515"/>
      <c r="X197" s="515"/>
      <c r="Y197" s="515"/>
      <c r="Z197" s="515"/>
      <c r="AA197" s="515"/>
      <c r="AB197" s="515"/>
    </row>
    <row r="198" spans="2:28" x14ac:dyDescent="0.25">
      <c r="B198" s="515"/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5"/>
      <c r="O198" s="515"/>
      <c r="P198" s="515"/>
      <c r="Q198" s="515"/>
      <c r="R198" s="515"/>
      <c r="S198" s="515"/>
      <c r="T198" s="515"/>
      <c r="U198" s="515"/>
      <c r="V198" s="515"/>
      <c r="W198" s="515"/>
      <c r="X198" s="515"/>
      <c r="Y198" s="515"/>
      <c r="Z198" s="515"/>
      <c r="AA198" s="515"/>
      <c r="AB198" s="515"/>
    </row>
    <row r="199" spans="2:28" x14ac:dyDescent="0.25">
      <c r="B199" s="515"/>
      <c r="C199" s="515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515"/>
      <c r="O199" s="515"/>
      <c r="P199" s="515"/>
      <c r="Q199" s="515"/>
      <c r="R199" s="515"/>
      <c r="S199" s="515"/>
      <c r="T199" s="515"/>
      <c r="U199" s="515"/>
      <c r="V199" s="515"/>
      <c r="W199" s="515"/>
      <c r="X199" s="515"/>
      <c r="Y199" s="515"/>
      <c r="Z199" s="515"/>
      <c r="AA199" s="515"/>
      <c r="AB199" s="515"/>
    </row>
    <row r="200" spans="2:28" x14ac:dyDescent="0.25">
      <c r="B200" s="515"/>
      <c r="C200" s="515"/>
      <c r="D200" s="515"/>
      <c r="E200" s="515"/>
      <c r="F200" s="515"/>
      <c r="G200" s="515"/>
      <c r="H200" s="515"/>
      <c r="I200" s="515"/>
      <c r="J200" s="515"/>
      <c r="K200" s="515"/>
      <c r="L200" s="515"/>
      <c r="M200" s="515"/>
      <c r="N200" s="515"/>
      <c r="O200" s="515"/>
      <c r="P200" s="515"/>
      <c r="Q200" s="515"/>
      <c r="R200" s="515"/>
      <c r="S200" s="515"/>
      <c r="T200" s="515"/>
      <c r="U200" s="515"/>
      <c r="V200" s="515"/>
      <c r="W200" s="515"/>
      <c r="X200" s="515"/>
      <c r="Y200" s="515"/>
      <c r="Z200" s="515"/>
      <c r="AA200" s="515"/>
      <c r="AB200" s="515"/>
    </row>
    <row r="201" spans="2:28" x14ac:dyDescent="0.25">
      <c r="B201" s="515"/>
      <c r="C201" s="515"/>
      <c r="D201" s="515"/>
      <c r="E201" s="515"/>
      <c r="F201" s="515"/>
      <c r="G201" s="515"/>
      <c r="H201" s="515"/>
      <c r="I201" s="515"/>
      <c r="J201" s="515"/>
      <c r="K201" s="515"/>
      <c r="L201" s="515"/>
      <c r="M201" s="515"/>
      <c r="N201" s="515"/>
      <c r="O201" s="515"/>
      <c r="P201" s="515"/>
      <c r="Q201" s="515"/>
      <c r="R201" s="515"/>
      <c r="S201" s="515"/>
      <c r="T201" s="515"/>
      <c r="U201" s="515"/>
      <c r="V201" s="515"/>
      <c r="W201" s="515"/>
      <c r="X201" s="515"/>
      <c r="Y201" s="515"/>
      <c r="Z201" s="515"/>
      <c r="AA201" s="515"/>
      <c r="AB201" s="515"/>
    </row>
    <row r="202" spans="2:28" x14ac:dyDescent="0.25">
      <c r="B202" s="515"/>
      <c r="C202" s="515"/>
      <c r="D202" s="515"/>
      <c r="E202" s="515"/>
      <c r="F202" s="515"/>
      <c r="G202" s="515"/>
      <c r="H202" s="515"/>
      <c r="I202" s="515"/>
      <c r="J202" s="515"/>
      <c r="K202" s="515"/>
      <c r="L202" s="515"/>
      <c r="M202" s="515"/>
      <c r="N202" s="515"/>
      <c r="O202" s="515"/>
      <c r="P202" s="515"/>
      <c r="Q202" s="515"/>
      <c r="R202" s="515"/>
      <c r="S202" s="515"/>
      <c r="T202" s="515"/>
      <c r="U202" s="515"/>
      <c r="V202" s="515"/>
      <c r="W202" s="515"/>
      <c r="X202" s="515"/>
      <c r="Y202" s="515"/>
      <c r="Z202" s="515"/>
      <c r="AA202" s="515"/>
      <c r="AB202" s="515"/>
    </row>
    <row r="203" spans="2:28" x14ac:dyDescent="0.25">
      <c r="B203" s="515"/>
      <c r="C203" s="515"/>
      <c r="D203" s="515"/>
      <c r="E203" s="515"/>
      <c r="F203" s="515"/>
      <c r="G203" s="515"/>
      <c r="H203" s="515"/>
      <c r="I203" s="515"/>
      <c r="J203" s="515"/>
      <c r="K203" s="515"/>
      <c r="L203" s="515"/>
      <c r="M203" s="515"/>
      <c r="N203" s="515"/>
      <c r="O203" s="515"/>
      <c r="P203" s="515"/>
      <c r="Q203" s="515"/>
      <c r="R203" s="515"/>
      <c r="S203" s="515"/>
      <c r="T203" s="515"/>
      <c r="U203" s="515"/>
      <c r="V203" s="515"/>
      <c r="W203" s="515"/>
      <c r="X203" s="515"/>
      <c r="Y203" s="515"/>
      <c r="Z203" s="515"/>
      <c r="AA203" s="515"/>
      <c r="AB203" s="515"/>
    </row>
    <row r="204" spans="2:28" x14ac:dyDescent="0.25">
      <c r="B204" s="515"/>
      <c r="C204" s="515"/>
      <c r="D204" s="515"/>
      <c r="E204" s="515"/>
      <c r="F204" s="515"/>
      <c r="G204" s="515"/>
      <c r="H204" s="515"/>
      <c r="I204" s="515"/>
      <c r="J204" s="515"/>
      <c r="K204" s="515"/>
      <c r="L204" s="515"/>
      <c r="M204" s="515"/>
      <c r="N204" s="515"/>
      <c r="O204" s="515"/>
      <c r="P204" s="515"/>
      <c r="Q204" s="515"/>
      <c r="R204" s="515"/>
      <c r="S204" s="515"/>
      <c r="T204" s="515"/>
      <c r="U204" s="515"/>
      <c r="V204" s="515"/>
      <c r="W204" s="515"/>
      <c r="X204" s="515"/>
      <c r="Y204" s="515"/>
      <c r="Z204" s="515"/>
      <c r="AA204" s="515"/>
      <c r="AB204" s="515"/>
    </row>
    <row r="205" spans="2:28" x14ac:dyDescent="0.25">
      <c r="B205" s="515"/>
      <c r="C205" s="515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515"/>
      <c r="O205" s="515"/>
      <c r="P205" s="515"/>
      <c r="Q205" s="515"/>
      <c r="R205" s="515"/>
      <c r="S205" s="515"/>
      <c r="T205" s="515"/>
      <c r="U205" s="515"/>
      <c r="V205" s="515"/>
      <c r="W205" s="515"/>
      <c r="X205" s="515"/>
      <c r="Y205" s="515"/>
      <c r="Z205" s="515"/>
      <c r="AA205" s="515"/>
      <c r="AB205" s="515"/>
    </row>
    <row r="206" spans="2:28" x14ac:dyDescent="0.25">
      <c r="B206" s="515"/>
      <c r="C206" s="515"/>
      <c r="D206" s="515"/>
      <c r="E206" s="515"/>
      <c r="F206" s="515"/>
      <c r="G206" s="515"/>
      <c r="H206" s="515"/>
      <c r="I206" s="515"/>
      <c r="J206" s="515"/>
      <c r="K206" s="515"/>
      <c r="L206" s="515"/>
      <c r="M206" s="515"/>
      <c r="N206" s="515"/>
      <c r="O206" s="515"/>
      <c r="P206" s="515"/>
      <c r="Q206" s="515"/>
      <c r="R206" s="515"/>
      <c r="S206" s="515"/>
      <c r="T206" s="515"/>
      <c r="U206" s="515"/>
      <c r="V206" s="515"/>
      <c r="W206" s="515"/>
      <c r="X206" s="515"/>
      <c r="Y206" s="515"/>
      <c r="Z206" s="515"/>
      <c r="AA206" s="515"/>
      <c r="AB206" s="515"/>
    </row>
    <row r="207" spans="2:28" x14ac:dyDescent="0.25">
      <c r="B207" s="515"/>
      <c r="C207" s="515"/>
      <c r="D207" s="515"/>
      <c r="E207" s="515"/>
      <c r="F207" s="515"/>
      <c r="G207" s="515"/>
      <c r="H207" s="515"/>
      <c r="I207" s="515"/>
      <c r="J207" s="515"/>
      <c r="K207" s="515"/>
      <c r="L207" s="515"/>
      <c r="M207" s="515"/>
      <c r="N207" s="515"/>
      <c r="O207" s="515"/>
      <c r="P207" s="515"/>
      <c r="Q207" s="515"/>
      <c r="R207" s="515"/>
      <c r="S207" s="515"/>
      <c r="T207" s="515"/>
      <c r="U207" s="515"/>
      <c r="V207" s="515"/>
      <c r="W207" s="515"/>
      <c r="X207" s="515"/>
      <c r="Y207" s="515"/>
      <c r="Z207" s="515"/>
      <c r="AA207" s="515"/>
      <c r="AB207" s="515"/>
    </row>
    <row r="208" spans="2:28" x14ac:dyDescent="0.25">
      <c r="B208" s="515"/>
      <c r="C208" s="515"/>
      <c r="D208" s="515"/>
      <c r="E208" s="515"/>
      <c r="F208" s="515"/>
      <c r="G208" s="515"/>
      <c r="H208" s="515"/>
      <c r="I208" s="515"/>
      <c r="J208" s="515"/>
      <c r="K208" s="515"/>
      <c r="L208" s="515"/>
      <c r="M208" s="515"/>
      <c r="N208" s="515"/>
      <c r="O208" s="515"/>
      <c r="P208" s="515"/>
      <c r="Q208" s="515"/>
      <c r="R208" s="515"/>
      <c r="S208" s="515"/>
      <c r="T208" s="515"/>
      <c r="U208" s="515"/>
      <c r="V208" s="515"/>
      <c r="W208" s="515"/>
      <c r="X208" s="515"/>
      <c r="Y208" s="515"/>
      <c r="Z208" s="515"/>
      <c r="AA208" s="515"/>
      <c r="AB208" s="515"/>
    </row>
    <row r="209" spans="2:28" x14ac:dyDescent="0.25">
      <c r="B209" s="515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  <c r="Q209" s="515"/>
      <c r="R209" s="515"/>
      <c r="S209" s="515"/>
      <c r="T209" s="515"/>
      <c r="U209" s="515"/>
      <c r="V209" s="515"/>
      <c r="W209" s="515"/>
      <c r="X209" s="515"/>
      <c r="Y209" s="515"/>
      <c r="Z209" s="515"/>
      <c r="AA209" s="515"/>
      <c r="AB209" s="515"/>
    </row>
    <row r="210" spans="2:28" x14ac:dyDescent="0.25">
      <c r="B210" s="515"/>
      <c r="C210" s="515"/>
      <c r="D210" s="515"/>
      <c r="E210" s="515"/>
      <c r="F210" s="515"/>
      <c r="G210" s="515"/>
      <c r="H210" s="515"/>
      <c r="I210" s="515"/>
      <c r="J210" s="515"/>
      <c r="K210" s="515"/>
      <c r="L210" s="515"/>
      <c r="M210" s="515"/>
      <c r="N210" s="515"/>
      <c r="O210" s="515"/>
      <c r="P210" s="515"/>
      <c r="Q210" s="515"/>
      <c r="R210" s="515"/>
      <c r="S210" s="515"/>
      <c r="T210" s="515"/>
      <c r="U210" s="515"/>
      <c r="V210" s="515"/>
      <c r="W210" s="515"/>
      <c r="X210" s="515"/>
      <c r="Y210" s="515"/>
      <c r="Z210" s="515"/>
      <c r="AA210" s="515"/>
      <c r="AB210" s="515"/>
    </row>
    <row r="211" spans="2:28" x14ac:dyDescent="0.25">
      <c r="B211" s="515"/>
      <c r="C211" s="515"/>
      <c r="D211" s="515"/>
      <c r="E211" s="515"/>
      <c r="F211" s="515"/>
      <c r="G211" s="515"/>
      <c r="H211" s="515"/>
      <c r="I211" s="515"/>
      <c r="J211" s="515"/>
      <c r="K211" s="515"/>
      <c r="L211" s="515"/>
      <c r="M211" s="515"/>
      <c r="N211" s="515"/>
      <c r="O211" s="515"/>
      <c r="P211" s="515"/>
      <c r="Q211" s="515"/>
      <c r="R211" s="515"/>
      <c r="S211" s="515"/>
      <c r="T211" s="515"/>
      <c r="U211" s="515"/>
      <c r="V211" s="515"/>
      <c r="W211" s="515"/>
      <c r="X211" s="515"/>
      <c r="Y211" s="515"/>
      <c r="Z211" s="515"/>
      <c r="AA211" s="515"/>
      <c r="AB211" s="515"/>
    </row>
    <row r="212" spans="2:28" x14ac:dyDescent="0.25">
      <c r="B212" s="515"/>
      <c r="C212" s="515"/>
      <c r="D212" s="515"/>
      <c r="E212" s="515"/>
      <c r="F212" s="515"/>
      <c r="G212" s="515"/>
      <c r="H212" s="515"/>
      <c r="I212" s="515"/>
      <c r="J212" s="515"/>
      <c r="K212" s="515"/>
      <c r="L212" s="515"/>
      <c r="M212" s="515"/>
      <c r="N212" s="515"/>
      <c r="O212" s="515"/>
      <c r="P212" s="515"/>
      <c r="Q212" s="515"/>
      <c r="R212" s="515"/>
      <c r="S212" s="515"/>
      <c r="T212" s="515"/>
      <c r="U212" s="515"/>
      <c r="V212" s="515"/>
      <c r="W212" s="515"/>
      <c r="X212" s="515"/>
      <c r="Y212" s="515"/>
      <c r="Z212" s="515"/>
      <c r="AA212" s="515"/>
      <c r="AB212" s="515"/>
    </row>
    <row r="213" spans="2:28" x14ac:dyDescent="0.25">
      <c r="B213" s="515"/>
      <c r="C213" s="515"/>
      <c r="D213" s="515"/>
      <c r="E213" s="515"/>
      <c r="F213" s="515"/>
      <c r="G213" s="515"/>
      <c r="H213" s="515"/>
      <c r="I213" s="515"/>
      <c r="J213" s="515"/>
      <c r="K213" s="515"/>
      <c r="L213" s="515"/>
      <c r="M213" s="515"/>
      <c r="N213" s="515"/>
      <c r="O213" s="515"/>
      <c r="P213" s="515"/>
      <c r="Q213" s="515"/>
      <c r="R213" s="515"/>
      <c r="S213" s="515"/>
      <c r="T213" s="515"/>
      <c r="U213" s="515"/>
      <c r="V213" s="515"/>
      <c r="W213" s="515"/>
      <c r="X213" s="515"/>
      <c r="Y213" s="515"/>
      <c r="Z213" s="515"/>
      <c r="AA213" s="515"/>
      <c r="AB213" s="515"/>
    </row>
    <row r="214" spans="2:28" x14ac:dyDescent="0.25">
      <c r="B214" s="515"/>
      <c r="C214" s="515"/>
      <c r="D214" s="515"/>
      <c r="E214" s="515"/>
      <c r="F214" s="515"/>
      <c r="G214" s="515"/>
      <c r="H214" s="515"/>
      <c r="I214" s="515"/>
      <c r="J214" s="515"/>
      <c r="K214" s="515"/>
      <c r="L214" s="515"/>
      <c r="M214" s="515"/>
      <c r="N214" s="515"/>
      <c r="O214" s="515"/>
      <c r="P214" s="515"/>
      <c r="Q214" s="515"/>
      <c r="R214" s="515"/>
      <c r="S214" s="515"/>
      <c r="T214" s="515"/>
      <c r="U214" s="515"/>
      <c r="V214" s="515"/>
      <c r="W214" s="515"/>
      <c r="X214" s="515"/>
      <c r="Y214" s="515"/>
      <c r="Z214" s="515"/>
      <c r="AA214" s="515"/>
      <c r="AB214" s="515"/>
    </row>
    <row r="215" spans="2:28" x14ac:dyDescent="0.25">
      <c r="B215" s="515"/>
      <c r="C215" s="515"/>
      <c r="D215" s="515"/>
      <c r="E215" s="515"/>
      <c r="F215" s="515"/>
      <c r="G215" s="515"/>
      <c r="H215" s="515"/>
      <c r="I215" s="515"/>
      <c r="J215" s="515"/>
      <c r="K215" s="515"/>
      <c r="L215" s="515"/>
      <c r="M215" s="515"/>
      <c r="N215" s="515"/>
      <c r="O215" s="515"/>
      <c r="P215" s="515"/>
      <c r="Q215" s="515"/>
      <c r="R215" s="515"/>
      <c r="S215" s="515"/>
      <c r="T215" s="515"/>
      <c r="U215" s="515"/>
      <c r="V215" s="515"/>
      <c r="W215" s="515"/>
      <c r="X215" s="515"/>
      <c r="Y215" s="515"/>
      <c r="Z215" s="515"/>
      <c r="AA215" s="515"/>
      <c r="AB215" s="515"/>
    </row>
    <row r="216" spans="2:28" x14ac:dyDescent="0.25">
      <c r="B216" s="515"/>
      <c r="C216" s="515"/>
      <c r="D216" s="515"/>
      <c r="E216" s="515"/>
      <c r="F216" s="515"/>
      <c r="G216" s="515"/>
      <c r="H216" s="515"/>
      <c r="I216" s="515"/>
      <c r="J216" s="515"/>
      <c r="K216" s="515"/>
      <c r="L216" s="515"/>
      <c r="M216" s="515"/>
      <c r="N216" s="515"/>
      <c r="O216" s="515"/>
      <c r="P216" s="515"/>
      <c r="Q216" s="515"/>
      <c r="R216" s="515"/>
      <c r="S216" s="515"/>
      <c r="T216" s="515"/>
      <c r="U216" s="515"/>
      <c r="V216" s="515"/>
      <c r="W216" s="515"/>
      <c r="X216" s="515"/>
      <c r="Y216" s="515"/>
      <c r="Z216" s="515"/>
      <c r="AA216" s="515"/>
      <c r="AB216" s="515"/>
    </row>
    <row r="217" spans="2:28" x14ac:dyDescent="0.25">
      <c r="B217" s="515"/>
      <c r="C217" s="515"/>
      <c r="D217" s="515"/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</row>
    <row r="218" spans="2:28" x14ac:dyDescent="0.25">
      <c r="B218" s="515"/>
      <c r="C218" s="515"/>
      <c r="D218" s="515"/>
      <c r="E218" s="515"/>
      <c r="F218" s="515"/>
      <c r="G218" s="515"/>
      <c r="H218" s="515"/>
      <c r="I218" s="515"/>
      <c r="J218" s="515"/>
      <c r="K218" s="515"/>
      <c r="L218" s="515"/>
      <c r="M218" s="515"/>
      <c r="N218" s="515"/>
      <c r="O218" s="515"/>
      <c r="P218" s="515"/>
      <c r="Q218" s="515"/>
      <c r="R218" s="515"/>
      <c r="S218" s="515"/>
      <c r="T218" s="515"/>
      <c r="U218" s="515"/>
      <c r="V218" s="515"/>
      <c r="W218" s="515"/>
      <c r="X218" s="515"/>
      <c r="Y218" s="515"/>
      <c r="Z218" s="515"/>
      <c r="AA218" s="515"/>
      <c r="AB218" s="515"/>
    </row>
    <row r="219" spans="2:28" x14ac:dyDescent="0.25">
      <c r="B219" s="515"/>
      <c r="C219" s="515"/>
      <c r="D219" s="515"/>
      <c r="E219" s="515"/>
      <c r="F219" s="515"/>
      <c r="G219" s="515"/>
      <c r="H219" s="515"/>
      <c r="I219" s="515"/>
      <c r="J219" s="515"/>
      <c r="K219" s="515"/>
      <c r="L219" s="515"/>
      <c r="M219" s="515"/>
      <c r="N219" s="515"/>
      <c r="O219" s="515"/>
      <c r="P219" s="515"/>
      <c r="Q219" s="515"/>
      <c r="R219" s="515"/>
      <c r="S219" s="515"/>
      <c r="T219" s="515"/>
      <c r="U219" s="515"/>
      <c r="V219" s="515"/>
      <c r="W219" s="515"/>
      <c r="X219" s="515"/>
      <c r="Y219" s="515"/>
      <c r="Z219" s="515"/>
      <c r="AA219" s="515"/>
      <c r="AB219" s="515"/>
    </row>
    <row r="220" spans="2:28" x14ac:dyDescent="0.25">
      <c r="B220" s="515"/>
      <c r="C220" s="515"/>
      <c r="D220" s="515"/>
      <c r="E220" s="515"/>
      <c r="F220" s="515"/>
      <c r="G220" s="515"/>
      <c r="H220" s="515"/>
      <c r="I220" s="515"/>
      <c r="J220" s="515"/>
      <c r="K220" s="515"/>
      <c r="L220" s="515"/>
      <c r="M220" s="515"/>
      <c r="N220" s="515"/>
      <c r="O220" s="515"/>
      <c r="P220" s="515"/>
      <c r="Q220" s="515"/>
      <c r="R220" s="515"/>
      <c r="S220" s="515"/>
      <c r="T220" s="515"/>
      <c r="U220" s="515"/>
      <c r="V220" s="515"/>
      <c r="W220" s="515"/>
      <c r="X220" s="515"/>
      <c r="Y220" s="515"/>
      <c r="Z220" s="515"/>
      <c r="AA220" s="515"/>
      <c r="AB220" s="515"/>
    </row>
    <row r="221" spans="2:28" x14ac:dyDescent="0.25">
      <c r="B221" s="515"/>
      <c r="C221" s="515"/>
      <c r="D221" s="515"/>
      <c r="E221" s="515"/>
      <c r="F221" s="515"/>
      <c r="G221" s="515"/>
      <c r="H221" s="515"/>
      <c r="I221" s="515"/>
      <c r="J221" s="515"/>
      <c r="K221" s="515"/>
      <c r="L221" s="515"/>
      <c r="M221" s="515"/>
      <c r="N221" s="515"/>
      <c r="O221" s="515"/>
      <c r="P221" s="515"/>
      <c r="Q221" s="515"/>
      <c r="R221" s="515"/>
      <c r="S221" s="515"/>
      <c r="T221" s="515"/>
      <c r="U221" s="515"/>
      <c r="V221" s="515"/>
      <c r="W221" s="515"/>
      <c r="X221" s="515"/>
      <c r="Y221" s="515"/>
      <c r="Z221" s="515"/>
      <c r="AA221" s="515"/>
      <c r="AB221" s="515"/>
    </row>
    <row r="222" spans="2:28" x14ac:dyDescent="0.25">
      <c r="B222" s="515"/>
      <c r="C222" s="515"/>
      <c r="D222" s="515"/>
      <c r="E222" s="515"/>
      <c r="F222" s="515"/>
      <c r="G222" s="515"/>
      <c r="H222" s="515"/>
      <c r="I222" s="515"/>
      <c r="J222" s="515"/>
      <c r="K222" s="515"/>
      <c r="L222" s="515"/>
      <c r="M222" s="515"/>
      <c r="N222" s="515"/>
      <c r="O222" s="515"/>
      <c r="P222" s="515"/>
      <c r="Q222" s="515"/>
      <c r="R222" s="515"/>
      <c r="S222" s="515"/>
      <c r="T222" s="515"/>
      <c r="U222" s="515"/>
      <c r="V222" s="515"/>
      <c r="W222" s="515"/>
      <c r="X222" s="515"/>
      <c r="Y222" s="515"/>
      <c r="Z222" s="515"/>
      <c r="AA222" s="515"/>
      <c r="AB222" s="515"/>
    </row>
    <row r="223" spans="2:28" x14ac:dyDescent="0.25">
      <c r="B223" s="515"/>
      <c r="C223" s="515"/>
      <c r="D223" s="515"/>
      <c r="E223" s="515"/>
      <c r="F223" s="515"/>
      <c r="G223" s="515"/>
      <c r="H223" s="515"/>
      <c r="I223" s="515"/>
      <c r="J223" s="515"/>
      <c r="K223" s="515"/>
      <c r="L223" s="515"/>
      <c r="M223" s="515"/>
      <c r="N223" s="515"/>
      <c r="O223" s="515"/>
      <c r="P223" s="515"/>
      <c r="Q223" s="515"/>
      <c r="R223" s="515"/>
      <c r="S223" s="515"/>
      <c r="T223" s="515"/>
      <c r="U223" s="515"/>
      <c r="V223" s="515"/>
      <c r="W223" s="515"/>
      <c r="X223" s="515"/>
      <c r="Y223" s="515"/>
      <c r="Z223" s="515"/>
      <c r="AA223" s="515"/>
      <c r="AB223" s="515"/>
    </row>
    <row r="224" spans="2:28" x14ac:dyDescent="0.25">
      <c r="B224" s="515"/>
      <c r="C224" s="515"/>
      <c r="D224" s="515"/>
      <c r="E224" s="515"/>
      <c r="F224" s="515"/>
      <c r="G224" s="515"/>
      <c r="H224" s="515"/>
      <c r="I224" s="515"/>
      <c r="J224" s="515"/>
      <c r="K224" s="515"/>
      <c r="L224" s="515"/>
      <c r="M224" s="515"/>
      <c r="N224" s="515"/>
      <c r="O224" s="515"/>
      <c r="P224" s="515"/>
      <c r="Q224" s="515"/>
      <c r="R224" s="515"/>
      <c r="S224" s="515"/>
      <c r="T224" s="515"/>
      <c r="U224" s="515"/>
      <c r="V224" s="515"/>
      <c r="W224" s="515"/>
      <c r="X224" s="515"/>
      <c r="Y224" s="515"/>
      <c r="Z224" s="515"/>
      <c r="AA224" s="515"/>
      <c r="AB224" s="515"/>
    </row>
    <row r="225" spans="2:28" x14ac:dyDescent="0.25">
      <c r="B225" s="515"/>
      <c r="C225" s="515"/>
      <c r="D225" s="515"/>
      <c r="E225" s="515"/>
      <c r="F225" s="515"/>
      <c r="G225" s="515"/>
      <c r="H225" s="515"/>
      <c r="I225" s="515"/>
      <c r="J225" s="515"/>
      <c r="K225" s="515"/>
      <c r="L225" s="515"/>
      <c r="M225" s="515"/>
      <c r="N225" s="515"/>
      <c r="O225" s="515"/>
      <c r="P225" s="515"/>
      <c r="Q225" s="515"/>
      <c r="R225" s="515"/>
      <c r="S225" s="515"/>
      <c r="T225" s="515"/>
      <c r="U225" s="515"/>
      <c r="V225" s="515"/>
      <c r="W225" s="515"/>
      <c r="X225" s="515"/>
      <c r="Y225" s="515"/>
      <c r="Z225" s="515"/>
      <c r="AA225" s="515"/>
      <c r="AB225" s="515"/>
    </row>
    <row r="226" spans="2:28" x14ac:dyDescent="0.25">
      <c r="B226" s="515"/>
      <c r="C226" s="515"/>
      <c r="D226" s="515"/>
      <c r="E226" s="515"/>
      <c r="F226" s="515"/>
      <c r="G226" s="515"/>
      <c r="H226" s="515"/>
      <c r="I226" s="515"/>
      <c r="J226" s="515"/>
      <c r="K226" s="515"/>
      <c r="L226" s="515"/>
      <c r="M226" s="515"/>
      <c r="N226" s="515"/>
      <c r="O226" s="515"/>
      <c r="P226" s="515"/>
      <c r="Q226" s="515"/>
      <c r="R226" s="515"/>
      <c r="S226" s="515"/>
      <c r="T226" s="515"/>
      <c r="U226" s="515"/>
      <c r="V226" s="515"/>
      <c r="W226" s="515"/>
      <c r="X226" s="515"/>
      <c r="Y226" s="515"/>
      <c r="Z226" s="515"/>
      <c r="AA226" s="515"/>
      <c r="AB226" s="515"/>
    </row>
    <row r="227" spans="2:28" x14ac:dyDescent="0.25">
      <c r="B227" s="515"/>
      <c r="C227" s="515"/>
      <c r="D227" s="515"/>
      <c r="E227" s="515"/>
      <c r="F227" s="515"/>
      <c r="G227" s="515"/>
      <c r="H227" s="515"/>
      <c r="I227" s="515"/>
      <c r="J227" s="515"/>
      <c r="K227" s="515"/>
      <c r="L227" s="515"/>
      <c r="M227" s="515"/>
      <c r="N227" s="515"/>
      <c r="O227" s="515"/>
      <c r="P227" s="515"/>
      <c r="Q227" s="515"/>
      <c r="R227" s="515"/>
      <c r="S227" s="515"/>
      <c r="T227" s="515"/>
      <c r="U227" s="515"/>
      <c r="V227" s="515"/>
      <c r="W227" s="515"/>
      <c r="X227" s="515"/>
      <c r="Y227" s="515"/>
      <c r="Z227" s="515"/>
      <c r="AA227" s="515"/>
      <c r="AB227" s="515"/>
    </row>
    <row r="228" spans="2:28" x14ac:dyDescent="0.25">
      <c r="B228" s="515"/>
      <c r="C228" s="515"/>
      <c r="D228" s="515"/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</row>
    <row r="229" spans="2:28" x14ac:dyDescent="0.25">
      <c r="B229" s="515"/>
      <c r="C229" s="515"/>
      <c r="D229" s="515"/>
      <c r="E229" s="515"/>
      <c r="F229" s="515"/>
      <c r="G229" s="515"/>
      <c r="H229" s="515"/>
      <c r="I229" s="515"/>
      <c r="J229" s="515"/>
      <c r="K229" s="515"/>
      <c r="L229" s="515"/>
      <c r="M229" s="515"/>
      <c r="N229" s="515"/>
      <c r="O229" s="515"/>
      <c r="P229" s="515"/>
      <c r="Q229" s="515"/>
      <c r="R229" s="515"/>
      <c r="S229" s="515"/>
      <c r="T229" s="515"/>
      <c r="U229" s="515"/>
      <c r="V229" s="515"/>
      <c r="W229" s="515"/>
      <c r="X229" s="515"/>
      <c r="Y229" s="515"/>
      <c r="Z229" s="515"/>
      <c r="AA229" s="515"/>
      <c r="AB229" s="515"/>
    </row>
    <row r="230" spans="2:28" x14ac:dyDescent="0.25">
      <c r="B230" s="515"/>
      <c r="C230" s="515"/>
      <c r="D230" s="515"/>
      <c r="E230" s="515"/>
      <c r="F230" s="515"/>
      <c r="G230" s="515"/>
      <c r="H230" s="515"/>
      <c r="I230" s="515"/>
      <c r="J230" s="515"/>
      <c r="K230" s="515"/>
      <c r="L230" s="515"/>
      <c r="M230" s="515"/>
      <c r="N230" s="515"/>
      <c r="O230" s="515"/>
      <c r="P230" s="515"/>
      <c r="Q230" s="515"/>
      <c r="R230" s="515"/>
      <c r="S230" s="515"/>
      <c r="T230" s="515"/>
      <c r="U230" s="515"/>
      <c r="V230" s="515"/>
      <c r="W230" s="515"/>
      <c r="X230" s="515"/>
      <c r="Y230" s="515"/>
      <c r="Z230" s="515"/>
      <c r="AA230" s="515"/>
      <c r="AB230" s="515"/>
    </row>
    <row r="231" spans="2:28" x14ac:dyDescent="0.25">
      <c r="B231" s="515"/>
      <c r="C231" s="515"/>
      <c r="D231" s="515"/>
      <c r="E231" s="515"/>
      <c r="F231" s="515"/>
      <c r="G231" s="515"/>
      <c r="H231" s="515"/>
      <c r="I231" s="515"/>
      <c r="J231" s="515"/>
      <c r="K231" s="515"/>
      <c r="L231" s="515"/>
      <c r="M231" s="515"/>
      <c r="N231" s="515"/>
      <c r="O231" s="515"/>
      <c r="P231" s="515"/>
      <c r="Q231" s="515"/>
      <c r="R231" s="515"/>
      <c r="S231" s="515"/>
      <c r="T231" s="515"/>
      <c r="U231" s="515"/>
      <c r="V231" s="515"/>
      <c r="W231" s="515"/>
      <c r="X231" s="515"/>
      <c r="Y231" s="515"/>
      <c r="Z231" s="515"/>
      <c r="AA231" s="515"/>
      <c r="AB231" s="515"/>
    </row>
    <row r="232" spans="2:28" x14ac:dyDescent="0.25">
      <c r="B232" s="515"/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A232" s="515"/>
      <c r="AB232" s="515"/>
    </row>
    <row r="233" spans="2:28" x14ac:dyDescent="0.25">
      <c r="B233" s="515"/>
      <c r="C233" s="515"/>
      <c r="D233" s="515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A233" s="515"/>
      <c r="AB233" s="515"/>
    </row>
    <row r="234" spans="2:28" x14ac:dyDescent="0.25">
      <c r="B234" s="515"/>
      <c r="C234" s="515"/>
      <c r="D234" s="51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A234" s="515"/>
      <c r="AB234" s="515"/>
    </row>
    <row r="235" spans="2:28" x14ac:dyDescent="0.25">
      <c r="B235" s="515"/>
      <c r="C235" s="515"/>
      <c r="D235" s="515"/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15"/>
      <c r="AA235" s="515"/>
      <c r="AB235" s="515"/>
    </row>
    <row r="236" spans="2:28" x14ac:dyDescent="0.25">
      <c r="B236" s="515"/>
      <c r="C236" s="515"/>
      <c r="D236" s="515"/>
      <c r="E236" s="515"/>
      <c r="F236" s="515"/>
      <c r="G236" s="515"/>
      <c r="H236" s="515"/>
      <c r="I236" s="515"/>
      <c r="J236" s="515"/>
      <c r="K236" s="515"/>
      <c r="L236" s="515"/>
      <c r="M236" s="515"/>
      <c r="N236" s="515"/>
      <c r="O236" s="515"/>
      <c r="P236" s="515"/>
      <c r="Q236" s="515"/>
      <c r="R236" s="515"/>
      <c r="S236" s="515"/>
      <c r="T236" s="515"/>
      <c r="U236" s="515"/>
      <c r="V236" s="515"/>
      <c r="W236" s="515"/>
      <c r="X236" s="515"/>
      <c r="Y236" s="515"/>
      <c r="Z236" s="515"/>
      <c r="AA236" s="515"/>
      <c r="AB236" s="515"/>
    </row>
    <row r="237" spans="2:28" x14ac:dyDescent="0.25">
      <c r="B237" s="515"/>
      <c r="C237" s="515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5"/>
      <c r="O237" s="515"/>
      <c r="P237" s="515"/>
      <c r="Q237" s="515"/>
      <c r="R237" s="515"/>
      <c r="S237" s="515"/>
      <c r="T237" s="515"/>
      <c r="U237" s="515"/>
      <c r="V237" s="515"/>
      <c r="W237" s="515"/>
      <c r="X237" s="515"/>
      <c r="Y237" s="515"/>
      <c r="Z237" s="515"/>
      <c r="AA237" s="515"/>
      <c r="AB237" s="515"/>
    </row>
    <row r="238" spans="2:28" x14ac:dyDescent="0.25">
      <c r="B238" s="515"/>
      <c r="C238" s="515"/>
      <c r="D238" s="515"/>
      <c r="E238" s="515"/>
      <c r="F238" s="515"/>
      <c r="G238" s="515"/>
      <c r="H238" s="515"/>
      <c r="I238" s="515"/>
      <c r="J238" s="515"/>
      <c r="K238" s="515"/>
      <c r="L238" s="515"/>
      <c r="M238" s="515"/>
      <c r="N238" s="515"/>
      <c r="O238" s="515"/>
      <c r="P238" s="515"/>
      <c r="Q238" s="515"/>
      <c r="R238" s="515"/>
      <c r="S238" s="515"/>
      <c r="T238" s="515"/>
      <c r="U238" s="515"/>
      <c r="V238" s="515"/>
      <c r="W238" s="515"/>
      <c r="X238" s="515"/>
      <c r="Y238" s="515"/>
      <c r="Z238" s="515"/>
      <c r="AA238" s="515"/>
      <c r="AB238" s="515"/>
    </row>
    <row r="239" spans="2:28" x14ac:dyDescent="0.25">
      <c r="B239" s="515"/>
      <c r="C239" s="515"/>
      <c r="D239" s="515"/>
      <c r="E239" s="515"/>
      <c r="F239" s="515"/>
      <c r="G239" s="515"/>
      <c r="H239" s="515"/>
      <c r="I239" s="515"/>
      <c r="J239" s="515"/>
      <c r="K239" s="515"/>
      <c r="L239" s="515"/>
      <c r="M239" s="515"/>
      <c r="N239" s="515"/>
      <c r="O239" s="515"/>
      <c r="P239" s="515"/>
      <c r="Q239" s="515"/>
      <c r="R239" s="515"/>
      <c r="S239" s="515"/>
      <c r="T239" s="515"/>
      <c r="U239" s="515"/>
      <c r="V239" s="515"/>
      <c r="W239" s="515"/>
      <c r="X239" s="515"/>
      <c r="Y239" s="515"/>
      <c r="Z239" s="515"/>
      <c r="AA239" s="515"/>
      <c r="AB239" s="515"/>
    </row>
    <row r="240" spans="2:28" x14ac:dyDescent="0.25">
      <c r="B240" s="515"/>
      <c r="C240" s="515"/>
      <c r="D240" s="515"/>
      <c r="E240" s="515"/>
      <c r="F240" s="515"/>
      <c r="G240" s="515"/>
      <c r="H240" s="515"/>
      <c r="I240" s="515"/>
      <c r="J240" s="515"/>
      <c r="K240" s="515"/>
      <c r="L240" s="515"/>
      <c r="M240" s="515"/>
      <c r="N240" s="515"/>
      <c r="O240" s="515"/>
      <c r="P240" s="515"/>
      <c r="Q240" s="515"/>
      <c r="R240" s="515"/>
      <c r="S240" s="515"/>
      <c r="T240" s="515"/>
      <c r="U240" s="515"/>
      <c r="V240" s="515"/>
      <c r="W240" s="515"/>
      <c r="X240" s="515"/>
      <c r="Y240" s="515"/>
      <c r="Z240" s="515"/>
      <c r="AA240" s="515"/>
      <c r="AB240" s="515"/>
    </row>
    <row r="241" spans="2:28" x14ac:dyDescent="0.25">
      <c r="B241" s="515"/>
      <c r="C241" s="515"/>
      <c r="D241" s="515"/>
      <c r="E241" s="515"/>
      <c r="F241" s="515"/>
      <c r="G241" s="515"/>
      <c r="H241" s="515"/>
      <c r="I241" s="515"/>
      <c r="J241" s="515"/>
      <c r="K241" s="515"/>
      <c r="L241" s="515"/>
      <c r="M241" s="515"/>
      <c r="N241" s="515"/>
      <c r="O241" s="515"/>
      <c r="P241" s="515"/>
      <c r="Q241" s="515"/>
      <c r="R241" s="515"/>
      <c r="S241" s="515"/>
      <c r="T241" s="515"/>
      <c r="U241" s="515"/>
      <c r="V241" s="515"/>
      <c r="W241" s="515"/>
      <c r="X241" s="515"/>
      <c r="Y241" s="515"/>
      <c r="Z241" s="515"/>
      <c r="AA241" s="515"/>
      <c r="AB241" s="515"/>
    </row>
    <row r="242" spans="2:28" x14ac:dyDescent="0.25">
      <c r="B242" s="515"/>
      <c r="C242" s="515"/>
      <c r="D242" s="515"/>
      <c r="E242" s="515"/>
      <c r="F242" s="515"/>
      <c r="G242" s="515"/>
      <c r="H242" s="515"/>
      <c r="I242" s="515"/>
      <c r="J242" s="515"/>
      <c r="K242" s="515"/>
      <c r="L242" s="515"/>
      <c r="M242" s="515"/>
      <c r="N242" s="515"/>
      <c r="O242" s="515"/>
      <c r="P242" s="515"/>
      <c r="Q242" s="515"/>
      <c r="R242" s="515"/>
      <c r="S242" s="515"/>
      <c r="T242" s="515"/>
      <c r="U242" s="515"/>
      <c r="V242" s="515"/>
      <c r="W242" s="515"/>
      <c r="X242" s="515"/>
      <c r="Y242" s="515"/>
      <c r="Z242" s="515"/>
      <c r="AA242" s="515"/>
      <c r="AB242" s="515"/>
    </row>
    <row r="243" spans="2:28" x14ac:dyDescent="0.25">
      <c r="B243" s="515"/>
      <c r="C243" s="515"/>
      <c r="D243" s="515"/>
      <c r="E243" s="515"/>
      <c r="F243" s="515"/>
      <c r="G243" s="515"/>
      <c r="H243" s="515"/>
      <c r="I243" s="515"/>
      <c r="J243" s="515"/>
      <c r="K243" s="515"/>
      <c r="L243" s="515"/>
      <c r="M243" s="515"/>
      <c r="N243" s="515"/>
      <c r="O243" s="515"/>
      <c r="P243" s="515"/>
      <c r="Q243" s="515"/>
      <c r="R243" s="515"/>
      <c r="S243" s="515"/>
      <c r="T243" s="515"/>
      <c r="U243" s="515"/>
      <c r="V243" s="515"/>
      <c r="W243" s="515"/>
      <c r="X243" s="515"/>
      <c r="Y243" s="515"/>
      <c r="Z243" s="515"/>
      <c r="AA243" s="515"/>
      <c r="AB243" s="515"/>
    </row>
    <row r="244" spans="2:28" x14ac:dyDescent="0.25">
      <c r="B244" s="515"/>
      <c r="C244" s="515"/>
      <c r="D244" s="515"/>
      <c r="E244" s="515"/>
      <c r="F244" s="515"/>
      <c r="G244" s="515"/>
      <c r="H244" s="515"/>
      <c r="I244" s="515"/>
      <c r="J244" s="515"/>
      <c r="K244" s="515"/>
      <c r="L244" s="515"/>
      <c r="M244" s="515"/>
      <c r="N244" s="515"/>
      <c r="O244" s="515"/>
      <c r="P244" s="515"/>
      <c r="Q244" s="515"/>
      <c r="R244" s="515"/>
      <c r="S244" s="515"/>
      <c r="T244" s="515"/>
      <c r="U244" s="515"/>
      <c r="V244" s="515"/>
      <c r="W244" s="515"/>
      <c r="X244" s="515"/>
      <c r="Y244" s="515"/>
      <c r="Z244" s="515"/>
      <c r="AA244" s="515"/>
      <c r="AB244" s="515"/>
    </row>
    <row r="245" spans="2:28" x14ac:dyDescent="0.25">
      <c r="B245" s="515"/>
      <c r="C245" s="515"/>
      <c r="D245" s="515"/>
      <c r="E245" s="515"/>
      <c r="F245" s="515"/>
      <c r="G245" s="515"/>
      <c r="H245" s="515"/>
      <c r="I245" s="515"/>
      <c r="J245" s="515"/>
      <c r="K245" s="515"/>
      <c r="L245" s="515"/>
      <c r="M245" s="515"/>
      <c r="N245" s="515"/>
      <c r="O245" s="515"/>
      <c r="P245" s="515"/>
      <c r="Q245" s="515"/>
      <c r="R245" s="515"/>
      <c r="S245" s="515"/>
      <c r="T245" s="515"/>
      <c r="U245" s="515"/>
      <c r="V245" s="515"/>
      <c r="W245" s="515"/>
      <c r="X245" s="515"/>
      <c r="Y245" s="515"/>
      <c r="Z245" s="515"/>
      <c r="AA245" s="515"/>
      <c r="AB245" s="515"/>
    </row>
    <row r="246" spans="2:28" x14ac:dyDescent="0.25">
      <c r="B246" s="515"/>
      <c r="C246" s="515"/>
      <c r="D246" s="515"/>
      <c r="E246" s="515"/>
      <c r="F246" s="515"/>
      <c r="G246" s="515"/>
      <c r="H246" s="515"/>
      <c r="I246" s="515"/>
      <c r="J246" s="515"/>
      <c r="K246" s="515"/>
      <c r="L246" s="515"/>
      <c r="M246" s="515"/>
      <c r="N246" s="515"/>
      <c r="O246" s="515"/>
      <c r="P246" s="515"/>
      <c r="Q246" s="515"/>
      <c r="R246" s="515"/>
      <c r="S246" s="515"/>
      <c r="T246" s="515"/>
      <c r="U246" s="515"/>
      <c r="V246" s="515"/>
      <c r="W246" s="515"/>
      <c r="X246" s="515"/>
      <c r="Y246" s="515"/>
      <c r="Z246" s="515"/>
      <c r="AA246" s="515"/>
      <c r="AB246" s="515"/>
    </row>
    <row r="247" spans="2:28" x14ac:dyDescent="0.25">
      <c r="B247" s="515"/>
      <c r="C247" s="515"/>
      <c r="D247" s="515"/>
      <c r="E247" s="515"/>
      <c r="F247" s="515"/>
      <c r="G247" s="515"/>
      <c r="H247" s="515"/>
      <c r="I247" s="515"/>
      <c r="J247" s="515"/>
      <c r="K247" s="515"/>
      <c r="L247" s="515"/>
      <c r="M247" s="515"/>
      <c r="N247" s="515"/>
      <c r="O247" s="515"/>
      <c r="P247" s="515"/>
      <c r="Q247" s="515"/>
      <c r="R247" s="515"/>
      <c r="S247" s="515"/>
      <c r="T247" s="515"/>
      <c r="U247" s="515"/>
      <c r="V247" s="515"/>
      <c r="W247" s="515"/>
      <c r="X247" s="515"/>
      <c r="Y247" s="515"/>
      <c r="Z247" s="515"/>
      <c r="AA247" s="515"/>
      <c r="AB247" s="515"/>
    </row>
    <row r="248" spans="2:28" x14ac:dyDescent="0.25">
      <c r="B248" s="515"/>
      <c r="C248" s="515"/>
      <c r="D248" s="515"/>
      <c r="E248" s="515"/>
      <c r="F248" s="515"/>
      <c r="G248" s="515"/>
      <c r="H248" s="515"/>
      <c r="I248" s="515"/>
      <c r="J248" s="515"/>
      <c r="K248" s="515"/>
      <c r="L248" s="515"/>
      <c r="M248" s="515"/>
      <c r="N248" s="515"/>
      <c r="O248" s="515"/>
      <c r="P248" s="515"/>
      <c r="Q248" s="515"/>
      <c r="R248" s="515"/>
      <c r="S248" s="515"/>
      <c r="T248" s="515"/>
      <c r="U248" s="515"/>
      <c r="V248" s="515"/>
      <c r="W248" s="515"/>
      <c r="X248" s="515"/>
      <c r="Y248" s="515"/>
      <c r="Z248" s="515"/>
      <c r="AA248" s="515"/>
      <c r="AB248" s="515"/>
    </row>
    <row r="249" spans="2:28" x14ac:dyDescent="0.25">
      <c r="B249" s="515"/>
      <c r="C249" s="515"/>
      <c r="D249" s="515"/>
      <c r="E249" s="515"/>
      <c r="F249" s="515"/>
      <c r="G249" s="515"/>
      <c r="H249" s="515"/>
      <c r="I249" s="515"/>
      <c r="J249" s="515"/>
      <c r="K249" s="515"/>
      <c r="L249" s="515"/>
      <c r="M249" s="515"/>
      <c r="N249" s="515"/>
      <c r="O249" s="515"/>
      <c r="P249" s="515"/>
      <c r="Q249" s="515"/>
      <c r="R249" s="515"/>
      <c r="S249" s="515"/>
      <c r="T249" s="515"/>
      <c r="U249" s="515"/>
      <c r="V249" s="515"/>
      <c r="W249" s="515"/>
      <c r="X249" s="515"/>
      <c r="Y249" s="515"/>
      <c r="Z249" s="515"/>
      <c r="AA249" s="515"/>
      <c r="AB249" s="515"/>
    </row>
    <row r="250" spans="2:28" x14ac:dyDescent="0.25">
      <c r="B250" s="515"/>
      <c r="C250" s="515"/>
      <c r="D250" s="515"/>
      <c r="E250" s="515"/>
      <c r="F250" s="515"/>
      <c r="G250" s="515"/>
      <c r="H250" s="515"/>
      <c r="I250" s="515"/>
      <c r="J250" s="515"/>
      <c r="K250" s="515"/>
      <c r="L250" s="515"/>
      <c r="M250" s="515"/>
      <c r="N250" s="515"/>
      <c r="O250" s="515"/>
      <c r="P250" s="515"/>
      <c r="Q250" s="515"/>
      <c r="R250" s="515"/>
      <c r="S250" s="515"/>
      <c r="T250" s="515"/>
      <c r="U250" s="515"/>
      <c r="V250" s="515"/>
      <c r="W250" s="515"/>
      <c r="X250" s="515"/>
      <c r="Y250" s="515"/>
      <c r="Z250" s="515"/>
      <c r="AA250" s="515"/>
      <c r="AB250" s="515"/>
    </row>
    <row r="251" spans="2:28" x14ac:dyDescent="0.25">
      <c r="B251" s="515"/>
      <c r="C251" s="515"/>
      <c r="D251" s="515"/>
      <c r="E251" s="515"/>
      <c r="F251" s="515"/>
      <c r="G251" s="515"/>
      <c r="H251" s="515"/>
      <c r="I251" s="515"/>
      <c r="J251" s="515"/>
      <c r="K251" s="515"/>
      <c r="L251" s="515"/>
      <c r="M251" s="515"/>
      <c r="N251" s="515"/>
      <c r="O251" s="515"/>
      <c r="P251" s="515"/>
      <c r="Q251" s="515"/>
      <c r="R251" s="515"/>
      <c r="S251" s="515"/>
      <c r="T251" s="515"/>
      <c r="U251" s="515"/>
      <c r="V251" s="515"/>
      <c r="W251" s="515"/>
      <c r="X251" s="515"/>
      <c r="Y251" s="515"/>
      <c r="Z251" s="515"/>
      <c r="AA251" s="515"/>
      <c r="AB251" s="515"/>
    </row>
    <row r="252" spans="2:28" x14ac:dyDescent="0.25">
      <c r="B252" s="515"/>
      <c r="C252" s="515"/>
      <c r="D252" s="515"/>
      <c r="E252" s="515"/>
      <c r="F252" s="515"/>
      <c r="G252" s="515"/>
      <c r="H252" s="515"/>
      <c r="I252" s="515"/>
      <c r="J252" s="515"/>
      <c r="K252" s="515"/>
      <c r="L252" s="515"/>
      <c r="M252" s="515"/>
      <c r="N252" s="515"/>
      <c r="O252" s="515"/>
      <c r="P252" s="515"/>
      <c r="Q252" s="515"/>
      <c r="R252" s="515"/>
      <c r="S252" s="515"/>
      <c r="T252" s="515"/>
      <c r="U252" s="515"/>
      <c r="V252" s="515"/>
      <c r="W252" s="515"/>
      <c r="X252" s="515"/>
      <c r="Y252" s="515"/>
      <c r="Z252" s="515"/>
      <c r="AA252" s="515"/>
      <c r="AB252" s="515"/>
    </row>
    <row r="253" spans="2:28" x14ac:dyDescent="0.25">
      <c r="B253" s="515"/>
      <c r="C253" s="515"/>
      <c r="D253" s="515"/>
      <c r="E253" s="515"/>
      <c r="F253" s="515"/>
      <c r="G253" s="515"/>
      <c r="H253" s="515"/>
      <c r="I253" s="515"/>
      <c r="J253" s="515"/>
      <c r="K253" s="515"/>
      <c r="L253" s="515"/>
      <c r="M253" s="515"/>
      <c r="N253" s="515"/>
      <c r="O253" s="515"/>
      <c r="P253" s="515"/>
      <c r="Q253" s="515"/>
      <c r="R253" s="515"/>
      <c r="S253" s="515"/>
      <c r="T253" s="515"/>
      <c r="U253" s="515"/>
      <c r="V253" s="515"/>
      <c r="W253" s="515"/>
      <c r="X253" s="515"/>
      <c r="Y253" s="515"/>
      <c r="Z253" s="515"/>
      <c r="AA253" s="515"/>
      <c r="AB253" s="515"/>
    </row>
    <row r="254" spans="2:28" x14ac:dyDescent="0.25">
      <c r="B254" s="515"/>
      <c r="C254" s="515"/>
      <c r="D254" s="515"/>
      <c r="E254" s="515"/>
      <c r="F254" s="515"/>
      <c r="G254" s="515"/>
      <c r="H254" s="515"/>
      <c r="I254" s="515"/>
      <c r="J254" s="515"/>
      <c r="K254" s="515"/>
      <c r="L254" s="515"/>
      <c r="M254" s="515"/>
      <c r="N254" s="515"/>
      <c r="O254" s="515"/>
      <c r="P254" s="515"/>
      <c r="Q254" s="515"/>
      <c r="R254" s="515"/>
      <c r="S254" s="515"/>
      <c r="T254" s="515"/>
      <c r="U254" s="515"/>
      <c r="V254" s="515"/>
      <c r="W254" s="515"/>
      <c r="X254" s="515"/>
      <c r="Y254" s="515"/>
      <c r="Z254" s="515"/>
      <c r="AA254" s="515"/>
      <c r="AB254" s="515"/>
    </row>
    <row r="255" spans="2:28" x14ac:dyDescent="0.25">
      <c r="B255" s="515"/>
      <c r="C255" s="515"/>
      <c r="D255" s="515"/>
      <c r="E255" s="515"/>
      <c r="F255" s="515"/>
      <c r="G255" s="515"/>
      <c r="H255" s="515"/>
      <c r="I255" s="515"/>
      <c r="J255" s="515"/>
      <c r="K255" s="515"/>
      <c r="L255" s="515"/>
      <c r="M255" s="515"/>
      <c r="N255" s="515"/>
      <c r="O255" s="515"/>
      <c r="P255" s="515"/>
      <c r="Q255" s="515"/>
      <c r="R255" s="515"/>
      <c r="S255" s="515"/>
      <c r="T255" s="515"/>
      <c r="U255" s="515"/>
      <c r="V255" s="515"/>
      <c r="W255" s="515"/>
      <c r="X255" s="515"/>
      <c r="Y255" s="515"/>
      <c r="Z255" s="515"/>
      <c r="AA255" s="515"/>
      <c r="AB255" s="515"/>
    </row>
    <row r="256" spans="2:28" x14ac:dyDescent="0.25">
      <c r="B256" s="515"/>
      <c r="C256" s="515"/>
      <c r="D256" s="515"/>
      <c r="E256" s="515"/>
      <c r="F256" s="515"/>
      <c r="G256" s="515"/>
      <c r="H256" s="515"/>
      <c r="I256" s="515"/>
      <c r="J256" s="515"/>
      <c r="K256" s="515"/>
      <c r="L256" s="515"/>
      <c r="M256" s="515"/>
      <c r="N256" s="515"/>
      <c r="O256" s="515"/>
      <c r="P256" s="515"/>
      <c r="Q256" s="515"/>
      <c r="R256" s="515"/>
      <c r="S256" s="515"/>
      <c r="T256" s="515"/>
      <c r="U256" s="515"/>
      <c r="V256" s="515"/>
      <c r="W256" s="515"/>
      <c r="X256" s="515"/>
      <c r="Y256" s="515"/>
      <c r="Z256" s="515"/>
      <c r="AA256" s="515"/>
      <c r="AB256" s="515"/>
    </row>
    <row r="257" spans="2:28" x14ac:dyDescent="0.25">
      <c r="B257" s="515"/>
      <c r="C257" s="515"/>
      <c r="D257" s="515"/>
      <c r="E257" s="515"/>
      <c r="F257" s="515"/>
      <c r="G257" s="515"/>
      <c r="H257" s="515"/>
      <c r="I257" s="515"/>
      <c r="J257" s="515"/>
      <c r="K257" s="515"/>
      <c r="L257" s="515"/>
      <c r="M257" s="515"/>
      <c r="N257" s="515"/>
      <c r="O257" s="515"/>
      <c r="P257" s="515"/>
      <c r="Q257" s="515"/>
      <c r="R257" s="515"/>
      <c r="S257" s="515"/>
      <c r="T257" s="515"/>
      <c r="U257" s="515"/>
      <c r="V257" s="515"/>
      <c r="W257" s="515"/>
      <c r="X257" s="515"/>
      <c r="Y257" s="515"/>
      <c r="Z257" s="515"/>
      <c r="AA257" s="515"/>
      <c r="AB257" s="515"/>
    </row>
    <row r="258" spans="2:28" x14ac:dyDescent="0.25">
      <c r="B258" s="515"/>
      <c r="C258" s="515"/>
      <c r="D258" s="515"/>
      <c r="E258" s="515"/>
      <c r="F258" s="515"/>
      <c r="G258" s="515"/>
      <c r="H258" s="515"/>
      <c r="I258" s="515"/>
      <c r="J258" s="515"/>
      <c r="K258" s="515"/>
      <c r="L258" s="515"/>
      <c r="M258" s="515"/>
      <c r="N258" s="515"/>
      <c r="O258" s="515"/>
      <c r="P258" s="515"/>
      <c r="Q258" s="515"/>
      <c r="R258" s="515"/>
      <c r="S258" s="515"/>
      <c r="T258" s="515"/>
      <c r="U258" s="515"/>
      <c r="V258" s="515"/>
      <c r="W258" s="515"/>
      <c r="X258" s="515"/>
      <c r="Y258" s="515"/>
      <c r="Z258" s="515"/>
      <c r="AA258" s="515"/>
      <c r="AB258" s="515"/>
    </row>
    <row r="259" spans="2:28" x14ac:dyDescent="0.25">
      <c r="B259" s="515"/>
      <c r="C259" s="515"/>
      <c r="D259" s="515"/>
      <c r="E259" s="515"/>
      <c r="F259" s="515"/>
      <c r="G259" s="515"/>
      <c r="H259" s="515"/>
      <c r="I259" s="515"/>
      <c r="J259" s="515"/>
      <c r="K259" s="515"/>
      <c r="L259" s="515"/>
      <c r="M259" s="515"/>
      <c r="N259" s="515"/>
      <c r="O259" s="515"/>
      <c r="P259" s="515"/>
      <c r="Q259" s="515"/>
      <c r="R259" s="515"/>
      <c r="S259" s="515"/>
      <c r="T259" s="515"/>
      <c r="U259" s="515"/>
      <c r="V259" s="515"/>
      <c r="W259" s="515"/>
      <c r="X259" s="515"/>
      <c r="Y259" s="515"/>
      <c r="Z259" s="515"/>
      <c r="AA259" s="515"/>
      <c r="AB259" s="515"/>
    </row>
    <row r="260" spans="2:28" x14ac:dyDescent="0.25">
      <c r="B260" s="515"/>
      <c r="C260" s="515"/>
      <c r="D260" s="515"/>
      <c r="E260" s="515"/>
      <c r="F260" s="515"/>
      <c r="G260" s="515"/>
      <c r="H260" s="515"/>
      <c r="I260" s="515"/>
      <c r="J260" s="515"/>
      <c r="K260" s="515"/>
      <c r="L260" s="515"/>
      <c r="M260" s="515"/>
      <c r="N260" s="515"/>
      <c r="O260" s="515"/>
      <c r="P260" s="515"/>
      <c r="Q260" s="515"/>
      <c r="R260" s="515"/>
      <c r="S260" s="515"/>
      <c r="T260" s="515"/>
      <c r="U260" s="515"/>
      <c r="V260" s="515"/>
      <c r="W260" s="515"/>
      <c r="X260" s="515"/>
      <c r="Y260" s="515"/>
      <c r="Z260" s="515"/>
      <c r="AA260" s="515"/>
      <c r="AB260" s="515"/>
    </row>
    <row r="261" spans="2:28" x14ac:dyDescent="0.25">
      <c r="B261" s="515"/>
      <c r="C261" s="515"/>
      <c r="D261" s="515"/>
      <c r="E261" s="515"/>
      <c r="F261" s="515"/>
      <c r="G261" s="515"/>
      <c r="H261" s="515"/>
      <c r="I261" s="515"/>
      <c r="J261" s="515"/>
      <c r="K261" s="515"/>
      <c r="L261" s="515"/>
      <c r="M261" s="515"/>
      <c r="N261" s="515"/>
      <c r="O261" s="515"/>
      <c r="P261" s="515"/>
      <c r="Q261" s="515"/>
      <c r="R261" s="515"/>
      <c r="S261" s="515"/>
      <c r="T261" s="515"/>
      <c r="U261" s="515"/>
      <c r="V261" s="515"/>
      <c r="W261" s="515"/>
      <c r="X261" s="515"/>
      <c r="Y261" s="515"/>
      <c r="Z261" s="515"/>
      <c r="AA261" s="515"/>
      <c r="AB261" s="515"/>
    </row>
    <row r="262" spans="2:28" x14ac:dyDescent="0.25">
      <c r="B262" s="515"/>
      <c r="C262" s="515"/>
      <c r="D262" s="515"/>
      <c r="E262" s="515"/>
      <c r="F262" s="515"/>
      <c r="G262" s="515"/>
      <c r="H262" s="515"/>
      <c r="I262" s="515"/>
      <c r="J262" s="515"/>
      <c r="K262" s="515"/>
      <c r="L262" s="515"/>
      <c r="M262" s="515"/>
      <c r="N262" s="515"/>
      <c r="O262" s="515"/>
      <c r="P262" s="515"/>
      <c r="Q262" s="515"/>
      <c r="R262" s="515"/>
      <c r="S262" s="515"/>
      <c r="T262" s="515"/>
      <c r="U262" s="515"/>
      <c r="V262" s="515"/>
      <c r="W262" s="515"/>
      <c r="X262" s="515"/>
      <c r="Y262" s="515"/>
      <c r="Z262" s="515"/>
      <c r="AA262" s="515"/>
      <c r="AB262" s="515"/>
    </row>
    <row r="263" spans="2:28" x14ac:dyDescent="0.25">
      <c r="B263" s="515"/>
      <c r="C263" s="515"/>
      <c r="D263" s="515"/>
      <c r="E263" s="515"/>
      <c r="F263" s="515"/>
      <c r="G263" s="515"/>
      <c r="H263" s="515"/>
      <c r="I263" s="515"/>
      <c r="J263" s="515"/>
      <c r="K263" s="515"/>
      <c r="L263" s="515"/>
      <c r="M263" s="515"/>
      <c r="N263" s="515"/>
      <c r="O263" s="515"/>
      <c r="P263" s="515"/>
      <c r="Q263" s="515"/>
      <c r="R263" s="515"/>
      <c r="S263" s="515"/>
      <c r="T263" s="515"/>
      <c r="U263" s="515"/>
      <c r="V263" s="515"/>
      <c r="W263" s="515"/>
      <c r="X263" s="515"/>
      <c r="Y263" s="515"/>
      <c r="Z263" s="515"/>
      <c r="AA263" s="515"/>
      <c r="AB263" s="515"/>
    </row>
    <row r="264" spans="2:28" x14ac:dyDescent="0.25">
      <c r="B264" s="515"/>
      <c r="C264" s="515"/>
      <c r="D264" s="515"/>
      <c r="E264" s="515"/>
      <c r="F264" s="515"/>
      <c r="G264" s="515"/>
      <c r="H264" s="515"/>
      <c r="I264" s="515"/>
      <c r="J264" s="515"/>
      <c r="K264" s="515"/>
      <c r="L264" s="515"/>
      <c r="M264" s="515"/>
      <c r="N264" s="515"/>
      <c r="O264" s="515"/>
      <c r="P264" s="515"/>
      <c r="Q264" s="515"/>
      <c r="R264" s="515"/>
      <c r="S264" s="515"/>
      <c r="T264" s="515"/>
      <c r="U264" s="515"/>
      <c r="V264" s="515"/>
      <c r="W264" s="515"/>
      <c r="X264" s="515"/>
      <c r="Y264" s="515"/>
      <c r="Z264" s="515"/>
      <c r="AA264" s="515"/>
      <c r="AB264" s="515"/>
    </row>
    <row r="265" spans="2:28" x14ac:dyDescent="0.25">
      <c r="B265" s="515"/>
      <c r="C265" s="515"/>
      <c r="D265" s="515"/>
      <c r="E265" s="515"/>
      <c r="F265" s="515"/>
      <c r="G265" s="515"/>
      <c r="H265" s="515"/>
      <c r="I265" s="515"/>
      <c r="J265" s="515"/>
      <c r="K265" s="515"/>
      <c r="L265" s="515"/>
      <c r="M265" s="515"/>
      <c r="N265" s="515"/>
      <c r="O265" s="515"/>
      <c r="P265" s="515"/>
      <c r="Q265" s="515"/>
      <c r="R265" s="515"/>
      <c r="S265" s="515"/>
      <c r="T265" s="515"/>
      <c r="U265" s="515"/>
      <c r="V265" s="515"/>
      <c r="W265" s="515"/>
      <c r="X265" s="515"/>
      <c r="Y265" s="515"/>
      <c r="Z265" s="515"/>
      <c r="AA265" s="515"/>
      <c r="AB265" s="515"/>
    </row>
    <row r="266" spans="2:28" x14ac:dyDescent="0.25">
      <c r="B266" s="515"/>
      <c r="C266" s="515"/>
      <c r="D266" s="515"/>
      <c r="E266" s="515"/>
      <c r="F266" s="515"/>
      <c r="G266" s="515"/>
      <c r="H266" s="515"/>
      <c r="I266" s="515"/>
      <c r="J266" s="515"/>
      <c r="K266" s="515"/>
      <c r="L266" s="515"/>
      <c r="M266" s="515"/>
      <c r="N266" s="515"/>
      <c r="O266" s="515"/>
      <c r="P266" s="515"/>
      <c r="Q266" s="515"/>
      <c r="R266" s="515"/>
      <c r="S266" s="515"/>
      <c r="T266" s="515"/>
      <c r="U266" s="515"/>
      <c r="V266" s="515"/>
      <c r="W266" s="515"/>
      <c r="X266" s="515"/>
      <c r="Y266" s="515"/>
      <c r="Z266" s="515"/>
      <c r="AA266" s="515"/>
      <c r="AB266" s="515"/>
    </row>
    <row r="267" spans="2:28" x14ac:dyDescent="0.25">
      <c r="B267" s="515"/>
      <c r="C267" s="515"/>
      <c r="D267" s="515"/>
      <c r="E267" s="515"/>
      <c r="F267" s="515"/>
      <c r="G267" s="515"/>
      <c r="H267" s="515"/>
      <c r="I267" s="515"/>
      <c r="J267" s="515"/>
      <c r="K267" s="515"/>
      <c r="L267" s="515"/>
      <c r="M267" s="515"/>
      <c r="N267" s="515"/>
      <c r="O267" s="515"/>
      <c r="P267" s="515"/>
      <c r="Q267" s="515"/>
      <c r="R267" s="515"/>
      <c r="S267" s="515"/>
      <c r="T267" s="515"/>
      <c r="U267" s="515"/>
      <c r="V267" s="515"/>
      <c r="W267" s="515"/>
      <c r="X267" s="515"/>
      <c r="Y267" s="515"/>
      <c r="Z267" s="515"/>
      <c r="AA267" s="515"/>
      <c r="AB267" s="515"/>
    </row>
    <row r="268" spans="2:28" x14ac:dyDescent="0.25">
      <c r="B268" s="515"/>
      <c r="C268" s="515"/>
      <c r="D268" s="515"/>
      <c r="E268" s="515"/>
      <c r="F268" s="515"/>
      <c r="G268" s="515"/>
      <c r="H268" s="515"/>
      <c r="I268" s="515"/>
      <c r="J268" s="515"/>
      <c r="K268" s="515"/>
      <c r="L268" s="515"/>
      <c r="M268" s="515"/>
      <c r="N268" s="515"/>
      <c r="O268" s="515"/>
      <c r="P268" s="515"/>
      <c r="Q268" s="515"/>
      <c r="R268" s="515"/>
      <c r="S268" s="515"/>
      <c r="T268" s="515"/>
      <c r="U268" s="515"/>
      <c r="V268" s="515"/>
      <c r="W268" s="515"/>
      <c r="X268" s="515"/>
      <c r="Y268" s="515"/>
      <c r="Z268" s="515"/>
      <c r="AA268" s="515"/>
      <c r="AB268" s="515"/>
    </row>
    <row r="269" spans="2:28" x14ac:dyDescent="0.25">
      <c r="B269" s="515"/>
      <c r="C269" s="515"/>
      <c r="D269" s="515"/>
      <c r="E269" s="515"/>
      <c r="F269" s="515"/>
      <c r="G269" s="515"/>
      <c r="H269" s="515"/>
      <c r="I269" s="515"/>
      <c r="J269" s="515"/>
      <c r="K269" s="515"/>
      <c r="L269" s="515"/>
      <c r="M269" s="515"/>
      <c r="N269" s="515"/>
      <c r="O269" s="515"/>
      <c r="P269" s="515"/>
      <c r="Q269" s="515"/>
      <c r="R269" s="515"/>
      <c r="S269" s="515"/>
      <c r="T269" s="515"/>
      <c r="U269" s="515"/>
      <c r="V269" s="515"/>
      <c r="W269" s="515"/>
      <c r="X269" s="515"/>
      <c r="Y269" s="515"/>
      <c r="Z269" s="515"/>
      <c r="AA269" s="515"/>
      <c r="AB269" s="515"/>
    </row>
    <row r="270" spans="2:28" x14ac:dyDescent="0.25">
      <c r="B270" s="515"/>
      <c r="C270" s="515"/>
      <c r="D270" s="515"/>
      <c r="E270" s="515"/>
      <c r="F270" s="515"/>
      <c r="G270" s="515"/>
      <c r="H270" s="515"/>
      <c r="I270" s="515"/>
      <c r="J270" s="515"/>
      <c r="K270" s="515"/>
      <c r="L270" s="515"/>
      <c r="M270" s="515"/>
      <c r="N270" s="515"/>
      <c r="O270" s="515"/>
      <c r="P270" s="515"/>
      <c r="Q270" s="515"/>
      <c r="R270" s="515"/>
      <c r="S270" s="515"/>
      <c r="T270" s="515"/>
      <c r="U270" s="515"/>
      <c r="V270" s="515"/>
      <c r="W270" s="515"/>
      <c r="X270" s="515"/>
      <c r="Y270" s="515"/>
      <c r="Z270" s="515"/>
      <c r="AA270" s="515"/>
      <c r="AB270" s="515"/>
    </row>
    <row r="271" spans="2:28" x14ac:dyDescent="0.25">
      <c r="B271" s="515"/>
      <c r="C271" s="515"/>
      <c r="D271" s="515"/>
      <c r="E271" s="515"/>
      <c r="F271" s="515"/>
      <c r="G271" s="515"/>
      <c r="H271" s="515"/>
      <c r="I271" s="515"/>
      <c r="J271" s="515"/>
      <c r="K271" s="515"/>
      <c r="L271" s="515"/>
      <c r="M271" s="515"/>
      <c r="N271" s="515"/>
      <c r="O271" s="515"/>
      <c r="P271" s="515"/>
      <c r="Q271" s="515"/>
      <c r="R271" s="515"/>
      <c r="S271" s="515"/>
      <c r="T271" s="515"/>
      <c r="U271" s="515"/>
      <c r="V271" s="515"/>
      <c r="W271" s="515"/>
      <c r="X271" s="515"/>
      <c r="Y271" s="515"/>
      <c r="Z271" s="515"/>
      <c r="AA271" s="515"/>
      <c r="AB271" s="515"/>
    </row>
    <row r="272" spans="2:28" x14ac:dyDescent="0.25">
      <c r="B272" s="515"/>
      <c r="C272" s="515"/>
      <c r="D272" s="515"/>
      <c r="E272" s="515"/>
      <c r="F272" s="515"/>
      <c r="G272" s="515"/>
      <c r="H272" s="515"/>
      <c r="I272" s="515"/>
      <c r="J272" s="515"/>
      <c r="K272" s="515"/>
      <c r="L272" s="515"/>
      <c r="M272" s="515"/>
      <c r="N272" s="515"/>
      <c r="O272" s="515"/>
      <c r="P272" s="515"/>
      <c r="Q272" s="515"/>
      <c r="R272" s="515"/>
      <c r="S272" s="515"/>
      <c r="T272" s="515"/>
      <c r="U272" s="515"/>
      <c r="V272" s="515"/>
      <c r="W272" s="515"/>
      <c r="X272" s="515"/>
      <c r="Y272" s="515"/>
      <c r="Z272" s="515"/>
      <c r="AA272" s="515"/>
      <c r="AB272" s="515"/>
    </row>
    <row r="273" spans="2:28" x14ac:dyDescent="0.25">
      <c r="B273" s="515"/>
      <c r="C273" s="515"/>
      <c r="D273" s="515"/>
      <c r="E273" s="515"/>
      <c r="F273" s="515"/>
      <c r="G273" s="515"/>
      <c r="H273" s="515"/>
      <c r="I273" s="515"/>
      <c r="J273" s="515"/>
      <c r="K273" s="515"/>
      <c r="L273" s="515"/>
      <c r="M273" s="515"/>
      <c r="N273" s="515"/>
      <c r="O273" s="515"/>
      <c r="P273" s="515"/>
      <c r="Q273" s="515"/>
      <c r="R273" s="515"/>
      <c r="S273" s="515"/>
      <c r="T273" s="515"/>
      <c r="U273" s="515"/>
      <c r="V273" s="515"/>
      <c r="W273" s="515"/>
      <c r="X273" s="515"/>
      <c r="Y273" s="515"/>
      <c r="Z273" s="515"/>
      <c r="AA273" s="515"/>
      <c r="AB273" s="515"/>
    </row>
    <row r="274" spans="2:28" x14ac:dyDescent="0.25">
      <c r="B274" s="515"/>
      <c r="C274" s="515"/>
      <c r="D274" s="515"/>
      <c r="E274" s="515"/>
      <c r="F274" s="515"/>
      <c r="G274" s="515"/>
      <c r="H274" s="515"/>
      <c r="I274" s="515"/>
      <c r="J274" s="515"/>
      <c r="K274" s="515"/>
      <c r="L274" s="515"/>
      <c r="M274" s="515"/>
      <c r="N274" s="515"/>
      <c r="O274" s="515"/>
      <c r="P274" s="515"/>
      <c r="Q274" s="515"/>
      <c r="R274" s="515"/>
      <c r="S274" s="515"/>
      <c r="T274" s="515"/>
      <c r="U274" s="515"/>
      <c r="V274" s="515"/>
      <c r="W274" s="515"/>
      <c r="X274" s="515"/>
      <c r="Y274" s="515"/>
      <c r="Z274" s="515"/>
      <c r="AA274" s="515"/>
      <c r="AB274" s="515"/>
    </row>
    <row r="275" spans="2:28" x14ac:dyDescent="0.25">
      <c r="B275" s="515"/>
      <c r="C275" s="515"/>
      <c r="D275" s="515"/>
      <c r="E275" s="515"/>
      <c r="F275" s="515"/>
      <c r="G275" s="515"/>
      <c r="H275" s="515"/>
      <c r="I275" s="515"/>
      <c r="J275" s="515"/>
      <c r="K275" s="515"/>
      <c r="L275" s="515"/>
      <c r="M275" s="515"/>
      <c r="N275" s="515"/>
      <c r="O275" s="515"/>
      <c r="P275" s="515"/>
      <c r="Q275" s="515"/>
      <c r="R275" s="515"/>
      <c r="S275" s="515"/>
      <c r="T275" s="515"/>
      <c r="U275" s="515"/>
      <c r="V275" s="515"/>
      <c r="W275" s="515"/>
      <c r="X275" s="515"/>
      <c r="Y275" s="515"/>
      <c r="Z275" s="515"/>
      <c r="AA275" s="515"/>
      <c r="AB275" s="515"/>
    </row>
    <row r="276" spans="2:28" x14ac:dyDescent="0.25">
      <c r="B276" s="515"/>
      <c r="C276" s="515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5"/>
      <c r="O276" s="515"/>
      <c r="P276" s="515"/>
      <c r="Q276" s="515"/>
      <c r="R276" s="515"/>
      <c r="S276" s="515"/>
      <c r="T276" s="515"/>
      <c r="U276" s="515"/>
      <c r="V276" s="515"/>
      <c r="W276" s="515"/>
      <c r="X276" s="515"/>
      <c r="Y276" s="515"/>
      <c r="Z276" s="515"/>
      <c r="AA276" s="515"/>
      <c r="AB276" s="515"/>
    </row>
    <row r="277" spans="2:28" x14ac:dyDescent="0.25">
      <c r="B277" s="515"/>
      <c r="C277" s="515"/>
      <c r="D277" s="515"/>
      <c r="E277" s="515"/>
      <c r="F277" s="515"/>
      <c r="G277" s="515"/>
      <c r="H277" s="515"/>
      <c r="I277" s="515"/>
      <c r="J277" s="515"/>
      <c r="K277" s="515"/>
      <c r="L277" s="515"/>
      <c r="M277" s="515"/>
      <c r="N277" s="515"/>
      <c r="O277" s="515"/>
      <c r="P277" s="515"/>
      <c r="Q277" s="515"/>
      <c r="R277" s="515"/>
      <c r="S277" s="515"/>
      <c r="T277" s="515"/>
      <c r="U277" s="515"/>
      <c r="V277" s="515"/>
      <c r="W277" s="515"/>
      <c r="X277" s="515"/>
      <c r="Y277" s="515"/>
      <c r="Z277" s="515"/>
      <c r="AA277" s="515"/>
      <c r="AB277" s="515"/>
    </row>
    <row r="278" spans="2:28" x14ac:dyDescent="0.25">
      <c r="B278" s="515"/>
      <c r="C278" s="515"/>
      <c r="D278" s="515"/>
      <c r="E278" s="515"/>
      <c r="F278" s="515"/>
      <c r="G278" s="515"/>
      <c r="H278" s="515"/>
      <c r="I278" s="515"/>
      <c r="J278" s="515"/>
      <c r="K278" s="515"/>
      <c r="L278" s="515"/>
      <c r="M278" s="515"/>
      <c r="N278" s="515"/>
      <c r="O278" s="515"/>
      <c r="P278" s="515"/>
      <c r="Q278" s="515"/>
      <c r="R278" s="515"/>
      <c r="S278" s="515"/>
      <c r="T278" s="515"/>
      <c r="U278" s="515"/>
      <c r="V278" s="515"/>
      <c r="W278" s="515"/>
      <c r="X278" s="515"/>
      <c r="Y278" s="515"/>
      <c r="Z278" s="515"/>
      <c r="AA278" s="515"/>
      <c r="AB278" s="515"/>
    </row>
    <row r="279" spans="2:28" x14ac:dyDescent="0.25">
      <c r="B279" s="515"/>
      <c r="C279" s="515"/>
      <c r="D279" s="515"/>
      <c r="E279" s="515"/>
      <c r="F279" s="515"/>
      <c r="G279" s="515"/>
      <c r="H279" s="515"/>
      <c r="I279" s="515"/>
      <c r="J279" s="515"/>
      <c r="K279" s="515"/>
      <c r="L279" s="515"/>
      <c r="M279" s="515"/>
      <c r="N279" s="515"/>
      <c r="O279" s="515"/>
      <c r="P279" s="515"/>
      <c r="Q279" s="515"/>
      <c r="R279" s="515"/>
      <c r="S279" s="515"/>
      <c r="T279" s="515"/>
      <c r="U279" s="515"/>
      <c r="V279" s="515"/>
      <c r="W279" s="515"/>
      <c r="X279" s="515"/>
      <c r="Y279" s="515"/>
      <c r="Z279" s="515"/>
      <c r="AA279" s="515"/>
      <c r="AB279" s="515"/>
    </row>
    <row r="280" spans="2:28" x14ac:dyDescent="0.25">
      <c r="B280" s="515"/>
      <c r="C280" s="515"/>
      <c r="D280" s="515"/>
      <c r="E280" s="515"/>
      <c r="F280" s="515"/>
      <c r="G280" s="515"/>
      <c r="H280" s="515"/>
      <c r="I280" s="515"/>
      <c r="J280" s="515"/>
      <c r="K280" s="515"/>
      <c r="L280" s="515"/>
      <c r="M280" s="515"/>
      <c r="N280" s="515"/>
      <c r="O280" s="515"/>
      <c r="P280" s="515"/>
      <c r="Q280" s="515"/>
      <c r="R280" s="515"/>
      <c r="S280" s="515"/>
      <c r="T280" s="515"/>
      <c r="U280" s="515"/>
      <c r="V280" s="515"/>
      <c r="W280" s="515"/>
      <c r="X280" s="515"/>
      <c r="Y280" s="515"/>
      <c r="Z280" s="515"/>
      <c r="AA280" s="515"/>
      <c r="AB280" s="515"/>
    </row>
    <row r="281" spans="2:28" x14ac:dyDescent="0.25">
      <c r="B281" s="515"/>
      <c r="C281" s="515"/>
      <c r="D281" s="515"/>
      <c r="E281" s="515"/>
      <c r="F281" s="515"/>
      <c r="G281" s="515"/>
      <c r="H281" s="515"/>
      <c r="I281" s="515"/>
      <c r="J281" s="515"/>
      <c r="K281" s="515"/>
      <c r="L281" s="515"/>
      <c r="M281" s="515"/>
      <c r="N281" s="515"/>
      <c r="O281" s="515"/>
      <c r="P281" s="515"/>
      <c r="Q281" s="515"/>
      <c r="R281" s="515"/>
      <c r="S281" s="515"/>
      <c r="T281" s="515"/>
      <c r="U281" s="515"/>
      <c r="V281" s="515"/>
      <c r="W281" s="515"/>
      <c r="X281" s="515"/>
      <c r="Y281" s="515"/>
      <c r="Z281" s="515"/>
      <c r="AA281" s="515"/>
      <c r="AB281" s="515"/>
    </row>
    <row r="282" spans="2:28" x14ac:dyDescent="0.25">
      <c r="B282" s="515"/>
      <c r="C282" s="515"/>
      <c r="D282" s="515"/>
      <c r="E282" s="515"/>
      <c r="F282" s="515"/>
      <c r="G282" s="515"/>
      <c r="H282" s="515"/>
      <c r="I282" s="515"/>
      <c r="J282" s="515"/>
      <c r="K282" s="515"/>
      <c r="L282" s="515"/>
      <c r="M282" s="515"/>
      <c r="N282" s="515"/>
      <c r="O282" s="515"/>
      <c r="P282" s="515"/>
      <c r="Q282" s="515"/>
      <c r="R282" s="515"/>
      <c r="S282" s="515"/>
      <c r="T282" s="515"/>
      <c r="U282" s="515"/>
      <c r="V282" s="515"/>
      <c r="W282" s="515"/>
      <c r="X282" s="515"/>
      <c r="Y282" s="515"/>
      <c r="Z282" s="515"/>
      <c r="AA282" s="515"/>
      <c r="AB282" s="515"/>
    </row>
    <row r="283" spans="2:28" x14ac:dyDescent="0.25">
      <c r="B283" s="515"/>
      <c r="C283" s="515"/>
      <c r="D283" s="515"/>
      <c r="E283" s="515"/>
      <c r="F283" s="515"/>
      <c r="G283" s="515"/>
      <c r="H283" s="515"/>
      <c r="I283" s="515"/>
      <c r="J283" s="515"/>
      <c r="K283" s="515"/>
      <c r="L283" s="515"/>
      <c r="M283" s="515"/>
      <c r="N283" s="515"/>
      <c r="O283" s="515"/>
      <c r="P283" s="515"/>
      <c r="Q283" s="515"/>
      <c r="R283" s="515"/>
      <c r="S283" s="515"/>
      <c r="T283" s="515"/>
      <c r="U283" s="515"/>
      <c r="V283" s="515"/>
      <c r="W283" s="515"/>
      <c r="X283" s="515"/>
      <c r="Y283" s="515"/>
      <c r="Z283" s="515"/>
      <c r="AA283" s="515"/>
      <c r="AB283" s="515"/>
    </row>
    <row r="284" spans="2:28" x14ac:dyDescent="0.25">
      <c r="B284" s="515"/>
      <c r="C284" s="515"/>
      <c r="D284" s="515"/>
      <c r="E284" s="515"/>
      <c r="F284" s="515"/>
      <c r="G284" s="515"/>
      <c r="H284" s="515"/>
      <c r="I284" s="515"/>
      <c r="J284" s="515"/>
      <c r="K284" s="515"/>
      <c r="L284" s="515"/>
      <c r="M284" s="515"/>
      <c r="N284" s="515"/>
      <c r="O284" s="515"/>
      <c r="P284" s="515"/>
      <c r="Q284" s="515"/>
      <c r="R284" s="515"/>
      <c r="S284" s="515"/>
      <c r="T284" s="515"/>
      <c r="U284" s="515"/>
      <c r="V284" s="515"/>
      <c r="W284" s="515"/>
      <c r="X284" s="515"/>
      <c r="Y284" s="515"/>
      <c r="Z284" s="515"/>
      <c r="AA284" s="515"/>
      <c r="AB284" s="515"/>
    </row>
    <row r="285" spans="2:28" x14ac:dyDescent="0.25">
      <c r="B285" s="515"/>
      <c r="C285" s="515"/>
      <c r="D285" s="515"/>
      <c r="E285" s="515"/>
      <c r="F285" s="515"/>
      <c r="G285" s="515"/>
      <c r="H285" s="515"/>
      <c r="I285" s="515"/>
      <c r="J285" s="515"/>
      <c r="K285" s="515"/>
      <c r="L285" s="515"/>
      <c r="M285" s="515"/>
      <c r="N285" s="515"/>
      <c r="O285" s="515"/>
      <c r="P285" s="515"/>
      <c r="Q285" s="515"/>
      <c r="R285" s="515"/>
      <c r="S285" s="515"/>
      <c r="T285" s="515"/>
      <c r="U285" s="515"/>
      <c r="V285" s="515"/>
      <c r="W285" s="515"/>
      <c r="X285" s="515"/>
      <c r="Y285" s="515"/>
      <c r="Z285" s="515"/>
      <c r="AA285" s="515"/>
      <c r="AB285" s="515"/>
    </row>
    <row r="286" spans="2:28" x14ac:dyDescent="0.25">
      <c r="B286" s="515"/>
      <c r="C286" s="515"/>
      <c r="D286" s="515"/>
      <c r="E286" s="515"/>
      <c r="F286" s="515"/>
      <c r="G286" s="515"/>
      <c r="H286" s="515"/>
      <c r="I286" s="515"/>
      <c r="J286" s="515"/>
      <c r="K286" s="515"/>
      <c r="L286" s="515"/>
      <c r="M286" s="515"/>
      <c r="N286" s="515"/>
      <c r="O286" s="515"/>
      <c r="P286" s="515"/>
      <c r="Q286" s="515"/>
      <c r="R286" s="515"/>
      <c r="S286" s="515"/>
      <c r="T286" s="515"/>
      <c r="U286" s="515"/>
      <c r="V286" s="515"/>
      <c r="W286" s="515"/>
      <c r="X286" s="515"/>
      <c r="Y286" s="515"/>
      <c r="Z286" s="515"/>
      <c r="AA286" s="515"/>
      <c r="AB286" s="515"/>
    </row>
    <row r="287" spans="2:28" x14ac:dyDescent="0.25">
      <c r="B287" s="515"/>
      <c r="C287" s="515"/>
      <c r="D287" s="515"/>
      <c r="E287" s="515"/>
      <c r="F287" s="515"/>
      <c r="G287" s="515"/>
      <c r="H287" s="515"/>
      <c r="I287" s="515"/>
      <c r="J287" s="515"/>
      <c r="K287" s="515"/>
      <c r="L287" s="515"/>
      <c r="M287" s="515"/>
      <c r="N287" s="515"/>
      <c r="O287" s="515"/>
      <c r="P287" s="515"/>
      <c r="Q287" s="515"/>
      <c r="R287" s="515"/>
      <c r="S287" s="515"/>
      <c r="T287" s="515"/>
      <c r="U287" s="515"/>
      <c r="V287" s="515"/>
      <c r="W287" s="515"/>
      <c r="X287" s="515"/>
      <c r="Y287" s="515"/>
      <c r="Z287" s="515"/>
      <c r="AA287" s="515"/>
      <c r="AB287" s="515"/>
    </row>
    <row r="288" spans="2:28" x14ac:dyDescent="0.25">
      <c r="B288" s="515"/>
      <c r="C288" s="515"/>
      <c r="D288" s="515"/>
      <c r="E288" s="515"/>
      <c r="F288" s="515"/>
      <c r="G288" s="515"/>
      <c r="H288" s="515"/>
      <c r="I288" s="515"/>
      <c r="J288" s="515"/>
      <c r="K288" s="515"/>
      <c r="L288" s="515"/>
      <c r="M288" s="515"/>
      <c r="N288" s="515"/>
      <c r="O288" s="515"/>
      <c r="P288" s="515"/>
      <c r="Q288" s="515"/>
      <c r="R288" s="515"/>
      <c r="S288" s="515"/>
      <c r="T288" s="515"/>
      <c r="U288" s="515"/>
      <c r="V288" s="515"/>
      <c r="W288" s="515"/>
      <c r="X288" s="515"/>
      <c r="Y288" s="515"/>
      <c r="Z288" s="515"/>
      <c r="AA288" s="515"/>
      <c r="AB288" s="515"/>
    </row>
    <row r="289" spans="2:28" x14ac:dyDescent="0.25">
      <c r="B289" s="515"/>
      <c r="C289" s="515"/>
      <c r="D289" s="515"/>
      <c r="E289" s="515"/>
      <c r="F289" s="515"/>
      <c r="G289" s="515"/>
      <c r="H289" s="515"/>
      <c r="I289" s="515"/>
      <c r="J289" s="515"/>
      <c r="K289" s="515"/>
      <c r="L289" s="515"/>
      <c r="M289" s="515"/>
      <c r="N289" s="515"/>
      <c r="O289" s="515"/>
      <c r="P289" s="515"/>
      <c r="Q289" s="515"/>
      <c r="R289" s="515"/>
      <c r="S289" s="515"/>
      <c r="T289" s="515"/>
      <c r="U289" s="515"/>
      <c r="V289" s="515"/>
      <c r="W289" s="515"/>
      <c r="X289" s="515"/>
      <c r="Y289" s="515"/>
      <c r="Z289" s="515"/>
      <c r="AA289" s="515"/>
      <c r="AB289" s="515"/>
    </row>
    <row r="290" spans="2:28" x14ac:dyDescent="0.25">
      <c r="B290" s="515"/>
      <c r="C290" s="515"/>
      <c r="D290" s="515"/>
      <c r="E290" s="515"/>
      <c r="F290" s="515"/>
      <c r="G290" s="515"/>
      <c r="H290" s="515"/>
      <c r="I290" s="515"/>
      <c r="J290" s="515"/>
      <c r="K290" s="515"/>
      <c r="L290" s="515"/>
      <c r="M290" s="515"/>
      <c r="N290" s="515"/>
      <c r="O290" s="515"/>
      <c r="P290" s="515"/>
      <c r="Q290" s="515"/>
      <c r="R290" s="515"/>
      <c r="S290" s="515"/>
      <c r="T290" s="515"/>
      <c r="U290" s="515"/>
      <c r="V290" s="515"/>
      <c r="W290" s="515"/>
      <c r="X290" s="515"/>
      <c r="Y290" s="515"/>
      <c r="Z290" s="515"/>
      <c r="AA290" s="515"/>
      <c r="AB290" s="515"/>
    </row>
    <row r="291" spans="2:28" x14ac:dyDescent="0.25">
      <c r="B291" s="515"/>
      <c r="C291" s="515"/>
      <c r="D291" s="515"/>
      <c r="E291" s="515"/>
      <c r="F291" s="515"/>
      <c r="G291" s="515"/>
      <c r="H291" s="515"/>
      <c r="I291" s="515"/>
      <c r="J291" s="515"/>
      <c r="K291" s="515"/>
      <c r="L291" s="515"/>
      <c r="M291" s="515"/>
      <c r="N291" s="515"/>
      <c r="O291" s="515"/>
      <c r="P291" s="515"/>
      <c r="Q291" s="515"/>
      <c r="R291" s="515"/>
      <c r="S291" s="515"/>
      <c r="T291" s="515"/>
      <c r="U291" s="515"/>
      <c r="V291" s="515"/>
      <c r="W291" s="515"/>
      <c r="X291" s="515"/>
      <c r="Y291" s="515"/>
      <c r="Z291" s="515"/>
      <c r="AA291" s="515"/>
      <c r="AB291" s="515"/>
    </row>
    <row r="292" spans="2:28" x14ac:dyDescent="0.25">
      <c r="B292" s="515"/>
      <c r="C292" s="515"/>
      <c r="D292" s="515"/>
      <c r="E292" s="515"/>
      <c r="F292" s="515"/>
      <c r="G292" s="515"/>
      <c r="H292" s="515"/>
      <c r="I292" s="515"/>
      <c r="J292" s="515"/>
      <c r="K292" s="515"/>
      <c r="L292" s="515"/>
      <c r="M292" s="515"/>
      <c r="N292" s="515"/>
      <c r="O292" s="515"/>
      <c r="P292" s="515"/>
      <c r="Q292" s="515"/>
      <c r="R292" s="515"/>
      <c r="S292" s="515"/>
      <c r="T292" s="515"/>
      <c r="U292" s="515"/>
      <c r="V292" s="515"/>
      <c r="W292" s="515"/>
      <c r="X292" s="515"/>
      <c r="Y292" s="515"/>
      <c r="Z292" s="515"/>
      <c r="AA292" s="515"/>
      <c r="AB292" s="515"/>
    </row>
    <row r="293" spans="2:28" x14ac:dyDescent="0.25">
      <c r="B293" s="515"/>
      <c r="C293" s="515"/>
      <c r="D293" s="515"/>
      <c r="E293" s="515"/>
      <c r="F293" s="515"/>
      <c r="G293" s="515"/>
      <c r="H293" s="515"/>
      <c r="I293" s="515"/>
      <c r="J293" s="515"/>
      <c r="K293" s="515"/>
      <c r="L293" s="515"/>
      <c r="M293" s="515"/>
      <c r="N293" s="515"/>
      <c r="O293" s="515"/>
      <c r="P293" s="515"/>
      <c r="Q293" s="515"/>
      <c r="R293" s="515"/>
      <c r="S293" s="515"/>
      <c r="T293" s="515"/>
      <c r="U293" s="515"/>
      <c r="V293" s="515"/>
      <c r="W293" s="515"/>
      <c r="X293" s="515"/>
      <c r="Y293" s="515"/>
      <c r="Z293" s="515"/>
      <c r="AA293" s="515"/>
      <c r="AB293" s="515"/>
    </row>
    <row r="294" spans="2:28" x14ac:dyDescent="0.25">
      <c r="B294" s="515"/>
      <c r="C294" s="515"/>
      <c r="D294" s="515"/>
      <c r="E294" s="515"/>
      <c r="F294" s="515"/>
      <c r="G294" s="515"/>
      <c r="H294" s="515"/>
      <c r="I294" s="515"/>
      <c r="J294" s="515"/>
      <c r="K294" s="515"/>
      <c r="L294" s="515"/>
      <c r="M294" s="515"/>
      <c r="N294" s="515"/>
      <c r="O294" s="515"/>
      <c r="P294" s="515"/>
      <c r="Q294" s="515"/>
      <c r="R294" s="515"/>
      <c r="S294" s="515"/>
      <c r="T294" s="515"/>
      <c r="U294" s="515"/>
      <c r="V294" s="515"/>
      <c r="W294" s="515"/>
      <c r="X294" s="515"/>
      <c r="Y294" s="515"/>
      <c r="Z294" s="515"/>
      <c r="AA294" s="515"/>
      <c r="AB294" s="515"/>
    </row>
    <row r="295" spans="2:28" x14ac:dyDescent="0.25">
      <c r="B295" s="515"/>
      <c r="C295" s="515"/>
      <c r="D295" s="515"/>
      <c r="E295" s="515"/>
      <c r="F295" s="515"/>
      <c r="G295" s="515"/>
      <c r="H295" s="515"/>
      <c r="I295" s="515"/>
      <c r="J295" s="515"/>
      <c r="K295" s="515"/>
      <c r="L295" s="515"/>
      <c r="M295" s="515"/>
      <c r="N295" s="515"/>
      <c r="O295" s="515"/>
      <c r="P295" s="515"/>
      <c r="Q295" s="515"/>
      <c r="R295" s="515"/>
      <c r="S295" s="515"/>
      <c r="T295" s="515"/>
      <c r="U295" s="515"/>
      <c r="V295" s="515"/>
      <c r="W295" s="515"/>
      <c r="X295" s="515"/>
      <c r="Y295" s="515"/>
      <c r="Z295" s="515"/>
      <c r="AA295" s="515"/>
      <c r="AB295" s="515"/>
    </row>
    <row r="296" spans="2:28" x14ac:dyDescent="0.25">
      <c r="B296" s="515"/>
      <c r="C296" s="515"/>
      <c r="D296" s="515"/>
      <c r="E296" s="515"/>
      <c r="F296" s="515"/>
      <c r="G296" s="515"/>
      <c r="H296" s="515"/>
      <c r="I296" s="515"/>
      <c r="J296" s="515"/>
      <c r="K296" s="515"/>
      <c r="L296" s="515"/>
      <c r="M296" s="515"/>
      <c r="N296" s="515"/>
      <c r="O296" s="515"/>
      <c r="P296" s="515"/>
      <c r="Q296" s="515"/>
      <c r="R296" s="515"/>
      <c r="S296" s="515"/>
      <c r="T296" s="515"/>
      <c r="U296" s="515"/>
      <c r="V296" s="515"/>
      <c r="W296" s="515"/>
      <c r="X296" s="515"/>
      <c r="Y296" s="515"/>
      <c r="Z296" s="515"/>
      <c r="AA296" s="515"/>
      <c r="AB296" s="515"/>
    </row>
    <row r="297" spans="2:28" x14ac:dyDescent="0.25">
      <c r="B297" s="515"/>
      <c r="C297" s="515"/>
      <c r="D297" s="515"/>
      <c r="E297" s="515"/>
      <c r="F297" s="515"/>
      <c r="G297" s="515"/>
      <c r="H297" s="515"/>
      <c r="I297" s="515"/>
      <c r="J297" s="515"/>
      <c r="K297" s="515"/>
      <c r="L297" s="515"/>
      <c r="M297" s="515"/>
      <c r="N297" s="515"/>
      <c r="O297" s="515"/>
      <c r="P297" s="515"/>
      <c r="Q297" s="515"/>
      <c r="R297" s="515"/>
      <c r="S297" s="515"/>
      <c r="T297" s="515"/>
      <c r="U297" s="515"/>
      <c r="V297" s="515"/>
      <c r="W297" s="515"/>
      <c r="X297" s="515"/>
      <c r="Y297" s="515"/>
      <c r="Z297" s="515"/>
      <c r="AA297" s="515"/>
      <c r="AB297" s="515"/>
    </row>
    <row r="298" spans="2:28" x14ac:dyDescent="0.25">
      <c r="B298" s="515"/>
      <c r="C298" s="515"/>
      <c r="D298" s="515"/>
      <c r="E298" s="515"/>
      <c r="F298" s="515"/>
      <c r="G298" s="515"/>
      <c r="H298" s="515"/>
      <c r="I298" s="515"/>
      <c r="J298" s="515"/>
      <c r="K298" s="515"/>
      <c r="L298" s="515"/>
      <c r="M298" s="515"/>
      <c r="N298" s="515"/>
      <c r="O298" s="515"/>
      <c r="P298" s="515"/>
      <c r="Q298" s="515"/>
      <c r="R298" s="515"/>
      <c r="S298" s="515"/>
      <c r="T298" s="515"/>
      <c r="U298" s="515"/>
      <c r="V298" s="515"/>
      <c r="W298" s="515"/>
      <c r="X298" s="515"/>
      <c r="Y298" s="515"/>
      <c r="Z298" s="515"/>
      <c r="AA298" s="515"/>
      <c r="AB298" s="515"/>
    </row>
    <row r="299" spans="2:28" x14ac:dyDescent="0.25">
      <c r="B299" s="515"/>
      <c r="C299" s="515"/>
      <c r="D299" s="515"/>
      <c r="E299" s="515"/>
      <c r="F299" s="515"/>
      <c r="G299" s="515"/>
      <c r="H299" s="515"/>
      <c r="I299" s="515"/>
      <c r="J299" s="515"/>
      <c r="K299" s="515"/>
      <c r="L299" s="515"/>
      <c r="M299" s="515"/>
      <c r="N299" s="515"/>
      <c r="O299" s="515"/>
      <c r="P299" s="515"/>
      <c r="Q299" s="515"/>
      <c r="R299" s="515"/>
      <c r="S299" s="515"/>
      <c r="T299" s="515"/>
      <c r="U299" s="515"/>
      <c r="V299" s="515"/>
      <c r="W299" s="515"/>
      <c r="X299" s="515"/>
      <c r="Y299" s="515"/>
      <c r="Z299" s="515"/>
      <c r="AA299" s="515"/>
      <c r="AB299" s="515"/>
    </row>
    <row r="300" spans="2:28" x14ac:dyDescent="0.25">
      <c r="B300" s="515"/>
      <c r="C300" s="515"/>
      <c r="D300" s="515"/>
      <c r="E300" s="515"/>
      <c r="F300" s="515"/>
      <c r="G300" s="515"/>
      <c r="H300" s="515"/>
      <c r="I300" s="515"/>
      <c r="J300" s="515"/>
      <c r="K300" s="515"/>
      <c r="L300" s="515"/>
      <c r="M300" s="515"/>
      <c r="N300" s="515"/>
      <c r="O300" s="515"/>
      <c r="P300" s="515"/>
      <c r="Q300" s="515"/>
      <c r="R300" s="515"/>
      <c r="S300" s="515"/>
      <c r="T300" s="515"/>
      <c r="U300" s="515"/>
      <c r="V300" s="515"/>
      <c r="W300" s="515"/>
      <c r="X300" s="515"/>
      <c r="Y300" s="515"/>
      <c r="Z300" s="515"/>
      <c r="AA300" s="515"/>
      <c r="AB300" s="515"/>
    </row>
    <row r="301" spans="2:28" x14ac:dyDescent="0.25">
      <c r="B301" s="515"/>
      <c r="C301" s="515"/>
      <c r="D301" s="515"/>
      <c r="E301" s="515"/>
      <c r="F301" s="515"/>
      <c r="G301" s="515"/>
      <c r="H301" s="515"/>
      <c r="I301" s="515"/>
      <c r="J301" s="515"/>
      <c r="K301" s="515"/>
      <c r="L301" s="515"/>
      <c r="M301" s="515"/>
      <c r="N301" s="515"/>
      <c r="O301" s="515"/>
      <c r="P301" s="515"/>
      <c r="Q301" s="515"/>
      <c r="R301" s="515"/>
      <c r="S301" s="515"/>
      <c r="T301" s="515"/>
      <c r="U301" s="515"/>
      <c r="V301" s="515"/>
      <c r="W301" s="515"/>
      <c r="X301" s="515"/>
      <c r="Y301" s="515"/>
      <c r="Z301" s="515"/>
      <c r="AA301" s="515"/>
      <c r="AB301" s="515"/>
    </row>
    <row r="302" spans="2:28" x14ac:dyDescent="0.25">
      <c r="B302" s="515"/>
      <c r="C302" s="515"/>
      <c r="D302" s="515"/>
      <c r="E302" s="515"/>
      <c r="F302" s="515"/>
      <c r="G302" s="515"/>
      <c r="H302" s="515"/>
      <c r="I302" s="515"/>
      <c r="J302" s="515"/>
      <c r="K302" s="515"/>
      <c r="L302" s="515"/>
      <c r="M302" s="515"/>
      <c r="N302" s="515"/>
      <c r="O302" s="515"/>
      <c r="P302" s="515"/>
      <c r="Q302" s="515"/>
      <c r="R302" s="515"/>
      <c r="S302" s="515"/>
      <c r="T302" s="515"/>
      <c r="U302" s="515"/>
      <c r="V302" s="515"/>
      <c r="W302" s="515"/>
      <c r="X302" s="515"/>
      <c r="Y302" s="515"/>
      <c r="Z302" s="515"/>
      <c r="AA302" s="515"/>
      <c r="AB302" s="515"/>
    </row>
    <row r="303" spans="2:28" x14ac:dyDescent="0.25">
      <c r="B303" s="515"/>
      <c r="C303" s="515"/>
      <c r="D303" s="515"/>
      <c r="E303" s="515"/>
      <c r="F303" s="515"/>
      <c r="G303" s="515"/>
      <c r="H303" s="515"/>
      <c r="I303" s="515"/>
      <c r="J303" s="515"/>
      <c r="K303" s="515"/>
      <c r="L303" s="515"/>
      <c r="M303" s="515"/>
      <c r="N303" s="515"/>
      <c r="O303" s="515"/>
      <c r="P303" s="515"/>
      <c r="Q303" s="515"/>
      <c r="R303" s="515"/>
      <c r="S303" s="515"/>
      <c r="T303" s="515"/>
      <c r="U303" s="515"/>
      <c r="V303" s="515"/>
      <c r="W303" s="515"/>
      <c r="X303" s="515"/>
      <c r="Y303" s="515"/>
      <c r="Z303" s="515"/>
      <c r="AA303" s="515"/>
      <c r="AB303" s="515"/>
    </row>
    <row r="304" spans="2:28" x14ac:dyDescent="0.25">
      <c r="B304" s="515"/>
      <c r="C304" s="515"/>
      <c r="D304" s="515"/>
      <c r="E304" s="515"/>
      <c r="F304" s="515"/>
      <c r="G304" s="515"/>
      <c r="H304" s="515"/>
      <c r="I304" s="515"/>
      <c r="J304" s="515"/>
      <c r="K304" s="515"/>
      <c r="L304" s="515"/>
      <c r="M304" s="515"/>
      <c r="N304" s="515"/>
      <c r="O304" s="515"/>
      <c r="P304" s="515"/>
      <c r="Q304" s="515"/>
      <c r="R304" s="515"/>
      <c r="S304" s="515"/>
      <c r="T304" s="515"/>
      <c r="U304" s="515"/>
      <c r="V304" s="515"/>
      <c r="W304" s="515"/>
      <c r="X304" s="515"/>
      <c r="Y304" s="515"/>
      <c r="Z304" s="515"/>
      <c r="AA304" s="515"/>
      <c r="AB304" s="515"/>
    </row>
    <row r="305" spans="2:28" x14ac:dyDescent="0.25">
      <c r="B305" s="515"/>
      <c r="C305" s="515"/>
      <c r="D305" s="515"/>
      <c r="E305" s="515"/>
      <c r="F305" s="515"/>
      <c r="G305" s="515"/>
      <c r="H305" s="515"/>
      <c r="I305" s="515"/>
      <c r="J305" s="515"/>
      <c r="K305" s="515"/>
      <c r="L305" s="515"/>
      <c r="M305" s="515"/>
      <c r="N305" s="515"/>
      <c r="O305" s="515"/>
      <c r="P305" s="515"/>
      <c r="Q305" s="515"/>
      <c r="R305" s="515"/>
      <c r="S305" s="515"/>
      <c r="T305" s="515"/>
      <c r="U305" s="515"/>
      <c r="V305" s="515"/>
      <c r="W305" s="515"/>
      <c r="X305" s="515"/>
      <c r="Y305" s="515"/>
      <c r="Z305" s="515"/>
      <c r="AA305" s="515"/>
      <c r="AB305" s="515"/>
    </row>
    <row r="306" spans="2:28" x14ac:dyDescent="0.25">
      <c r="B306" s="515"/>
      <c r="C306" s="515"/>
      <c r="D306" s="515"/>
      <c r="E306" s="515"/>
      <c r="F306" s="515"/>
      <c r="G306" s="515"/>
      <c r="H306" s="515"/>
      <c r="I306" s="515"/>
      <c r="J306" s="515"/>
      <c r="K306" s="515"/>
      <c r="L306" s="515"/>
      <c r="M306" s="515"/>
      <c r="N306" s="515"/>
      <c r="O306" s="515"/>
      <c r="P306" s="515"/>
      <c r="Q306" s="515"/>
      <c r="R306" s="515"/>
      <c r="S306" s="515"/>
      <c r="T306" s="515"/>
      <c r="U306" s="515"/>
      <c r="V306" s="515"/>
      <c r="W306" s="515"/>
      <c r="X306" s="515"/>
      <c r="Y306" s="515"/>
      <c r="Z306" s="515"/>
      <c r="AA306" s="515"/>
      <c r="AB306" s="515"/>
    </row>
    <row r="307" spans="2:28" x14ac:dyDescent="0.25">
      <c r="B307" s="515"/>
      <c r="C307" s="515"/>
      <c r="D307" s="515"/>
      <c r="E307" s="515"/>
      <c r="F307" s="515"/>
      <c r="G307" s="515"/>
      <c r="H307" s="515"/>
      <c r="I307" s="515"/>
      <c r="J307" s="515"/>
      <c r="K307" s="515"/>
      <c r="L307" s="515"/>
      <c r="M307" s="515"/>
      <c r="N307" s="515"/>
      <c r="O307" s="515"/>
      <c r="P307" s="515"/>
      <c r="Q307" s="515"/>
      <c r="R307" s="515"/>
      <c r="S307" s="515"/>
      <c r="T307" s="515"/>
      <c r="U307" s="515"/>
      <c r="V307" s="515"/>
      <c r="W307" s="515"/>
      <c r="X307" s="515"/>
      <c r="Y307" s="515"/>
      <c r="Z307" s="515"/>
      <c r="AA307" s="515"/>
      <c r="AB307" s="515"/>
    </row>
    <row r="308" spans="2:28" x14ac:dyDescent="0.25">
      <c r="B308" s="515"/>
      <c r="C308" s="515"/>
      <c r="D308" s="515"/>
      <c r="E308" s="515"/>
      <c r="F308" s="515"/>
      <c r="G308" s="515"/>
      <c r="H308" s="515"/>
      <c r="I308" s="515"/>
      <c r="J308" s="515"/>
      <c r="K308" s="515"/>
      <c r="L308" s="515"/>
      <c r="M308" s="515"/>
      <c r="N308" s="515"/>
      <c r="O308" s="515"/>
      <c r="P308" s="515"/>
      <c r="Q308" s="515"/>
      <c r="R308" s="515"/>
      <c r="S308" s="515"/>
      <c r="T308" s="515"/>
      <c r="U308" s="515"/>
      <c r="V308" s="515"/>
      <c r="W308" s="515"/>
      <c r="X308" s="515"/>
      <c r="Y308" s="515"/>
      <c r="Z308" s="515"/>
      <c r="AA308" s="515"/>
      <c r="AB308" s="515"/>
    </row>
    <row r="309" spans="2:28" x14ac:dyDescent="0.25">
      <c r="B309" s="515"/>
      <c r="C309" s="515"/>
      <c r="D309" s="515"/>
      <c r="E309" s="515"/>
      <c r="F309" s="515"/>
      <c r="G309" s="515"/>
      <c r="H309" s="515"/>
      <c r="I309" s="515"/>
      <c r="J309" s="515"/>
      <c r="K309" s="515"/>
      <c r="L309" s="515"/>
      <c r="M309" s="515"/>
      <c r="N309" s="515"/>
      <c r="O309" s="515"/>
      <c r="P309" s="515"/>
      <c r="Q309" s="515"/>
      <c r="R309" s="515"/>
      <c r="S309" s="515"/>
      <c r="T309" s="515"/>
      <c r="U309" s="515"/>
      <c r="V309" s="515"/>
      <c r="W309" s="515"/>
      <c r="X309" s="515"/>
      <c r="Y309" s="515"/>
      <c r="Z309" s="515"/>
      <c r="AA309" s="515"/>
      <c r="AB309" s="515"/>
    </row>
    <row r="310" spans="2:28" x14ac:dyDescent="0.25">
      <c r="B310" s="515"/>
      <c r="C310" s="515"/>
      <c r="D310" s="515"/>
      <c r="E310" s="515"/>
      <c r="F310" s="515"/>
      <c r="G310" s="515"/>
      <c r="H310" s="515"/>
      <c r="I310" s="515"/>
      <c r="J310" s="515"/>
      <c r="K310" s="515"/>
      <c r="L310" s="515"/>
      <c r="M310" s="515"/>
      <c r="N310" s="515"/>
      <c r="O310" s="515"/>
      <c r="P310" s="515"/>
      <c r="Q310" s="515"/>
      <c r="R310" s="515"/>
      <c r="S310" s="515"/>
      <c r="T310" s="515"/>
      <c r="U310" s="515"/>
      <c r="V310" s="515"/>
      <c r="W310" s="515"/>
      <c r="X310" s="515"/>
      <c r="Y310" s="515"/>
      <c r="Z310" s="515"/>
      <c r="AA310" s="515"/>
      <c r="AB310" s="515"/>
    </row>
    <row r="311" spans="2:28" x14ac:dyDescent="0.25">
      <c r="B311" s="515"/>
      <c r="C311" s="515"/>
      <c r="D311" s="515"/>
      <c r="E311" s="515"/>
      <c r="F311" s="515"/>
      <c r="G311" s="515"/>
      <c r="H311" s="515"/>
      <c r="I311" s="515"/>
      <c r="J311" s="515"/>
      <c r="K311" s="515"/>
      <c r="L311" s="515"/>
      <c r="M311" s="515"/>
      <c r="N311" s="515"/>
      <c r="O311" s="515"/>
      <c r="P311" s="515"/>
      <c r="Q311" s="515"/>
      <c r="R311" s="515"/>
      <c r="S311" s="515"/>
      <c r="T311" s="515"/>
      <c r="U311" s="515"/>
      <c r="V311" s="515"/>
      <c r="W311" s="515"/>
      <c r="X311" s="515"/>
      <c r="Y311" s="515"/>
      <c r="Z311" s="515"/>
      <c r="AA311" s="515"/>
      <c r="AB311" s="515"/>
    </row>
    <row r="312" spans="2:28" x14ac:dyDescent="0.25">
      <c r="B312" s="515"/>
      <c r="C312" s="515"/>
      <c r="D312" s="515"/>
      <c r="E312" s="515"/>
      <c r="F312" s="515"/>
      <c r="G312" s="515"/>
      <c r="H312" s="515"/>
      <c r="I312" s="515"/>
      <c r="J312" s="515"/>
      <c r="K312" s="515"/>
      <c r="L312" s="515"/>
      <c r="M312" s="515"/>
      <c r="N312" s="515"/>
      <c r="O312" s="515"/>
      <c r="P312" s="515"/>
      <c r="Q312" s="515"/>
      <c r="R312" s="515"/>
      <c r="S312" s="515"/>
      <c r="T312" s="515"/>
      <c r="U312" s="515"/>
      <c r="V312" s="515"/>
      <c r="W312" s="515"/>
      <c r="X312" s="515"/>
      <c r="Y312" s="515"/>
      <c r="Z312" s="515"/>
      <c r="AA312" s="515"/>
      <c r="AB312" s="515"/>
    </row>
    <row r="313" spans="2:28" x14ac:dyDescent="0.25">
      <c r="B313" s="515"/>
      <c r="C313" s="515"/>
      <c r="D313" s="515"/>
      <c r="E313" s="515"/>
      <c r="F313" s="515"/>
      <c r="G313" s="515"/>
      <c r="H313" s="515"/>
      <c r="I313" s="515"/>
      <c r="J313" s="515"/>
      <c r="K313" s="515"/>
      <c r="L313" s="515"/>
      <c r="M313" s="515"/>
      <c r="N313" s="515"/>
      <c r="O313" s="515"/>
      <c r="P313" s="515"/>
      <c r="Q313" s="515"/>
      <c r="R313" s="515"/>
      <c r="S313" s="515"/>
      <c r="T313" s="515"/>
      <c r="U313" s="515"/>
      <c r="V313" s="515"/>
      <c r="W313" s="515"/>
      <c r="X313" s="515"/>
      <c r="Y313" s="515"/>
      <c r="Z313" s="515"/>
      <c r="AA313" s="515"/>
      <c r="AB313" s="515"/>
    </row>
    <row r="314" spans="2:28" x14ac:dyDescent="0.25">
      <c r="B314" s="515"/>
      <c r="C314" s="515"/>
      <c r="D314" s="515"/>
      <c r="E314" s="515"/>
      <c r="F314" s="515"/>
      <c r="G314" s="515"/>
      <c r="H314" s="515"/>
      <c r="I314" s="515"/>
      <c r="J314" s="515"/>
      <c r="K314" s="515"/>
      <c r="L314" s="515"/>
      <c r="M314" s="515"/>
      <c r="N314" s="515"/>
      <c r="O314" s="515"/>
      <c r="P314" s="515"/>
      <c r="Q314" s="515"/>
      <c r="R314" s="515"/>
      <c r="S314" s="515"/>
      <c r="T314" s="515"/>
      <c r="U314" s="515"/>
      <c r="V314" s="515"/>
      <c r="W314" s="515"/>
      <c r="X314" s="515"/>
      <c r="Y314" s="515"/>
      <c r="Z314" s="515"/>
      <c r="AA314" s="515"/>
      <c r="AB314" s="515"/>
    </row>
    <row r="315" spans="2:28" x14ac:dyDescent="0.25">
      <c r="B315" s="515"/>
      <c r="C315" s="515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515"/>
      <c r="O315" s="515"/>
      <c r="P315" s="515"/>
      <c r="Q315" s="515"/>
      <c r="R315" s="515"/>
      <c r="S315" s="515"/>
      <c r="T315" s="515"/>
      <c r="U315" s="515"/>
      <c r="V315" s="515"/>
      <c r="W315" s="515"/>
      <c r="X315" s="515"/>
      <c r="Y315" s="515"/>
      <c r="Z315" s="515"/>
      <c r="AA315" s="515"/>
      <c r="AB315" s="515"/>
    </row>
    <row r="316" spans="2:28" x14ac:dyDescent="0.25">
      <c r="B316" s="515"/>
      <c r="C316" s="515"/>
      <c r="D316" s="515"/>
      <c r="E316" s="515"/>
      <c r="F316" s="515"/>
      <c r="G316" s="515"/>
      <c r="H316" s="515"/>
      <c r="I316" s="515"/>
      <c r="J316" s="515"/>
      <c r="K316" s="515"/>
      <c r="L316" s="515"/>
      <c r="M316" s="515"/>
      <c r="N316" s="515"/>
      <c r="O316" s="515"/>
      <c r="P316" s="515"/>
      <c r="Q316" s="515"/>
      <c r="R316" s="515"/>
      <c r="S316" s="515"/>
      <c r="T316" s="515"/>
      <c r="U316" s="515"/>
      <c r="V316" s="515"/>
      <c r="W316" s="515"/>
      <c r="X316" s="515"/>
      <c r="Y316" s="515"/>
      <c r="Z316" s="515"/>
      <c r="AA316" s="515"/>
      <c r="AB316" s="515"/>
    </row>
    <row r="317" spans="2:28" x14ac:dyDescent="0.25">
      <c r="B317" s="515"/>
      <c r="C317" s="515"/>
      <c r="D317" s="515"/>
      <c r="E317" s="515"/>
      <c r="F317" s="515"/>
      <c r="G317" s="515"/>
      <c r="H317" s="515"/>
      <c r="I317" s="515"/>
      <c r="J317" s="515"/>
      <c r="K317" s="515"/>
      <c r="L317" s="515"/>
      <c r="M317" s="515"/>
      <c r="N317" s="515"/>
      <c r="O317" s="515"/>
      <c r="P317" s="515"/>
      <c r="Q317" s="515"/>
      <c r="R317" s="515"/>
      <c r="S317" s="515"/>
      <c r="T317" s="515"/>
      <c r="U317" s="515"/>
      <c r="V317" s="515"/>
      <c r="W317" s="515"/>
      <c r="X317" s="515"/>
      <c r="Y317" s="515"/>
      <c r="Z317" s="515"/>
      <c r="AA317" s="515"/>
      <c r="AB317" s="515"/>
    </row>
    <row r="318" spans="2:28" x14ac:dyDescent="0.25">
      <c r="B318" s="515"/>
      <c r="C318" s="515"/>
      <c r="D318" s="515"/>
      <c r="E318" s="515"/>
      <c r="F318" s="515"/>
      <c r="G318" s="515"/>
      <c r="H318" s="515"/>
      <c r="I318" s="515"/>
      <c r="J318" s="515"/>
      <c r="K318" s="515"/>
      <c r="L318" s="515"/>
      <c r="M318" s="515"/>
      <c r="N318" s="515"/>
      <c r="O318" s="515"/>
      <c r="P318" s="515"/>
      <c r="Q318" s="515"/>
      <c r="R318" s="515"/>
      <c r="S318" s="515"/>
      <c r="T318" s="515"/>
      <c r="U318" s="515"/>
      <c r="V318" s="515"/>
      <c r="W318" s="515"/>
      <c r="X318" s="515"/>
      <c r="Y318" s="515"/>
      <c r="Z318" s="515"/>
      <c r="AA318" s="515"/>
      <c r="AB318" s="515"/>
    </row>
    <row r="319" spans="2:28" x14ac:dyDescent="0.25">
      <c r="B319" s="515"/>
      <c r="C319" s="515"/>
      <c r="D319" s="515"/>
      <c r="E319" s="515"/>
      <c r="F319" s="515"/>
      <c r="G319" s="515"/>
      <c r="H319" s="515"/>
      <c r="I319" s="515"/>
      <c r="J319" s="515"/>
      <c r="K319" s="515"/>
      <c r="L319" s="515"/>
      <c r="M319" s="515"/>
      <c r="N319" s="515"/>
      <c r="O319" s="515"/>
      <c r="P319" s="515"/>
      <c r="Q319" s="515"/>
      <c r="R319" s="515"/>
      <c r="S319" s="515"/>
      <c r="T319" s="515"/>
      <c r="U319" s="515"/>
      <c r="V319" s="515"/>
      <c r="W319" s="515"/>
      <c r="X319" s="515"/>
      <c r="Y319" s="515"/>
      <c r="Z319" s="515"/>
      <c r="AA319" s="515"/>
      <c r="AB319" s="515"/>
    </row>
    <row r="320" spans="2:28" x14ac:dyDescent="0.25">
      <c r="B320" s="515"/>
      <c r="C320" s="515"/>
      <c r="D320" s="515"/>
      <c r="E320" s="515"/>
      <c r="F320" s="515"/>
      <c r="G320" s="515"/>
      <c r="H320" s="515"/>
      <c r="I320" s="515"/>
      <c r="J320" s="515"/>
      <c r="K320" s="515"/>
      <c r="L320" s="515"/>
      <c r="M320" s="515"/>
      <c r="N320" s="515"/>
      <c r="O320" s="515"/>
      <c r="P320" s="515"/>
      <c r="Q320" s="515"/>
      <c r="R320" s="515"/>
      <c r="S320" s="515"/>
      <c r="T320" s="515"/>
      <c r="U320" s="515"/>
      <c r="V320" s="515"/>
      <c r="W320" s="515"/>
      <c r="X320" s="515"/>
      <c r="Y320" s="515"/>
      <c r="Z320" s="515"/>
      <c r="AA320" s="515"/>
      <c r="AB320" s="515"/>
    </row>
    <row r="321" spans="2:28" x14ac:dyDescent="0.25">
      <c r="B321" s="515"/>
      <c r="C321" s="515"/>
      <c r="D321" s="515"/>
      <c r="E321" s="515"/>
      <c r="F321" s="515"/>
      <c r="G321" s="515"/>
      <c r="H321" s="515"/>
      <c r="I321" s="515"/>
      <c r="J321" s="515"/>
      <c r="K321" s="515"/>
      <c r="L321" s="515"/>
      <c r="M321" s="515"/>
      <c r="N321" s="515"/>
      <c r="O321" s="515"/>
      <c r="P321" s="515"/>
      <c r="Q321" s="515"/>
      <c r="R321" s="515"/>
      <c r="S321" s="515"/>
      <c r="T321" s="515"/>
      <c r="U321" s="515"/>
      <c r="V321" s="515"/>
      <c r="W321" s="515"/>
      <c r="X321" s="515"/>
      <c r="Y321" s="515"/>
      <c r="Z321" s="515"/>
      <c r="AA321" s="515"/>
      <c r="AB321" s="515"/>
    </row>
    <row r="322" spans="2:28" x14ac:dyDescent="0.25">
      <c r="B322" s="515"/>
      <c r="C322" s="515"/>
      <c r="D322" s="515"/>
      <c r="E322" s="515"/>
      <c r="F322" s="515"/>
      <c r="G322" s="515"/>
      <c r="H322" s="515"/>
      <c r="I322" s="515"/>
      <c r="J322" s="515"/>
      <c r="K322" s="515"/>
      <c r="L322" s="515"/>
      <c r="M322" s="515"/>
      <c r="N322" s="515"/>
      <c r="O322" s="515"/>
      <c r="P322" s="515"/>
      <c r="Q322" s="515"/>
      <c r="R322" s="515"/>
      <c r="S322" s="515"/>
      <c r="T322" s="515"/>
      <c r="U322" s="515"/>
      <c r="V322" s="515"/>
      <c r="W322" s="515"/>
      <c r="X322" s="515"/>
      <c r="Y322" s="515"/>
      <c r="Z322" s="515"/>
      <c r="AA322" s="515"/>
      <c r="AB322" s="515"/>
    </row>
    <row r="323" spans="2:28" x14ac:dyDescent="0.25">
      <c r="B323" s="515"/>
      <c r="C323" s="515"/>
      <c r="D323" s="515"/>
      <c r="E323" s="515"/>
      <c r="F323" s="515"/>
      <c r="G323" s="515"/>
      <c r="H323" s="515"/>
      <c r="I323" s="515"/>
      <c r="J323" s="515"/>
      <c r="K323" s="515"/>
      <c r="L323" s="515"/>
      <c r="M323" s="515"/>
      <c r="N323" s="515"/>
      <c r="O323" s="515"/>
      <c r="P323" s="515"/>
      <c r="Q323" s="515"/>
      <c r="R323" s="515"/>
      <c r="S323" s="515"/>
      <c r="T323" s="515"/>
      <c r="U323" s="515"/>
      <c r="V323" s="515"/>
      <c r="W323" s="515"/>
      <c r="X323" s="515"/>
      <c r="Y323" s="515"/>
      <c r="Z323" s="515"/>
      <c r="AA323" s="515"/>
      <c r="AB323" s="515"/>
    </row>
    <row r="324" spans="2:28" x14ac:dyDescent="0.25">
      <c r="B324" s="515"/>
      <c r="C324" s="515"/>
      <c r="D324" s="515"/>
      <c r="E324" s="515"/>
      <c r="F324" s="515"/>
      <c r="G324" s="515"/>
      <c r="H324" s="515"/>
      <c r="I324" s="515"/>
      <c r="J324" s="515"/>
      <c r="K324" s="515"/>
      <c r="L324" s="515"/>
      <c r="M324" s="515"/>
      <c r="N324" s="515"/>
      <c r="O324" s="515"/>
      <c r="P324" s="515"/>
      <c r="Q324" s="515"/>
      <c r="R324" s="515"/>
      <c r="S324" s="515"/>
      <c r="T324" s="515"/>
      <c r="U324" s="515"/>
      <c r="V324" s="515"/>
      <c r="W324" s="515"/>
      <c r="X324" s="515"/>
      <c r="Y324" s="515"/>
      <c r="Z324" s="515"/>
      <c r="AA324" s="515"/>
      <c r="AB324" s="515"/>
    </row>
    <row r="325" spans="2:28" x14ac:dyDescent="0.25">
      <c r="B325" s="515"/>
      <c r="C325" s="515"/>
      <c r="D325" s="515"/>
      <c r="E325" s="515"/>
      <c r="F325" s="515"/>
      <c r="G325" s="515"/>
      <c r="H325" s="515"/>
      <c r="I325" s="515"/>
      <c r="J325" s="515"/>
      <c r="K325" s="515"/>
      <c r="L325" s="515"/>
      <c r="M325" s="515"/>
      <c r="N325" s="515"/>
      <c r="O325" s="515"/>
      <c r="P325" s="515"/>
      <c r="Q325" s="515"/>
      <c r="R325" s="515"/>
      <c r="S325" s="515"/>
      <c r="T325" s="515"/>
      <c r="U325" s="515"/>
      <c r="V325" s="515"/>
      <c r="W325" s="515"/>
      <c r="X325" s="515"/>
      <c r="Y325" s="515"/>
      <c r="Z325" s="515"/>
      <c r="AA325" s="515"/>
      <c r="AB325" s="515"/>
    </row>
    <row r="326" spans="2:28" x14ac:dyDescent="0.25">
      <c r="B326" s="515"/>
      <c r="C326" s="515"/>
      <c r="D326" s="515"/>
      <c r="E326" s="515"/>
      <c r="F326" s="515"/>
      <c r="G326" s="515"/>
      <c r="H326" s="515"/>
      <c r="I326" s="515"/>
      <c r="J326" s="515"/>
      <c r="K326" s="515"/>
      <c r="L326" s="515"/>
      <c r="M326" s="515"/>
      <c r="N326" s="515"/>
      <c r="O326" s="515"/>
      <c r="P326" s="515"/>
      <c r="Q326" s="515"/>
      <c r="R326" s="515"/>
      <c r="S326" s="515"/>
      <c r="T326" s="515"/>
      <c r="U326" s="515"/>
      <c r="V326" s="515"/>
      <c r="W326" s="515"/>
      <c r="X326" s="515"/>
      <c r="Y326" s="515"/>
      <c r="Z326" s="515"/>
      <c r="AA326" s="515"/>
      <c r="AB326" s="515"/>
    </row>
    <row r="327" spans="2:28" x14ac:dyDescent="0.25">
      <c r="B327" s="515"/>
      <c r="C327" s="515"/>
      <c r="D327" s="515"/>
      <c r="E327" s="515"/>
      <c r="F327" s="515"/>
      <c r="G327" s="515"/>
      <c r="H327" s="515"/>
      <c r="I327" s="515"/>
      <c r="J327" s="515"/>
      <c r="K327" s="515"/>
      <c r="L327" s="515"/>
      <c r="M327" s="515"/>
      <c r="N327" s="515"/>
      <c r="O327" s="515"/>
      <c r="P327" s="515"/>
      <c r="Q327" s="515"/>
      <c r="R327" s="515"/>
      <c r="S327" s="515"/>
      <c r="T327" s="515"/>
      <c r="U327" s="515"/>
      <c r="V327" s="515"/>
      <c r="W327" s="515"/>
      <c r="X327" s="515"/>
      <c r="Y327" s="515"/>
      <c r="Z327" s="515"/>
      <c r="AA327" s="515"/>
      <c r="AB327" s="515"/>
    </row>
    <row r="328" spans="2:28" x14ac:dyDescent="0.25">
      <c r="B328" s="515"/>
      <c r="C328" s="515"/>
      <c r="D328" s="515"/>
      <c r="E328" s="515"/>
      <c r="F328" s="515"/>
      <c r="G328" s="515"/>
      <c r="H328" s="515"/>
      <c r="I328" s="515"/>
      <c r="J328" s="515"/>
      <c r="K328" s="515"/>
      <c r="L328" s="515"/>
      <c r="M328" s="515"/>
      <c r="N328" s="515"/>
      <c r="O328" s="515"/>
      <c r="P328" s="515"/>
      <c r="Q328" s="515"/>
      <c r="R328" s="515"/>
      <c r="S328" s="515"/>
      <c r="T328" s="515"/>
      <c r="U328" s="515"/>
      <c r="V328" s="515"/>
      <c r="W328" s="515"/>
      <c r="X328" s="515"/>
      <c r="Y328" s="515"/>
      <c r="Z328" s="515"/>
      <c r="AA328" s="515"/>
      <c r="AB328" s="515"/>
    </row>
    <row r="329" spans="2:28" x14ac:dyDescent="0.25">
      <c r="B329" s="515"/>
      <c r="C329" s="515"/>
      <c r="D329" s="515"/>
      <c r="E329" s="515"/>
      <c r="F329" s="515"/>
      <c r="G329" s="515"/>
      <c r="H329" s="515"/>
      <c r="I329" s="515"/>
      <c r="J329" s="515"/>
      <c r="K329" s="515"/>
      <c r="L329" s="515"/>
      <c r="M329" s="515"/>
      <c r="N329" s="515"/>
      <c r="O329" s="515"/>
      <c r="P329" s="515"/>
      <c r="Q329" s="515"/>
      <c r="R329" s="515"/>
      <c r="S329" s="515"/>
      <c r="T329" s="515"/>
      <c r="U329" s="515"/>
      <c r="V329" s="515"/>
      <c r="W329" s="515"/>
      <c r="X329" s="515"/>
      <c r="Y329" s="515"/>
      <c r="Z329" s="515"/>
      <c r="AA329" s="515"/>
      <c r="AB329" s="515"/>
    </row>
    <row r="330" spans="2:28" x14ac:dyDescent="0.25">
      <c r="B330" s="515"/>
      <c r="C330" s="515"/>
      <c r="D330" s="515"/>
      <c r="E330" s="515"/>
      <c r="F330" s="515"/>
      <c r="G330" s="515"/>
      <c r="H330" s="515"/>
      <c r="I330" s="515"/>
      <c r="J330" s="515"/>
      <c r="K330" s="515"/>
      <c r="L330" s="515"/>
      <c r="M330" s="515"/>
      <c r="N330" s="515"/>
      <c r="O330" s="515"/>
      <c r="P330" s="515"/>
      <c r="Q330" s="515"/>
      <c r="R330" s="515"/>
      <c r="S330" s="515"/>
      <c r="T330" s="515"/>
      <c r="U330" s="515"/>
      <c r="V330" s="515"/>
      <c r="W330" s="515"/>
      <c r="X330" s="515"/>
      <c r="Y330" s="515"/>
      <c r="Z330" s="515"/>
      <c r="AA330" s="515"/>
      <c r="AB330" s="515"/>
    </row>
    <row r="331" spans="2:28" x14ac:dyDescent="0.25">
      <c r="B331" s="515"/>
      <c r="C331" s="515"/>
      <c r="D331" s="515"/>
      <c r="E331" s="515"/>
      <c r="F331" s="515"/>
      <c r="G331" s="515"/>
      <c r="H331" s="515"/>
      <c r="I331" s="515"/>
      <c r="J331" s="515"/>
      <c r="K331" s="515"/>
      <c r="L331" s="515"/>
      <c r="M331" s="515"/>
      <c r="N331" s="515"/>
      <c r="O331" s="515"/>
      <c r="P331" s="515"/>
      <c r="Q331" s="515"/>
      <c r="R331" s="515"/>
      <c r="S331" s="515"/>
      <c r="T331" s="515"/>
      <c r="U331" s="515"/>
      <c r="V331" s="515"/>
      <c r="W331" s="515"/>
      <c r="X331" s="515"/>
      <c r="Y331" s="515"/>
      <c r="Z331" s="515"/>
      <c r="AA331" s="515"/>
      <c r="AB331" s="515"/>
    </row>
    <row r="332" spans="2:28" x14ac:dyDescent="0.25">
      <c r="B332" s="515"/>
      <c r="C332" s="515"/>
      <c r="D332" s="515"/>
      <c r="E332" s="515"/>
      <c r="F332" s="515"/>
      <c r="G332" s="515"/>
      <c r="H332" s="515"/>
      <c r="I332" s="515"/>
      <c r="J332" s="515"/>
      <c r="K332" s="515"/>
      <c r="L332" s="515"/>
      <c r="M332" s="515"/>
      <c r="N332" s="515"/>
      <c r="O332" s="515"/>
      <c r="P332" s="515"/>
      <c r="Q332" s="515"/>
      <c r="R332" s="515"/>
      <c r="S332" s="515"/>
      <c r="T332" s="515"/>
      <c r="U332" s="515"/>
      <c r="V332" s="515"/>
      <c r="W332" s="515"/>
      <c r="X332" s="515"/>
      <c r="Y332" s="515"/>
      <c r="Z332" s="515"/>
      <c r="AA332" s="515"/>
      <c r="AB332" s="515"/>
    </row>
    <row r="333" spans="2:28" x14ac:dyDescent="0.25">
      <c r="B333" s="515"/>
      <c r="C333" s="515"/>
      <c r="D333" s="515"/>
      <c r="E333" s="515"/>
      <c r="F333" s="515"/>
      <c r="G333" s="515"/>
      <c r="H333" s="515"/>
      <c r="I333" s="515"/>
      <c r="J333" s="515"/>
      <c r="K333" s="515"/>
      <c r="L333" s="515"/>
      <c r="M333" s="515"/>
      <c r="N333" s="515"/>
      <c r="O333" s="515"/>
      <c r="P333" s="515"/>
      <c r="Q333" s="515"/>
      <c r="R333" s="515"/>
      <c r="S333" s="515"/>
      <c r="T333" s="515"/>
      <c r="U333" s="515"/>
      <c r="V333" s="515"/>
      <c r="W333" s="515"/>
      <c r="X333" s="515"/>
      <c r="Y333" s="515"/>
      <c r="Z333" s="515"/>
      <c r="AA333" s="515"/>
      <c r="AB333" s="515"/>
    </row>
    <row r="334" spans="2:28" x14ac:dyDescent="0.25">
      <c r="B334" s="515"/>
      <c r="C334" s="515"/>
      <c r="D334" s="515"/>
      <c r="E334" s="515"/>
      <c r="F334" s="515"/>
      <c r="G334" s="515"/>
      <c r="H334" s="515"/>
      <c r="I334" s="515"/>
      <c r="J334" s="515"/>
      <c r="K334" s="515"/>
      <c r="L334" s="515"/>
      <c r="M334" s="515"/>
      <c r="N334" s="515"/>
      <c r="O334" s="515"/>
      <c r="P334" s="515"/>
      <c r="Q334" s="515"/>
      <c r="R334" s="515"/>
      <c r="S334" s="515"/>
      <c r="T334" s="515"/>
      <c r="U334" s="515"/>
      <c r="V334" s="515"/>
      <c r="W334" s="515"/>
      <c r="X334" s="515"/>
      <c r="Y334" s="515"/>
      <c r="Z334" s="515"/>
      <c r="AA334" s="515"/>
      <c r="AB334" s="515"/>
    </row>
    <row r="335" spans="2:28" x14ac:dyDescent="0.25">
      <c r="B335" s="515"/>
      <c r="C335" s="515"/>
      <c r="D335" s="515"/>
      <c r="E335" s="515"/>
      <c r="F335" s="515"/>
      <c r="G335" s="515"/>
      <c r="H335" s="515"/>
      <c r="I335" s="515"/>
      <c r="J335" s="515"/>
      <c r="K335" s="515"/>
      <c r="L335" s="515"/>
      <c r="M335" s="515"/>
      <c r="N335" s="515"/>
      <c r="O335" s="515"/>
      <c r="P335" s="515"/>
      <c r="Q335" s="515"/>
      <c r="R335" s="515"/>
      <c r="S335" s="515"/>
      <c r="T335" s="515"/>
      <c r="U335" s="515"/>
      <c r="V335" s="515"/>
      <c r="W335" s="515"/>
      <c r="X335" s="515"/>
      <c r="Y335" s="515"/>
      <c r="Z335" s="515"/>
      <c r="AA335" s="515"/>
      <c r="AB335" s="515"/>
    </row>
    <row r="336" spans="2:28" x14ac:dyDescent="0.25">
      <c r="B336" s="515"/>
      <c r="C336" s="515"/>
      <c r="D336" s="515"/>
      <c r="E336" s="515"/>
      <c r="F336" s="515"/>
      <c r="G336" s="515"/>
      <c r="H336" s="515"/>
      <c r="I336" s="515"/>
      <c r="J336" s="515"/>
      <c r="K336" s="515"/>
      <c r="L336" s="515"/>
      <c r="M336" s="515"/>
      <c r="N336" s="515"/>
      <c r="O336" s="515"/>
      <c r="P336" s="515"/>
      <c r="Q336" s="515"/>
      <c r="R336" s="515"/>
      <c r="S336" s="515"/>
      <c r="T336" s="515"/>
      <c r="U336" s="515"/>
      <c r="V336" s="515"/>
      <c r="W336" s="515"/>
      <c r="X336" s="515"/>
      <c r="Y336" s="515"/>
      <c r="Z336" s="515"/>
      <c r="AA336" s="515"/>
      <c r="AB336" s="515"/>
    </row>
    <row r="337" spans="2:28" x14ac:dyDescent="0.25">
      <c r="B337" s="515"/>
      <c r="C337" s="515"/>
      <c r="D337" s="515"/>
      <c r="E337" s="515"/>
      <c r="F337" s="515"/>
      <c r="G337" s="515"/>
      <c r="H337" s="515"/>
      <c r="I337" s="515"/>
      <c r="J337" s="515"/>
      <c r="K337" s="515"/>
      <c r="L337" s="515"/>
      <c r="M337" s="515"/>
      <c r="N337" s="515"/>
      <c r="O337" s="515"/>
      <c r="P337" s="515"/>
      <c r="Q337" s="515"/>
      <c r="R337" s="515"/>
      <c r="S337" s="515"/>
      <c r="T337" s="515"/>
      <c r="U337" s="515"/>
      <c r="V337" s="515"/>
      <c r="W337" s="515"/>
      <c r="X337" s="515"/>
      <c r="Y337" s="515"/>
      <c r="Z337" s="515"/>
      <c r="AA337" s="515"/>
      <c r="AB337" s="515"/>
    </row>
    <row r="338" spans="2:28" x14ac:dyDescent="0.25">
      <c r="B338" s="515"/>
      <c r="C338" s="515"/>
      <c r="D338" s="515"/>
      <c r="E338" s="515"/>
      <c r="F338" s="515"/>
      <c r="G338" s="515"/>
      <c r="H338" s="515"/>
      <c r="I338" s="515"/>
      <c r="J338" s="515"/>
      <c r="K338" s="515"/>
      <c r="L338" s="515"/>
      <c r="M338" s="515"/>
      <c r="N338" s="515"/>
      <c r="O338" s="515"/>
      <c r="P338" s="515"/>
      <c r="Q338" s="515"/>
      <c r="R338" s="515"/>
      <c r="S338" s="515"/>
      <c r="T338" s="515"/>
      <c r="U338" s="515"/>
      <c r="V338" s="515"/>
      <c r="W338" s="515"/>
      <c r="X338" s="515"/>
      <c r="Y338" s="515"/>
      <c r="Z338" s="515"/>
      <c r="AA338" s="515"/>
      <c r="AB338" s="515"/>
    </row>
    <row r="339" spans="2:28" x14ac:dyDescent="0.25">
      <c r="B339" s="515"/>
      <c r="C339" s="515"/>
      <c r="D339" s="515"/>
      <c r="E339" s="515"/>
      <c r="F339" s="515"/>
      <c r="G339" s="515"/>
      <c r="H339" s="515"/>
      <c r="I339" s="515"/>
      <c r="J339" s="515"/>
      <c r="K339" s="515"/>
      <c r="L339" s="515"/>
      <c r="M339" s="515"/>
      <c r="N339" s="515"/>
      <c r="O339" s="515"/>
      <c r="P339" s="515"/>
      <c r="Q339" s="515"/>
      <c r="R339" s="515"/>
      <c r="S339" s="515"/>
      <c r="T339" s="515"/>
      <c r="U339" s="515"/>
      <c r="V339" s="515"/>
      <c r="W339" s="515"/>
      <c r="X339" s="515"/>
      <c r="Y339" s="515"/>
      <c r="Z339" s="515"/>
      <c r="AA339" s="515"/>
      <c r="AB339" s="515"/>
    </row>
    <row r="340" spans="2:28" x14ac:dyDescent="0.25">
      <c r="B340" s="515"/>
      <c r="C340" s="515"/>
      <c r="D340" s="515"/>
      <c r="E340" s="515"/>
      <c r="F340" s="515"/>
      <c r="G340" s="515"/>
      <c r="H340" s="515"/>
      <c r="I340" s="515"/>
      <c r="J340" s="515"/>
      <c r="K340" s="515"/>
      <c r="L340" s="515"/>
      <c r="M340" s="515"/>
      <c r="N340" s="515"/>
      <c r="O340" s="515"/>
      <c r="P340" s="515"/>
      <c r="Q340" s="515"/>
      <c r="R340" s="515"/>
      <c r="S340" s="515"/>
      <c r="T340" s="515"/>
      <c r="U340" s="515"/>
      <c r="V340" s="515"/>
      <c r="W340" s="515"/>
      <c r="X340" s="515"/>
      <c r="Y340" s="515"/>
      <c r="Z340" s="515"/>
      <c r="AA340" s="515"/>
      <c r="AB340" s="515"/>
    </row>
    <row r="341" spans="2:28" x14ac:dyDescent="0.25">
      <c r="B341" s="515"/>
      <c r="C341" s="515"/>
      <c r="D341" s="515"/>
      <c r="E341" s="515"/>
      <c r="F341" s="515"/>
      <c r="G341" s="515"/>
      <c r="H341" s="515"/>
      <c r="I341" s="515"/>
      <c r="J341" s="515"/>
      <c r="K341" s="515"/>
      <c r="L341" s="515"/>
      <c r="M341" s="515"/>
      <c r="N341" s="515"/>
      <c r="O341" s="515"/>
      <c r="P341" s="515"/>
      <c r="Q341" s="515"/>
      <c r="R341" s="515"/>
      <c r="S341" s="515"/>
      <c r="T341" s="515"/>
      <c r="U341" s="515"/>
      <c r="V341" s="515"/>
      <c r="W341" s="515"/>
      <c r="X341" s="515"/>
      <c r="Y341" s="515"/>
      <c r="Z341" s="515"/>
      <c r="AA341" s="515"/>
      <c r="AB341" s="515"/>
    </row>
    <row r="342" spans="2:28" x14ac:dyDescent="0.25">
      <c r="B342" s="515"/>
      <c r="C342" s="515"/>
      <c r="D342" s="515"/>
      <c r="E342" s="515"/>
      <c r="F342" s="515"/>
      <c r="G342" s="515"/>
      <c r="H342" s="515"/>
      <c r="I342" s="515"/>
      <c r="J342" s="515"/>
      <c r="K342" s="515"/>
      <c r="L342" s="515"/>
      <c r="M342" s="515"/>
      <c r="N342" s="515"/>
      <c r="O342" s="515"/>
      <c r="P342" s="515"/>
      <c r="Q342" s="515"/>
      <c r="R342" s="515"/>
      <c r="S342" s="515"/>
      <c r="T342" s="515"/>
      <c r="U342" s="515"/>
      <c r="V342" s="515"/>
      <c r="W342" s="515"/>
      <c r="X342" s="515"/>
      <c r="Y342" s="515"/>
      <c r="Z342" s="515"/>
      <c r="AA342" s="515"/>
      <c r="AB342" s="515"/>
    </row>
    <row r="343" spans="2:28" x14ac:dyDescent="0.25">
      <c r="B343" s="515"/>
      <c r="C343" s="515"/>
      <c r="D343" s="515"/>
      <c r="E343" s="515"/>
      <c r="F343" s="515"/>
      <c r="G343" s="515"/>
      <c r="H343" s="515"/>
      <c r="I343" s="515"/>
      <c r="J343" s="515"/>
      <c r="K343" s="515"/>
      <c r="L343" s="515"/>
      <c r="M343" s="515"/>
      <c r="N343" s="515"/>
      <c r="O343" s="515"/>
      <c r="P343" s="515"/>
      <c r="Q343" s="515"/>
      <c r="R343" s="515"/>
      <c r="S343" s="515"/>
      <c r="T343" s="515"/>
      <c r="U343" s="515"/>
      <c r="V343" s="515"/>
      <c r="W343" s="515"/>
      <c r="X343" s="515"/>
      <c r="Y343" s="515"/>
      <c r="Z343" s="515"/>
      <c r="AA343" s="515"/>
      <c r="AB343" s="515"/>
    </row>
    <row r="344" spans="2:28" x14ac:dyDescent="0.25">
      <c r="B344" s="515"/>
      <c r="C344" s="515"/>
      <c r="D344" s="515"/>
      <c r="E344" s="515"/>
      <c r="F344" s="515"/>
      <c r="G344" s="515"/>
      <c r="H344" s="515"/>
      <c r="I344" s="515"/>
      <c r="J344" s="515"/>
      <c r="K344" s="515"/>
      <c r="L344" s="515"/>
      <c r="M344" s="515"/>
      <c r="N344" s="515"/>
      <c r="O344" s="515"/>
      <c r="P344" s="515"/>
      <c r="Q344" s="515"/>
      <c r="R344" s="515"/>
      <c r="S344" s="515"/>
      <c r="T344" s="515"/>
      <c r="U344" s="515"/>
      <c r="V344" s="515"/>
      <c r="W344" s="515"/>
      <c r="X344" s="515"/>
      <c r="Y344" s="515"/>
      <c r="Z344" s="515"/>
      <c r="AA344" s="515"/>
      <c r="AB344" s="515"/>
    </row>
    <row r="345" spans="2:28" x14ac:dyDescent="0.25">
      <c r="B345" s="515"/>
      <c r="C345" s="515"/>
      <c r="D345" s="515"/>
      <c r="E345" s="515"/>
      <c r="F345" s="515"/>
      <c r="G345" s="515"/>
      <c r="H345" s="515"/>
      <c r="I345" s="515"/>
      <c r="J345" s="515"/>
      <c r="K345" s="515"/>
      <c r="L345" s="515"/>
      <c r="M345" s="515"/>
      <c r="N345" s="515"/>
      <c r="O345" s="515"/>
      <c r="P345" s="515"/>
      <c r="Q345" s="515"/>
      <c r="R345" s="515"/>
      <c r="S345" s="515"/>
      <c r="T345" s="515"/>
      <c r="U345" s="515"/>
      <c r="V345" s="515"/>
      <c r="W345" s="515"/>
      <c r="X345" s="515"/>
      <c r="Y345" s="515"/>
      <c r="Z345" s="515"/>
      <c r="AA345" s="515"/>
      <c r="AB345" s="515"/>
    </row>
    <row r="346" spans="2:28" x14ac:dyDescent="0.25">
      <c r="B346" s="515"/>
      <c r="C346" s="515"/>
      <c r="D346" s="515"/>
      <c r="E346" s="515"/>
      <c r="F346" s="515"/>
      <c r="G346" s="515"/>
      <c r="H346" s="515"/>
      <c r="I346" s="515"/>
      <c r="J346" s="515"/>
      <c r="K346" s="515"/>
      <c r="L346" s="515"/>
      <c r="M346" s="515"/>
      <c r="N346" s="515"/>
      <c r="O346" s="515"/>
      <c r="P346" s="515"/>
      <c r="Q346" s="515"/>
      <c r="R346" s="515"/>
      <c r="S346" s="515"/>
      <c r="T346" s="515"/>
      <c r="U346" s="515"/>
      <c r="V346" s="515"/>
      <c r="W346" s="515"/>
      <c r="X346" s="515"/>
      <c r="Y346" s="515"/>
      <c r="Z346" s="515"/>
      <c r="AA346" s="515"/>
      <c r="AB346" s="515"/>
    </row>
    <row r="347" spans="2:28" x14ac:dyDescent="0.25">
      <c r="B347" s="515"/>
      <c r="C347" s="515"/>
      <c r="D347" s="515"/>
      <c r="E347" s="515"/>
      <c r="F347" s="515"/>
      <c r="G347" s="515"/>
      <c r="H347" s="515"/>
      <c r="I347" s="515"/>
      <c r="J347" s="515"/>
      <c r="K347" s="515"/>
      <c r="L347" s="515"/>
      <c r="M347" s="515"/>
      <c r="N347" s="515"/>
      <c r="O347" s="515"/>
      <c r="P347" s="515"/>
      <c r="Q347" s="515"/>
      <c r="R347" s="515"/>
      <c r="S347" s="515"/>
      <c r="T347" s="515"/>
      <c r="U347" s="515"/>
      <c r="V347" s="515"/>
      <c r="W347" s="515"/>
      <c r="X347" s="515"/>
      <c r="Y347" s="515"/>
      <c r="Z347" s="515"/>
      <c r="AA347" s="515"/>
      <c r="AB347" s="515"/>
    </row>
    <row r="348" spans="2:28" x14ac:dyDescent="0.25">
      <c r="B348" s="515"/>
      <c r="C348" s="515"/>
      <c r="D348" s="515"/>
      <c r="E348" s="515"/>
      <c r="F348" s="515"/>
      <c r="G348" s="515"/>
      <c r="H348" s="515"/>
      <c r="I348" s="515"/>
      <c r="J348" s="515"/>
      <c r="K348" s="515"/>
      <c r="L348" s="515"/>
      <c r="M348" s="515"/>
      <c r="N348" s="515"/>
      <c r="O348" s="515"/>
      <c r="P348" s="515"/>
      <c r="Q348" s="515"/>
      <c r="R348" s="515"/>
      <c r="S348" s="515"/>
      <c r="T348" s="515"/>
      <c r="U348" s="515"/>
      <c r="V348" s="515"/>
      <c r="W348" s="515"/>
      <c r="X348" s="515"/>
      <c r="Y348" s="515"/>
      <c r="Z348" s="515"/>
      <c r="AA348" s="515"/>
      <c r="AB348" s="515"/>
    </row>
    <row r="349" spans="2:28" x14ac:dyDescent="0.25">
      <c r="B349" s="515"/>
      <c r="C349" s="515"/>
      <c r="D349" s="515"/>
      <c r="E349" s="515"/>
      <c r="F349" s="515"/>
      <c r="G349" s="515"/>
      <c r="H349" s="515"/>
      <c r="I349" s="515"/>
      <c r="J349" s="515"/>
      <c r="K349" s="515"/>
      <c r="L349" s="515"/>
      <c r="M349" s="515"/>
      <c r="N349" s="515"/>
      <c r="O349" s="515"/>
      <c r="P349" s="515"/>
      <c r="Q349" s="515"/>
      <c r="R349" s="515"/>
      <c r="S349" s="515"/>
      <c r="T349" s="515"/>
      <c r="U349" s="515"/>
      <c r="V349" s="515"/>
      <c r="W349" s="515"/>
      <c r="X349" s="515"/>
      <c r="Y349" s="515"/>
      <c r="Z349" s="515"/>
      <c r="AA349" s="515"/>
      <c r="AB349" s="515"/>
    </row>
    <row r="350" spans="2:28" x14ac:dyDescent="0.25">
      <c r="B350" s="515"/>
      <c r="C350" s="515"/>
      <c r="D350" s="515"/>
      <c r="E350" s="515"/>
      <c r="F350" s="515"/>
      <c r="G350" s="515"/>
      <c r="H350" s="515"/>
      <c r="I350" s="515"/>
      <c r="J350" s="515"/>
      <c r="K350" s="515"/>
      <c r="L350" s="515"/>
      <c r="M350" s="515"/>
      <c r="N350" s="515"/>
      <c r="O350" s="515"/>
      <c r="P350" s="515"/>
      <c r="Q350" s="515"/>
      <c r="R350" s="515"/>
      <c r="S350" s="515"/>
      <c r="T350" s="515"/>
      <c r="U350" s="515"/>
      <c r="V350" s="515"/>
      <c r="W350" s="515"/>
      <c r="X350" s="515"/>
      <c r="Y350" s="515"/>
      <c r="Z350" s="515"/>
      <c r="AA350" s="515"/>
      <c r="AB350" s="515"/>
    </row>
    <row r="351" spans="2:28" x14ac:dyDescent="0.25">
      <c r="B351" s="515"/>
      <c r="C351" s="515"/>
      <c r="D351" s="515"/>
      <c r="E351" s="515"/>
      <c r="F351" s="515"/>
      <c r="G351" s="515"/>
      <c r="H351" s="515"/>
      <c r="I351" s="515"/>
      <c r="J351" s="515"/>
      <c r="K351" s="515"/>
      <c r="L351" s="515"/>
      <c r="M351" s="515"/>
      <c r="N351" s="515"/>
      <c r="O351" s="515"/>
      <c r="P351" s="515"/>
      <c r="Q351" s="515"/>
      <c r="R351" s="515"/>
      <c r="S351" s="515"/>
      <c r="T351" s="515"/>
      <c r="U351" s="515"/>
      <c r="V351" s="515"/>
      <c r="W351" s="515"/>
      <c r="X351" s="515"/>
      <c r="Y351" s="515"/>
      <c r="Z351" s="515"/>
      <c r="AA351" s="515"/>
      <c r="AB351" s="515"/>
    </row>
    <row r="352" spans="2:28" x14ac:dyDescent="0.25">
      <c r="B352" s="515"/>
      <c r="C352" s="515"/>
      <c r="D352" s="515"/>
      <c r="E352" s="515"/>
      <c r="F352" s="515"/>
      <c r="G352" s="515"/>
      <c r="H352" s="515"/>
      <c r="I352" s="515"/>
      <c r="J352" s="515"/>
      <c r="K352" s="515"/>
      <c r="L352" s="515"/>
      <c r="M352" s="515"/>
      <c r="N352" s="515"/>
      <c r="O352" s="515"/>
      <c r="P352" s="515"/>
      <c r="Q352" s="515"/>
      <c r="R352" s="515"/>
      <c r="S352" s="515"/>
      <c r="T352" s="515"/>
      <c r="U352" s="515"/>
      <c r="V352" s="515"/>
      <c r="W352" s="515"/>
      <c r="X352" s="515"/>
      <c r="Y352" s="515"/>
      <c r="Z352" s="515"/>
      <c r="AA352" s="515"/>
      <c r="AB352" s="515"/>
    </row>
    <row r="353" spans="2:28" x14ac:dyDescent="0.25">
      <c r="B353" s="515"/>
      <c r="C353" s="515"/>
      <c r="D353" s="515"/>
      <c r="E353" s="515"/>
      <c r="F353" s="515"/>
      <c r="G353" s="515"/>
      <c r="H353" s="515"/>
      <c r="I353" s="515"/>
      <c r="J353" s="515"/>
      <c r="K353" s="515"/>
      <c r="L353" s="515"/>
      <c r="M353" s="515"/>
      <c r="N353" s="515"/>
      <c r="O353" s="515"/>
      <c r="P353" s="515"/>
      <c r="Q353" s="515"/>
      <c r="R353" s="515"/>
      <c r="S353" s="515"/>
      <c r="T353" s="515"/>
      <c r="U353" s="515"/>
      <c r="V353" s="515"/>
      <c r="W353" s="515"/>
      <c r="X353" s="515"/>
      <c r="Y353" s="515"/>
      <c r="Z353" s="515"/>
      <c r="AA353" s="515"/>
      <c r="AB353" s="515"/>
    </row>
    <row r="354" spans="2:28" x14ac:dyDescent="0.25">
      <c r="B354" s="515"/>
      <c r="C354" s="515"/>
      <c r="D354" s="515"/>
      <c r="E354" s="515"/>
      <c r="F354" s="515"/>
      <c r="G354" s="515"/>
      <c r="H354" s="515"/>
      <c r="I354" s="515"/>
      <c r="J354" s="515"/>
      <c r="K354" s="515"/>
      <c r="L354" s="515"/>
      <c r="M354" s="515"/>
      <c r="N354" s="515"/>
      <c r="O354" s="515"/>
      <c r="P354" s="515"/>
      <c r="Q354" s="515"/>
      <c r="R354" s="515"/>
      <c r="S354" s="515"/>
      <c r="T354" s="515"/>
      <c r="U354" s="515"/>
      <c r="V354" s="515"/>
      <c r="W354" s="515"/>
      <c r="X354" s="515"/>
      <c r="Y354" s="515"/>
      <c r="Z354" s="515"/>
      <c r="AA354" s="515"/>
      <c r="AB354" s="515"/>
    </row>
    <row r="355" spans="2:28" x14ac:dyDescent="0.25">
      <c r="B355" s="515"/>
      <c r="C355" s="515"/>
      <c r="D355" s="515"/>
      <c r="E355" s="515"/>
      <c r="F355" s="515"/>
      <c r="G355" s="515"/>
      <c r="H355" s="515"/>
      <c r="I355" s="515"/>
      <c r="J355" s="515"/>
      <c r="K355" s="515"/>
      <c r="L355" s="515"/>
      <c r="M355" s="515"/>
      <c r="N355" s="515"/>
      <c r="O355" s="515"/>
      <c r="P355" s="515"/>
      <c r="Q355" s="515"/>
      <c r="R355" s="515"/>
      <c r="S355" s="515"/>
      <c r="T355" s="515"/>
      <c r="U355" s="515"/>
      <c r="V355" s="515"/>
      <c r="W355" s="515"/>
      <c r="X355" s="515"/>
      <c r="Y355" s="515"/>
      <c r="Z355" s="515"/>
      <c r="AA355" s="515"/>
      <c r="AB355" s="515"/>
    </row>
    <row r="356" spans="2:28" x14ac:dyDescent="0.25">
      <c r="B356" s="515"/>
      <c r="C356" s="515"/>
      <c r="D356" s="515"/>
      <c r="E356" s="515"/>
      <c r="F356" s="515"/>
      <c r="G356" s="515"/>
      <c r="H356" s="515"/>
      <c r="I356" s="515"/>
      <c r="J356" s="515"/>
      <c r="K356" s="515"/>
      <c r="L356" s="515"/>
      <c r="M356" s="515"/>
      <c r="N356" s="515"/>
      <c r="O356" s="515"/>
      <c r="P356" s="515"/>
      <c r="Q356" s="515"/>
      <c r="R356" s="515"/>
      <c r="S356" s="515"/>
      <c r="T356" s="515"/>
      <c r="U356" s="515"/>
      <c r="V356" s="515"/>
      <c r="W356" s="515"/>
      <c r="X356" s="515"/>
      <c r="Y356" s="515"/>
      <c r="Z356" s="515"/>
      <c r="AA356" s="515"/>
      <c r="AB356" s="515"/>
    </row>
    <row r="357" spans="2:28" x14ac:dyDescent="0.25">
      <c r="B357" s="515"/>
      <c r="C357" s="515"/>
      <c r="D357" s="515"/>
      <c r="E357" s="515"/>
      <c r="F357" s="515"/>
      <c r="G357" s="515"/>
      <c r="H357" s="515"/>
      <c r="I357" s="515"/>
      <c r="J357" s="515"/>
      <c r="K357" s="515"/>
      <c r="L357" s="515"/>
      <c r="M357" s="515"/>
      <c r="N357" s="515"/>
      <c r="O357" s="515"/>
      <c r="P357" s="515"/>
      <c r="Q357" s="515"/>
      <c r="R357" s="515"/>
      <c r="S357" s="515"/>
      <c r="T357" s="515"/>
      <c r="U357" s="515"/>
      <c r="V357" s="515"/>
      <c r="W357" s="515"/>
      <c r="X357" s="515"/>
      <c r="Y357" s="515"/>
      <c r="Z357" s="515"/>
      <c r="AA357" s="515"/>
      <c r="AB357" s="515"/>
    </row>
    <row r="358" spans="2:28" x14ac:dyDescent="0.25">
      <c r="B358" s="515"/>
      <c r="C358" s="515"/>
      <c r="D358" s="515"/>
      <c r="E358" s="515"/>
      <c r="F358" s="515"/>
      <c r="G358" s="515"/>
      <c r="H358" s="515"/>
      <c r="I358" s="515"/>
      <c r="J358" s="515"/>
      <c r="K358" s="515"/>
      <c r="L358" s="515"/>
      <c r="M358" s="515"/>
      <c r="N358" s="515"/>
      <c r="O358" s="515"/>
      <c r="P358" s="515"/>
      <c r="Q358" s="515"/>
      <c r="R358" s="515"/>
      <c r="S358" s="515"/>
      <c r="T358" s="515"/>
      <c r="U358" s="515"/>
      <c r="V358" s="515"/>
      <c r="W358" s="515"/>
      <c r="X358" s="515"/>
      <c r="Y358" s="515"/>
      <c r="Z358" s="515"/>
      <c r="AA358" s="515"/>
      <c r="AB358" s="515"/>
    </row>
    <row r="359" spans="2:28" x14ac:dyDescent="0.25">
      <c r="B359" s="515"/>
      <c r="C359" s="515"/>
      <c r="D359" s="515"/>
      <c r="E359" s="515"/>
      <c r="F359" s="515"/>
      <c r="G359" s="515"/>
      <c r="H359" s="515"/>
      <c r="I359" s="515"/>
      <c r="J359" s="515"/>
      <c r="K359" s="515"/>
      <c r="L359" s="515"/>
      <c r="M359" s="515"/>
      <c r="N359" s="515"/>
      <c r="O359" s="515"/>
      <c r="P359" s="515"/>
      <c r="Q359" s="515"/>
      <c r="R359" s="515"/>
      <c r="S359" s="515"/>
      <c r="T359" s="515"/>
      <c r="U359" s="515"/>
      <c r="V359" s="515"/>
      <c r="W359" s="515"/>
      <c r="X359" s="515"/>
      <c r="Y359" s="515"/>
      <c r="Z359" s="515"/>
      <c r="AA359" s="515"/>
      <c r="AB359" s="515"/>
    </row>
    <row r="360" spans="2:28" x14ac:dyDescent="0.25">
      <c r="B360" s="515"/>
      <c r="C360" s="515"/>
      <c r="D360" s="515"/>
      <c r="E360" s="515"/>
      <c r="F360" s="515"/>
      <c r="G360" s="515"/>
      <c r="H360" s="515"/>
      <c r="I360" s="515"/>
      <c r="J360" s="515"/>
      <c r="K360" s="515"/>
      <c r="L360" s="515"/>
      <c r="M360" s="515"/>
      <c r="N360" s="515"/>
      <c r="O360" s="515"/>
      <c r="P360" s="515"/>
      <c r="Q360" s="515"/>
      <c r="R360" s="515"/>
      <c r="S360" s="515"/>
      <c r="T360" s="515"/>
      <c r="U360" s="515"/>
      <c r="V360" s="515"/>
      <c r="W360" s="515"/>
      <c r="X360" s="515"/>
      <c r="Y360" s="515"/>
      <c r="Z360" s="515"/>
      <c r="AA360" s="515"/>
      <c r="AB360" s="515"/>
    </row>
    <row r="361" spans="2:28" x14ac:dyDescent="0.25">
      <c r="B361" s="515"/>
      <c r="C361" s="515"/>
      <c r="D361" s="515"/>
      <c r="E361" s="515"/>
      <c r="F361" s="515"/>
      <c r="G361" s="515"/>
      <c r="H361" s="515"/>
      <c r="I361" s="515"/>
      <c r="J361" s="515"/>
      <c r="K361" s="515"/>
      <c r="L361" s="515"/>
      <c r="M361" s="515"/>
      <c r="N361" s="515"/>
      <c r="O361" s="515"/>
      <c r="P361" s="515"/>
      <c r="Q361" s="515"/>
      <c r="R361" s="515"/>
      <c r="S361" s="515"/>
      <c r="T361" s="515"/>
      <c r="U361" s="515"/>
      <c r="V361" s="515"/>
      <c r="W361" s="515"/>
      <c r="X361" s="515"/>
      <c r="Y361" s="515"/>
      <c r="Z361" s="515"/>
      <c r="AA361" s="515"/>
      <c r="AB361" s="515"/>
    </row>
    <row r="362" spans="2:28" x14ac:dyDescent="0.25">
      <c r="B362" s="515"/>
      <c r="C362" s="515"/>
      <c r="D362" s="515"/>
      <c r="E362" s="515"/>
      <c r="F362" s="515"/>
      <c r="G362" s="515"/>
      <c r="H362" s="515"/>
      <c r="I362" s="515"/>
      <c r="J362" s="515"/>
      <c r="K362" s="515"/>
      <c r="L362" s="515"/>
      <c r="M362" s="515"/>
      <c r="N362" s="515"/>
      <c r="O362" s="515"/>
      <c r="P362" s="515"/>
      <c r="Q362" s="515"/>
      <c r="R362" s="515"/>
      <c r="S362" s="515"/>
      <c r="T362" s="515"/>
      <c r="U362" s="515"/>
      <c r="V362" s="515"/>
      <c r="W362" s="515"/>
      <c r="X362" s="515"/>
      <c r="Y362" s="515"/>
      <c r="Z362" s="515"/>
      <c r="AA362" s="515"/>
      <c r="AB362" s="515"/>
    </row>
    <row r="363" spans="2:28" x14ac:dyDescent="0.25">
      <c r="B363" s="515"/>
      <c r="C363" s="515"/>
      <c r="D363" s="515"/>
      <c r="E363" s="515"/>
      <c r="F363" s="515"/>
      <c r="G363" s="515"/>
      <c r="H363" s="515"/>
      <c r="I363" s="515"/>
      <c r="J363" s="515"/>
      <c r="K363" s="515"/>
      <c r="L363" s="515"/>
      <c r="M363" s="515"/>
      <c r="N363" s="515"/>
      <c r="O363" s="515"/>
      <c r="P363" s="515"/>
      <c r="Q363" s="515"/>
      <c r="R363" s="515"/>
      <c r="S363" s="515"/>
      <c r="T363" s="515"/>
      <c r="U363" s="515"/>
      <c r="V363" s="515"/>
      <c r="W363" s="515"/>
      <c r="X363" s="515"/>
      <c r="Y363" s="515"/>
      <c r="Z363" s="515"/>
      <c r="AA363" s="515"/>
      <c r="AB363" s="515"/>
    </row>
    <row r="364" spans="2:28" x14ac:dyDescent="0.25">
      <c r="B364" s="515"/>
      <c r="C364" s="515"/>
      <c r="D364" s="515"/>
      <c r="E364" s="515"/>
      <c r="F364" s="515"/>
      <c r="G364" s="515"/>
      <c r="H364" s="515"/>
      <c r="I364" s="515"/>
      <c r="J364" s="515"/>
      <c r="K364" s="515"/>
      <c r="L364" s="515"/>
      <c r="M364" s="515"/>
      <c r="N364" s="515"/>
      <c r="O364" s="515"/>
      <c r="P364" s="515"/>
      <c r="Q364" s="515"/>
      <c r="R364" s="515"/>
      <c r="S364" s="515"/>
      <c r="T364" s="515"/>
      <c r="U364" s="515"/>
      <c r="V364" s="515"/>
      <c r="W364" s="515"/>
      <c r="X364" s="515"/>
      <c r="Y364" s="515"/>
      <c r="Z364" s="515"/>
      <c r="AA364" s="515"/>
      <c r="AB364" s="515"/>
    </row>
    <row r="365" spans="2:28" x14ac:dyDescent="0.25">
      <c r="B365" s="515"/>
      <c r="C365" s="515"/>
      <c r="D365" s="515"/>
      <c r="E365" s="515"/>
      <c r="F365" s="515"/>
      <c r="G365" s="515"/>
      <c r="H365" s="515"/>
      <c r="I365" s="515"/>
      <c r="J365" s="515"/>
      <c r="K365" s="515"/>
      <c r="L365" s="515"/>
      <c r="M365" s="515"/>
      <c r="N365" s="515"/>
      <c r="O365" s="515"/>
      <c r="P365" s="515"/>
      <c r="Q365" s="515"/>
      <c r="R365" s="515"/>
      <c r="S365" s="515"/>
      <c r="T365" s="515"/>
      <c r="U365" s="515"/>
      <c r="V365" s="515"/>
      <c r="W365" s="515"/>
      <c r="X365" s="515"/>
      <c r="Y365" s="515"/>
      <c r="Z365" s="515"/>
      <c r="AA365" s="515"/>
      <c r="AB365" s="515"/>
    </row>
    <row r="366" spans="2:28" x14ac:dyDescent="0.25">
      <c r="B366" s="515"/>
      <c r="C366" s="515"/>
      <c r="D366" s="515"/>
      <c r="E366" s="515"/>
      <c r="F366" s="515"/>
      <c r="G366" s="515"/>
      <c r="H366" s="515"/>
      <c r="I366" s="515"/>
      <c r="J366" s="515"/>
      <c r="K366" s="515"/>
      <c r="L366" s="515"/>
      <c r="M366" s="515"/>
      <c r="N366" s="515"/>
      <c r="O366" s="515"/>
      <c r="P366" s="515"/>
      <c r="Q366" s="515"/>
      <c r="R366" s="515"/>
      <c r="S366" s="515"/>
      <c r="T366" s="515"/>
      <c r="U366" s="515"/>
      <c r="V366" s="515"/>
      <c r="W366" s="515"/>
      <c r="X366" s="515"/>
      <c r="Y366" s="515"/>
      <c r="Z366" s="515"/>
      <c r="AA366" s="515"/>
      <c r="AB366" s="515"/>
    </row>
    <row r="367" spans="2:28" x14ac:dyDescent="0.25">
      <c r="B367" s="515"/>
      <c r="C367" s="515"/>
      <c r="D367" s="515"/>
      <c r="E367" s="515"/>
      <c r="F367" s="515"/>
      <c r="G367" s="515"/>
      <c r="H367" s="515"/>
      <c r="I367" s="515"/>
      <c r="J367" s="515"/>
      <c r="K367" s="515"/>
      <c r="L367" s="515"/>
      <c r="M367" s="515"/>
      <c r="N367" s="515"/>
      <c r="O367" s="515"/>
      <c r="P367" s="515"/>
      <c r="Q367" s="515"/>
      <c r="R367" s="515"/>
      <c r="S367" s="515"/>
      <c r="T367" s="515"/>
      <c r="U367" s="515"/>
      <c r="V367" s="515"/>
      <c r="W367" s="515"/>
      <c r="X367" s="515"/>
      <c r="Y367" s="515"/>
      <c r="Z367" s="515"/>
      <c r="AA367" s="515"/>
      <c r="AB367" s="515"/>
    </row>
    <row r="368" spans="2:28" x14ac:dyDescent="0.25">
      <c r="B368" s="515"/>
      <c r="C368" s="515"/>
      <c r="D368" s="515"/>
      <c r="E368" s="515"/>
      <c r="F368" s="515"/>
      <c r="G368" s="515"/>
      <c r="H368" s="515"/>
      <c r="I368" s="515"/>
      <c r="J368" s="515"/>
      <c r="K368" s="515"/>
      <c r="L368" s="515"/>
      <c r="M368" s="515"/>
      <c r="N368" s="515"/>
      <c r="O368" s="515"/>
      <c r="P368" s="515"/>
      <c r="Q368" s="515"/>
      <c r="R368" s="515"/>
      <c r="S368" s="515"/>
      <c r="T368" s="515"/>
      <c r="U368" s="515"/>
      <c r="V368" s="515"/>
      <c r="W368" s="515"/>
      <c r="X368" s="515"/>
      <c r="Y368" s="515"/>
      <c r="Z368" s="515"/>
      <c r="AA368" s="515"/>
      <c r="AB368" s="515"/>
    </row>
    <row r="369" spans="2:28" x14ac:dyDescent="0.25">
      <c r="B369" s="515"/>
      <c r="C369" s="515"/>
      <c r="D369" s="515"/>
      <c r="E369" s="515"/>
      <c r="F369" s="515"/>
      <c r="G369" s="515"/>
      <c r="H369" s="515"/>
      <c r="I369" s="515"/>
      <c r="J369" s="515"/>
      <c r="K369" s="515"/>
      <c r="L369" s="515"/>
      <c r="M369" s="515"/>
      <c r="N369" s="515"/>
      <c r="O369" s="515"/>
      <c r="P369" s="515"/>
      <c r="Q369" s="515"/>
      <c r="R369" s="515"/>
      <c r="S369" s="515"/>
      <c r="T369" s="515"/>
      <c r="U369" s="515"/>
      <c r="V369" s="515"/>
      <c r="W369" s="515"/>
      <c r="X369" s="515"/>
      <c r="Y369" s="515"/>
      <c r="Z369" s="515"/>
      <c r="AA369" s="515"/>
      <c r="AB369" s="515"/>
    </row>
    <row r="370" spans="2:28" x14ac:dyDescent="0.25">
      <c r="B370" s="515"/>
      <c r="C370" s="515"/>
      <c r="D370" s="515"/>
      <c r="E370" s="515"/>
      <c r="F370" s="515"/>
      <c r="G370" s="515"/>
      <c r="H370" s="515"/>
      <c r="I370" s="515"/>
      <c r="J370" s="515"/>
      <c r="K370" s="515"/>
      <c r="L370" s="515"/>
      <c r="M370" s="515"/>
      <c r="N370" s="515"/>
      <c r="O370" s="515"/>
      <c r="P370" s="515"/>
      <c r="Q370" s="515"/>
      <c r="R370" s="515"/>
      <c r="S370" s="515"/>
      <c r="T370" s="515"/>
      <c r="U370" s="515"/>
      <c r="V370" s="515"/>
      <c r="W370" s="515"/>
      <c r="X370" s="515"/>
      <c r="Y370" s="515"/>
      <c r="Z370" s="515"/>
      <c r="AA370" s="515"/>
      <c r="AB370" s="515"/>
    </row>
    <row r="371" spans="2:28" x14ac:dyDescent="0.25">
      <c r="B371" s="515"/>
      <c r="C371" s="515"/>
      <c r="D371" s="515"/>
      <c r="E371" s="515"/>
      <c r="F371" s="515"/>
      <c r="G371" s="515"/>
      <c r="H371" s="515"/>
      <c r="I371" s="515"/>
      <c r="J371" s="515"/>
      <c r="K371" s="515"/>
      <c r="L371" s="515"/>
      <c r="M371" s="515"/>
      <c r="N371" s="515"/>
      <c r="O371" s="515"/>
      <c r="P371" s="515"/>
      <c r="Q371" s="515"/>
      <c r="R371" s="515"/>
      <c r="S371" s="515"/>
      <c r="T371" s="515"/>
      <c r="U371" s="515"/>
      <c r="V371" s="515"/>
      <c r="W371" s="515"/>
      <c r="X371" s="515"/>
      <c r="Y371" s="515"/>
      <c r="Z371" s="515"/>
      <c r="AA371" s="515"/>
      <c r="AB371" s="515"/>
    </row>
    <row r="372" spans="2:28" x14ac:dyDescent="0.25">
      <c r="B372" s="515"/>
      <c r="C372" s="515"/>
      <c r="D372" s="515"/>
      <c r="E372" s="515"/>
      <c r="F372" s="515"/>
      <c r="G372" s="515"/>
      <c r="H372" s="515"/>
      <c r="I372" s="515"/>
      <c r="J372" s="515"/>
      <c r="K372" s="515"/>
      <c r="L372" s="515"/>
      <c r="M372" s="515"/>
      <c r="N372" s="515"/>
      <c r="O372" s="515"/>
      <c r="P372" s="515"/>
      <c r="Q372" s="515"/>
      <c r="R372" s="515"/>
      <c r="S372" s="515"/>
      <c r="T372" s="515"/>
      <c r="U372" s="515"/>
      <c r="V372" s="515"/>
      <c r="W372" s="515"/>
      <c r="X372" s="515"/>
      <c r="Y372" s="515"/>
      <c r="Z372" s="515"/>
      <c r="AA372" s="515"/>
      <c r="AB372" s="515"/>
    </row>
    <row r="373" spans="2:28" x14ac:dyDescent="0.25">
      <c r="B373" s="515"/>
      <c r="C373" s="515"/>
      <c r="D373" s="515"/>
      <c r="E373" s="515"/>
      <c r="F373" s="515"/>
      <c r="G373" s="515"/>
      <c r="H373" s="515"/>
      <c r="I373" s="515"/>
      <c r="J373" s="515"/>
      <c r="K373" s="515"/>
      <c r="L373" s="515"/>
      <c r="M373" s="515"/>
      <c r="N373" s="515"/>
      <c r="O373" s="515"/>
      <c r="P373" s="515"/>
      <c r="Q373" s="515"/>
      <c r="R373" s="515"/>
      <c r="S373" s="515"/>
      <c r="T373" s="515"/>
      <c r="U373" s="515"/>
      <c r="V373" s="515"/>
      <c r="W373" s="515"/>
      <c r="X373" s="515"/>
      <c r="Y373" s="515"/>
      <c r="Z373" s="515"/>
      <c r="AA373" s="515"/>
      <c r="AB373" s="515"/>
    </row>
    <row r="374" spans="2:28" x14ac:dyDescent="0.25">
      <c r="B374" s="515"/>
      <c r="C374" s="515"/>
      <c r="D374" s="515"/>
      <c r="E374" s="515"/>
      <c r="F374" s="515"/>
      <c r="G374" s="515"/>
      <c r="H374" s="515"/>
      <c r="I374" s="515"/>
      <c r="J374" s="515"/>
      <c r="K374" s="515"/>
      <c r="L374" s="515"/>
      <c r="M374" s="515"/>
      <c r="N374" s="515"/>
      <c r="O374" s="515"/>
      <c r="P374" s="515"/>
      <c r="Q374" s="515"/>
      <c r="R374" s="515"/>
      <c r="S374" s="515"/>
      <c r="T374" s="515"/>
      <c r="U374" s="515"/>
      <c r="V374" s="515"/>
      <c r="W374" s="515"/>
      <c r="X374" s="515"/>
      <c r="Y374" s="515"/>
      <c r="Z374" s="515"/>
      <c r="AA374" s="515"/>
      <c r="AB374" s="515"/>
    </row>
    <row r="375" spans="2:28" x14ac:dyDescent="0.25">
      <c r="B375" s="515"/>
      <c r="C375" s="515"/>
      <c r="D375" s="515"/>
      <c r="E375" s="515"/>
      <c r="F375" s="515"/>
      <c r="G375" s="515"/>
      <c r="H375" s="515"/>
      <c r="I375" s="515"/>
      <c r="J375" s="515"/>
      <c r="K375" s="515"/>
      <c r="L375" s="515"/>
      <c r="M375" s="515"/>
      <c r="N375" s="515"/>
      <c r="O375" s="515"/>
      <c r="P375" s="515"/>
      <c r="Q375" s="515"/>
      <c r="R375" s="515"/>
      <c r="S375" s="515"/>
      <c r="T375" s="515"/>
      <c r="U375" s="515"/>
      <c r="V375" s="515"/>
      <c r="W375" s="515"/>
      <c r="X375" s="515"/>
      <c r="Y375" s="515"/>
      <c r="Z375" s="515"/>
      <c r="AA375" s="515"/>
      <c r="AB375" s="515"/>
    </row>
    <row r="376" spans="2:28" x14ac:dyDescent="0.25">
      <c r="B376" s="515"/>
      <c r="C376" s="515"/>
      <c r="D376" s="515"/>
      <c r="E376" s="515"/>
      <c r="F376" s="515"/>
      <c r="G376" s="515"/>
      <c r="H376" s="515"/>
      <c r="I376" s="515"/>
      <c r="J376" s="515"/>
      <c r="K376" s="515"/>
      <c r="L376" s="515"/>
      <c r="M376" s="515"/>
      <c r="N376" s="515"/>
      <c r="O376" s="515"/>
      <c r="P376" s="515"/>
      <c r="Q376" s="515"/>
      <c r="R376" s="515"/>
      <c r="S376" s="515"/>
      <c r="T376" s="515"/>
      <c r="U376" s="515"/>
      <c r="V376" s="515"/>
      <c r="W376" s="515"/>
      <c r="X376" s="515"/>
      <c r="Y376" s="515"/>
      <c r="Z376" s="515"/>
      <c r="AA376" s="515"/>
      <c r="AB376" s="515"/>
    </row>
    <row r="377" spans="2:28" x14ac:dyDescent="0.25">
      <c r="B377" s="515"/>
      <c r="C377" s="515"/>
      <c r="D377" s="515"/>
      <c r="E377" s="515"/>
      <c r="F377" s="515"/>
      <c r="G377" s="515"/>
      <c r="H377" s="515"/>
      <c r="I377" s="515"/>
      <c r="J377" s="515"/>
      <c r="K377" s="515"/>
      <c r="L377" s="515"/>
      <c r="M377" s="515"/>
      <c r="N377" s="515"/>
      <c r="O377" s="515"/>
      <c r="P377" s="515"/>
      <c r="Q377" s="515"/>
      <c r="R377" s="515"/>
      <c r="S377" s="515"/>
      <c r="T377" s="515"/>
      <c r="U377" s="515"/>
      <c r="V377" s="515"/>
      <c r="W377" s="515"/>
      <c r="X377" s="515"/>
      <c r="Y377" s="515"/>
      <c r="Z377" s="515"/>
      <c r="AA377" s="515"/>
      <c r="AB377" s="515"/>
    </row>
    <row r="378" spans="2:28" x14ac:dyDescent="0.25">
      <c r="B378" s="515"/>
      <c r="C378" s="515"/>
      <c r="D378" s="515"/>
      <c r="E378" s="515"/>
      <c r="F378" s="515"/>
      <c r="G378" s="515"/>
      <c r="H378" s="515"/>
      <c r="I378" s="515"/>
      <c r="J378" s="515"/>
      <c r="K378" s="515"/>
      <c r="L378" s="515"/>
      <c r="M378" s="515"/>
      <c r="N378" s="515"/>
      <c r="O378" s="515"/>
      <c r="P378" s="515"/>
      <c r="Q378" s="515"/>
      <c r="R378" s="515"/>
      <c r="S378" s="515"/>
      <c r="T378" s="515"/>
      <c r="U378" s="515"/>
      <c r="V378" s="515"/>
      <c r="W378" s="515"/>
      <c r="X378" s="515"/>
      <c r="Y378" s="515"/>
      <c r="Z378" s="515"/>
      <c r="AA378" s="515"/>
      <c r="AB378" s="515"/>
    </row>
    <row r="379" spans="2:28" x14ac:dyDescent="0.25">
      <c r="B379" s="515"/>
      <c r="C379" s="515"/>
      <c r="D379" s="515"/>
      <c r="E379" s="515"/>
      <c r="F379" s="515"/>
      <c r="G379" s="515"/>
      <c r="H379" s="515"/>
      <c r="I379" s="515"/>
      <c r="J379" s="515"/>
      <c r="K379" s="515"/>
      <c r="L379" s="515"/>
      <c r="M379" s="515"/>
      <c r="N379" s="515"/>
      <c r="O379" s="515"/>
      <c r="P379" s="515"/>
      <c r="Q379" s="515"/>
      <c r="R379" s="515"/>
      <c r="S379" s="515"/>
      <c r="T379" s="515"/>
      <c r="U379" s="515"/>
      <c r="V379" s="515"/>
      <c r="W379" s="515"/>
      <c r="X379" s="515"/>
      <c r="Y379" s="515"/>
      <c r="Z379" s="515"/>
      <c r="AA379" s="515"/>
      <c r="AB379" s="515"/>
    </row>
    <row r="380" spans="2:28" x14ac:dyDescent="0.25">
      <c r="B380" s="515"/>
      <c r="C380" s="515"/>
      <c r="D380" s="515"/>
      <c r="E380" s="515"/>
      <c r="F380" s="515"/>
      <c r="G380" s="515"/>
      <c r="H380" s="515"/>
      <c r="I380" s="515"/>
      <c r="J380" s="515"/>
      <c r="K380" s="515"/>
      <c r="L380" s="515"/>
      <c r="M380" s="515"/>
      <c r="N380" s="515"/>
      <c r="O380" s="515"/>
      <c r="P380" s="515"/>
      <c r="Q380" s="515"/>
      <c r="R380" s="515"/>
      <c r="S380" s="515"/>
      <c r="T380" s="515"/>
      <c r="U380" s="515"/>
      <c r="V380" s="515"/>
      <c r="W380" s="515"/>
      <c r="X380" s="515"/>
      <c r="Y380" s="515"/>
      <c r="Z380" s="515"/>
      <c r="AA380" s="515"/>
      <c r="AB380" s="515"/>
    </row>
    <row r="381" spans="2:28" x14ac:dyDescent="0.25">
      <c r="B381" s="515"/>
      <c r="C381" s="515"/>
      <c r="D381" s="515"/>
      <c r="E381" s="515"/>
      <c r="F381" s="515"/>
      <c r="G381" s="515"/>
      <c r="H381" s="515"/>
      <c r="I381" s="515"/>
      <c r="J381" s="515"/>
      <c r="K381" s="515"/>
      <c r="L381" s="515"/>
      <c r="M381" s="515"/>
      <c r="N381" s="515"/>
      <c r="O381" s="515"/>
      <c r="P381" s="515"/>
      <c r="Q381" s="515"/>
      <c r="R381" s="515"/>
      <c r="S381" s="515"/>
      <c r="T381" s="515"/>
      <c r="U381" s="515"/>
      <c r="V381" s="515"/>
      <c r="W381" s="515"/>
      <c r="X381" s="515"/>
      <c r="Y381" s="515"/>
      <c r="Z381" s="515"/>
      <c r="AA381" s="515"/>
      <c r="AB381" s="515"/>
    </row>
    <row r="382" spans="2:28" x14ac:dyDescent="0.25">
      <c r="B382" s="515"/>
      <c r="C382" s="515"/>
      <c r="D382" s="515"/>
      <c r="E382" s="515"/>
      <c r="F382" s="515"/>
      <c r="G382" s="515"/>
      <c r="H382" s="515"/>
      <c r="I382" s="515"/>
      <c r="J382" s="515"/>
      <c r="K382" s="515"/>
      <c r="L382" s="515"/>
      <c r="M382" s="515"/>
      <c r="N382" s="515"/>
      <c r="O382" s="515"/>
      <c r="P382" s="515"/>
      <c r="Q382" s="515"/>
      <c r="R382" s="515"/>
      <c r="S382" s="515"/>
      <c r="T382" s="515"/>
      <c r="U382" s="515"/>
      <c r="V382" s="515"/>
      <c r="W382" s="515"/>
      <c r="X382" s="515"/>
      <c r="Y382" s="515"/>
      <c r="Z382" s="515"/>
      <c r="AA382" s="515"/>
      <c r="AB382" s="515"/>
    </row>
    <row r="383" spans="2:28" x14ac:dyDescent="0.25">
      <c r="B383" s="515"/>
      <c r="C383" s="515"/>
      <c r="D383" s="515"/>
      <c r="E383" s="515"/>
      <c r="F383" s="515"/>
      <c r="G383" s="515"/>
      <c r="H383" s="515"/>
      <c r="I383" s="515"/>
      <c r="J383" s="515"/>
      <c r="K383" s="515"/>
      <c r="L383" s="515"/>
      <c r="M383" s="515"/>
      <c r="N383" s="515"/>
      <c r="O383" s="515"/>
      <c r="P383" s="515"/>
      <c r="Q383" s="515"/>
      <c r="R383" s="515"/>
      <c r="S383" s="515"/>
      <c r="T383" s="515"/>
      <c r="U383" s="515"/>
      <c r="V383" s="515"/>
      <c r="W383" s="515"/>
      <c r="X383" s="515"/>
      <c r="Y383" s="515"/>
      <c r="Z383" s="515"/>
      <c r="AA383" s="515"/>
      <c r="AB383" s="515"/>
    </row>
    <row r="384" spans="2:28" x14ac:dyDescent="0.25">
      <c r="B384" s="515"/>
      <c r="C384" s="515"/>
      <c r="D384" s="515"/>
      <c r="E384" s="515"/>
      <c r="F384" s="515"/>
      <c r="G384" s="515"/>
      <c r="H384" s="515"/>
      <c r="I384" s="515"/>
      <c r="J384" s="515"/>
      <c r="K384" s="515"/>
      <c r="L384" s="515"/>
      <c r="M384" s="515"/>
      <c r="N384" s="515"/>
      <c r="O384" s="515"/>
      <c r="P384" s="515"/>
      <c r="Q384" s="515"/>
      <c r="R384" s="515"/>
      <c r="S384" s="515"/>
      <c r="T384" s="515"/>
      <c r="U384" s="515"/>
      <c r="V384" s="515"/>
      <c r="W384" s="515"/>
      <c r="X384" s="515"/>
      <c r="Y384" s="515"/>
      <c r="Z384" s="515"/>
      <c r="AA384" s="515"/>
      <c r="AB384" s="515"/>
    </row>
    <row r="385" spans="2:28" x14ac:dyDescent="0.25">
      <c r="B385" s="515"/>
      <c r="C385" s="515"/>
      <c r="D385" s="515"/>
      <c r="E385" s="515"/>
      <c r="F385" s="515"/>
      <c r="G385" s="515"/>
      <c r="H385" s="515"/>
      <c r="I385" s="515"/>
      <c r="J385" s="515"/>
      <c r="K385" s="515"/>
      <c r="L385" s="515"/>
      <c r="M385" s="515"/>
      <c r="N385" s="515"/>
      <c r="O385" s="515"/>
      <c r="P385" s="515"/>
      <c r="Q385" s="515"/>
      <c r="R385" s="515"/>
      <c r="S385" s="515"/>
      <c r="T385" s="515"/>
      <c r="U385" s="515"/>
      <c r="V385" s="515"/>
      <c r="W385" s="515"/>
      <c r="X385" s="515"/>
      <c r="Y385" s="515"/>
      <c r="Z385" s="515"/>
      <c r="AA385" s="515"/>
      <c r="AB385" s="515"/>
    </row>
    <row r="386" spans="2:28" x14ac:dyDescent="0.25">
      <c r="B386" s="515"/>
      <c r="C386" s="515"/>
      <c r="D386" s="515"/>
      <c r="E386" s="515"/>
      <c r="F386" s="515"/>
      <c r="G386" s="515"/>
      <c r="H386" s="515"/>
      <c r="I386" s="515"/>
      <c r="J386" s="515"/>
      <c r="K386" s="515"/>
      <c r="L386" s="515"/>
      <c r="M386" s="515"/>
      <c r="N386" s="515"/>
      <c r="O386" s="515"/>
      <c r="P386" s="515"/>
      <c r="Q386" s="515"/>
      <c r="R386" s="515"/>
      <c r="S386" s="515"/>
      <c r="T386" s="515"/>
      <c r="U386" s="515"/>
      <c r="V386" s="515"/>
      <c r="W386" s="515"/>
      <c r="X386" s="515"/>
      <c r="Y386" s="515"/>
      <c r="Z386" s="515"/>
      <c r="AA386" s="515"/>
      <c r="AB386" s="515"/>
    </row>
    <row r="387" spans="2:28" x14ac:dyDescent="0.25">
      <c r="B387" s="515"/>
      <c r="C387" s="515"/>
      <c r="D387" s="515"/>
      <c r="E387" s="515"/>
      <c r="F387" s="515"/>
      <c r="G387" s="515"/>
      <c r="H387" s="515"/>
      <c r="I387" s="515"/>
      <c r="J387" s="515"/>
      <c r="K387" s="515"/>
      <c r="L387" s="515"/>
      <c r="M387" s="515"/>
      <c r="N387" s="515"/>
      <c r="O387" s="515"/>
      <c r="P387" s="515"/>
      <c r="Q387" s="515"/>
      <c r="R387" s="515"/>
      <c r="S387" s="515"/>
      <c r="T387" s="515"/>
      <c r="U387" s="515"/>
      <c r="V387" s="515"/>
      <c r="W387" s="515"/>
      <c r="X387" s="515"/>
      <c r="Y387" s="515"/>
      <c r="Z387" s="515"/>
      <c r="AA387" s="515"/>
      <c r="AB387" s="515"/>
    </row>
    <row r="388" spans="2:28" x14ac:dyDescent="0.25">
      <c r="B388" s="515"/>
      <c r="C388" s="515"/>
      <c r="D388" s="515"/>
      <c r="E388" s="515"/>
      <c r="F388" s="515"/>
      <c r="G388" s="515"/>
      <c r="H388" s="515"/>
      <c r="I388" s="515"/>
      <c r="J388" s="515"/>
      <c r="K388" s="515"/>
      <c r="L388" s="515"/>
      <c r="M388" s="515"/>
      <c r="N388" s="515"/>
      <c r="O388" s="515"/>
      <c r="P388" s="515"/>
      <c r="Q388" s="515"/>
      <c r="R388" s="515"/>
      <c r="S388" s="515"/>
      <c r="T388" s="515"/>
      <c r="U388" s="515"/>
      <c r="V388" s="515"/>
      <c r="W388" s="515"/>
      <c r="X388" s="515"/>
      <c r="Y388" s="515"/>
      <c r="Z388" s="515"/>
      <c r="AA388" s="515"/>
      <c r="AB388" s="515"/>
    </row>
    <row r="389" spans="2:28" x14ac:dyDescent="0.25">
      <c r="B389" s="515"/>
      <c r="C389" s="515"/>
      <c r="D389" s="515"/>
      <c r="E389" s="515"/>
      <c r="F389" s="515"/>
      <c r="G389" s="515"/>
      <c r="H389" s="515"/>
      <c r="I389" s="515"/>
      <c r="J389" s="515"/>
      <c r="K389" s="515"/>
      <c r="L389" s="515"/>
      <c r="M389" s="515"/>
      <c r="N389" s="515"/>
      <c r="O389" s="515"/>
      <c r="P389" s="515"/>
      <c r="Q389" s="515"/>
      <c r="R389" s="515"/>
      <c r="S389" s="515"/>
      <c r="T389" s="515"/>
      <c r="U389" s="515"/>
      <c r="V389" s="515"/>
      <c r="W389" s="515"/>
      <c r="X389" s="515"/>
      <c r="Y389" s="515"/>
      <c r="Z389" s="515"/>
      <c r="AA389" s="515"/>
      <c r="AB389" s="515"/>
    </row>
    <row r="390" spans="2:28" x14ac:dyDescent="0.25">
      <c r="B390" s="515"/>
      <c r="C390" s="515"/>
      <c r="D390" s="515"/>
      <c r="E390" s="515"/>
      <c r="F390" s="515"/>
      <c r="G390" s="515"/>
      <c r="H390" s="515"/>
      <c r="I390" s="515"/>
      <c r="J390" s="515"/>
      <c r="K390" s="515"/>
      <c r="L390" s="515"/>
      <c r="M390" s="515"/>
      <c r="N390" s="515"/>
      <c r="O390" s="515"/>
      <c r="P390" s="515"/>
      <c r="Q390" s="515"/>
      <c r="R390" s="515"/>
      <c r="S390" s="515"/>
      <c r="T390" s="515"/>
      <c r="U390" s="515"/>
      <c r="V390" s="515"/>
      <c r="W390" s="515"/>
      <c r="X390" s="515"/>
      <c r="Y390" s="515"/>
      <c r="Z390" s="515"/>
      <c r="AA390" s="515"/>
      <c r="AB390" s="515"/>
    </row>
    <row r="391" spans="2:28" x14ac:dyDescent="0.25">
      <c r="B391" s="515"/>
      <c r="C391" s="515"/>
      <c r="D391" s="515"/>
      <c r="E391" s="515"/>
      <c r="F391" s="515"/>
      <c r="G391" s="515"/>
      <c r="H391" s="515"/>
      <c r="I391" s="515"/>
      <c r="J391" s="515"/>
      <c r="K391" s="515"/>
      <c r="L391" s="515"/>
      <c r="M391" s="515"/>
      <c r="N391" s="515"/>
      <c r="O391" s="515"/>
      <c r="P391" s="515"/>
      <c r="Q391" s="515"/>
      <c r="R391" s="515"/>
      <c r="S391" s="515"/>
      <c r="T391" s="515"/>
      <c r="U391" s="515"/>
      <c r="V391" s="515"/>
      <c r="W391" s="515"/>
      <c r="X391" s="515"/>
      <c r="Y391" s="515"/>
      <c r="Z391" s="515"/>
      <c r="AA391" s="515"/>
      <c r="AB391" s="515"/>
    </row>
    <row r="392" spans="2:28" x14ac:dyDescent="0.25">
      <c r="B392" s="515"/>
      <c r="C392" s="515"/>
      <c r="D392" s="515"/>
      <c r="E392" s="515"/>
      <c r="F392" s="515"/>
      <c r="G392" s="515"/>
      <c r="H392" s="515"/>
      <c r="I392" s="515"/>
      <c r="J392" s="515"/>
      <c r="K392" s="515"/>
      <c r="L392" s="515"/>
      <c r="M392" s="515"/>
      <c r="N392" s="515"/>
      <c r="O392" s="515"/>
      <c r="P392" s="515"/>
      <c r="Q392" s="515"/>
      <c r="R392" s="515"/>
      <c r="S392" s="515"/>
      <c r="T392" s="515"/>
      <c r="U392" s="515"/>
      <c r="V392" s="515"/>
      <c r="W392" s="515"/>
      <c r="X392" s="515"/>
      <c r="Y392" s="515"/>
      <c r="Z392" s="515"/>
      <c r="AA392" s="515"/>
      <c r="AB392" s="515"/>
    </row>
    <row r="393" spans="2:28" x14ac:dyDescent="0.25">
      <c r="B393" s="515"/>
      <c r="C393" s="515"/>
      <c r="D393" s="515"/>
      <c r="E393" s="515"/>
      <c r="F393" s="515"/>
      <c r="G393" s="515"/>
      <c r="H393" s="515"/>
      <c r="I393" s="515"/>
      <c r="J393" s="515"/>
      <c r="K393" s="515"/>
      <c r="L393" s="515"/>
      <c r="M393" s="515"/>
      <c r="N393" s="515"/>
      <c r="O393" s="515"/>
      <c r="P393" s="515"/>
      <c r="Q393" s="515"/>
      <c r="R393" s="515"/>
      <c r="S393" s="515"/>
      <c r="T393" s="515"/>
      <c r="U393" s="515"/>
      <c r="V393" s="515"/>
      <c r="W393" s="515"/>
      <c r="X393" s="515"/>
      <c r="Y393" s="515"/>
      <c r="Z393" s="515"/>
      <c r="AA393" s="515"/>
      <c r="AB393" s="515"/>
    </row>
    <row r="394" spans="2:28" x14ac:dyDescent="0.25">
      <c r="B394" s="515"/>
      <c r="C394" s="515"/>
      <c r="D394" s="515"/>
      <c r="E394" s="515"/>
      <c r="F394" s="515"/>
      <c r="G394" s="515"/>
      <c r="H394" s="515"/>
      <c r="I394" s="515"/>
      <c r="J394" s="515"/>
      <c r="K394" s="515"/>
      <c r="L394" s="515"/>
      <c r="M394" s="515"/>
      <c r="N394" s="515"/>
      <c r="O394" s="515"/>
      <c r="P394" s="515"/>
      <c r="Q394" s="515"/>
      <c r="R394" s="515"/>
      <c r="S394" s="515"/>
      <c r="T394" s="515"/>
      <c r="U394" s="515"/>
      <c r="V394" s="515"/>
      <c r="W394" s="515"/>
      <c r="X394" s="515"/>
      <c r="Y394" s="515"/>
      <c r="Z394" s="515"/>
      <c r="AA394" s="515"/>
      <c r="AB394" s="515"/>
    </row>
    <row r="395" spans="2:28" x14ac:dyDescent="0.25">
      <c r="B395" s="515"/>
      <c r="C395" s="515"/>
      <c r="D395" s="515"/>
      <c r="E395" s="515"/>
      <c r="F395" s="515"/>
      <c r="G395" s="515"/>
      <c r="H395" s="515"/>
      <c r="I395" s="515"/>
      <c r="J395" s="515"/>
      <c r="K395" s="515"/>
      <c r="L395" s="515"/>
      <c r="M395" s="515"/>
      <c r="N395" s="515"/>
      <c r="O395" s="515"/>
      <c r="P395" s="515"/>
      <c r="Q395" s="515"/>
      <c r="R395" s="515"/>
      <c r="S395" s="515"/>
      <c r="T395" s="515"/>
      <c r="U395" s="515"/>
      <c r="V395" s="515"/>
      <c r="W395" s="515"/>
      <c r="X395" s="515"/>
      <c r="Y395" s="515"/>
      <c r="Z395" s="515"/>
      <c r="AA395" s="515"/>
      <c r="AB395" s="515"/>
    </row>
    <row r="396" spans="2:28" x14ac:dyDescent="0.25">
      <c r="B396" s="515"/>
      <c r="C396" s="515"/>
      <c r="D396" s="515"/>
      <c r="E396" s="515"/>
      <c r="F396" s="515"/>
      <c r="G396" s="515"/>
      <c r="H396" s="515"/>
      <c r="I396" s="515"/>
      <c r="J396" s="515"/>
      <c r="K396" s="515"/>
      <c r="L396" s="515"/>
      <c r="M396" s="515"/>
      <c r="N396" s="515"/>
      <c r="O396" s="515"/>
      <c r="P396" s="515"/>
      <c r="Q396" s="515"/>
      <c r="R396" s="515"/>
      <c r="S396" s="515"/>
      <c r="T396" s="515"/>
      <c r="U396" s="515"/>
      <c r="V396" s="515"/>
      <c r="W396" s="515"/>
      <c r="X396" s="515"/>
      <c r="Y396" s="515"/>
      <c r="Z396" s="515"/>
      <c r="AA396" s="515"/>
      <c r="AB396" s="515"/>
    </row>
    <row r="397" spans="2:28" x14ac:dyDescent="0.25">
      <c r="B397" s="515"/>
      <c r="C397" s="515"/>
      <c r="D397" s="515"/>
      <c r="E397" s="515"/>
      <c r="F397" s="515"/>
      <c r="G397" s="515"/>
      <c r="H397" s="515"/>
      <c r="I397" s="515"/>
      <c r="J397" s="515"/>
      <c r="K397" s="515"/>
      <c r="L397" s="515"/>
      <c r="M397" s="515"/>
      <c r="N397" s="515"/>
      <c r="O397" s="515"/>
      <c r="P397" s="515"/>
      <c r="Q397" s="515"/>
      <c r="R397" s="515"/>
      <c r="S397" s="515"/>
      <c r="T397" s="515"/>
      <c r="U397" s="515"/>
      <c r="V397" s="515"/>
      <c r="W397" s="515"/>
      <c r="X397" s="515"/>
      <c r="Y397" s="515"/>
      <c r="Z397" s="515"/>
      <c r="AA397" s="515"/>
      <c r="AB397" s="515"/>
    </row>
    <row r="398" spans="2:28" x14ac:dyDescent="0.25">
      <c r="B398" s="515"/>
      <c r="C398" s="515"/>
      <c r="D398" s="515"/>
      <c r="E398" s="515"/>
      <c r="F398" s="515"/>
      <c r="G398" s="515"/>
      <c r="H398" s="515"/>
      <c r="I398" s="515"/>
      <c r="J398" s="515"/>
      <c r="K398" s="515"/>
      <c r="L398" s="515"/>
      <c r="M398" s="515"/>
      <c r="N398" s="515"/>
      <c r="O398" s="515"/>
      <c r="P398" s="515"/>
      <c r="Q398" s="515"/>
      <c r="R398" s="515"/>
      <c r="S398" s="515"/>
      <c r="T398" s="515"/>
      <c r="U398" s="515"/>
      <c r="V398" s="515"/>
      <c r="W398" s="515"/>
      <c r="X398" s="515"/>
      <c r="Y398" s="515"/>
      <c r="Z398" s="515"/>
      <c r="AA398" s="515"/>
      <c r="AB398" s="515"/>
    </row>
    <row r="399" spans="2:28" x14ac:dyDescent="0.25">
      <c r="B399" s="515"/>
      <c r="C399" s="515"/>
      <c r="D399" s="515"/>
      <c r="E399" s="515"/>
      <c r="F399" s="515"/>
      <c r="G399" s="515"/>
      <c r="H399" s="515"/>
      <c r="I399" s="515"/>
      <c r="J399" s="515"/>
      <c r="K399" s="515"/>
      <c r="L399" s="515"/>
      <c r="M399" s="515"/>
      <c r="N399" s="515"/>
      <c r="O399" s="515"/>
      <c r="P399" s="515"/>
      <c r="Q399" s="515"/>
      <c r="R399" s="515"/>
      <c r="S399" s="515"/>
      <c r="T399" s="515"/>
      <c r="U399" s="515"/>
      <c r="V399" s="515"/>
      <c r="W399" s="515"/>
      <c r="X399" s="515"/>
      <c r="Y399" s="515"/>
      <c r="Z399" s="515"/>
      <c r="AA399" s="515"/>
      <c r="AB399" s="515"/>
    </row>
    <row r="400" spans="2:28" x14ac:dyDescent="0.25">
      <c r="B400" s="515"/>
      <c r="C400" s="515"/>
      <c r="D400" s="515"/>
      <c r="E400" s="515"/>
      <c r="F400" s="515"/>
      <c r="G400" s="515"/>
      <c r="H400" s="515"/>
      <c r="I400" s="515"/>
      <c r="J400" s="515"/>
      <c r="K400" s="515"/>
      <c r="L400" s="515"/>
      <c r="M400" s="515"/>
      <c r="N400" s="515"/>
      <c r="O400" s="515"/>
      <c r="P400" s="515"/>
      <c r="Q400" s="515"/>
      <c r="R400" s="515"/>
      <c r="S400" s="515"/>
      <c r="T400" s="515"/>
      <c r="U400" s="515"/>
      <c r="V400" s="515"/>
      <c r="W400" s="515"/>
      <c r="X400" s="515"/>
      <c r="Y400" s="515"/>
      <c r="Z400" s="515"/>
      <c r="AA400" s="515"/>
      <c r="AB400" s="515"/>
    </row>
    <row r="401" spans="2:28" x14ac:dyDescent="0.25">
      <c r="B401" s="515"/>
      <c r="C401" s="515"/>
      <c r="D401" s="515"/>
      <c r="E401" s="515"/>
      <c r="F401" s="515"/>
      <c r="G401" s="515"/>
      <c r="H401" s="515"/>
      <c r="I401" s="515"/>
      <c r="J401" s="515"/>
      <c r="K401" s="515"/>
      <c r="L401" s="515"/>
      <c r="M401" s="515"/>
      <c r="N401" s="515"/>
      <c r="O401" s="515"/>
      <c r="P401" s="515"/>
      <c r="Q401" s="515"/>
      <c r="R401" s="515"/>
      <c r="S401" s="515"/>
      <c r="T401" s="515"/>
      <c r="U401" s="515"/>
      <c r="V401" s="515"/>
      <c r="W401" s="515"/>
      <c r="X401" s="515"/>
      <c r="Y401" s="515"/>
      <c r="Z401" s="515"/>
      <c r="AA401" s="515"/>
      <c r="AB401" s="515"/>
    </row>
    <row r="402" spans="2:28" x14ac:dyDescent="0.25">
      <c r="B402" s="515"/>
      <c r="C402" s="515"/>
      <c r="D402" s="515"/>
      <c r="E402" s="515"/>
      <c r="F402" s="515"/>
      <c r="G402" s="515"/>
      <c r="H402" s="515"/>
      <c r="I402" s="515"/>
      <c r="J402" s="515"/>
      <c r="K402" s="515"/>
      <c r="L402" s="515"/>
      <c r="M402" s="515"/>
      <c r="N402" s="515"/>
      <c r="O402" s="515"/>
      <c r="P402" s="515"/>
      <c r="Q402" s="515"/>
      <c r="R402" s="515"/>
      <c r="S402" s="515"/>
      <c r="T402" s="515"/>
      <c r="U402" s="515"/>
      <c r="V402" s="515"/>
      <c r="W402" s="515"/>
      <c r="X402" s="515"/>
      <c r="Y402" s="515"/>
      <c r="Z402" s="515"/>
      <c r="AA402" s="515"/>
      <c r="AB402" s="515"/>
    </row>
    <row r="403" spans="2:28" x14ac:dyDescent="0.25">
      <c r="B403" s="515"/>
      <c r="C403" s="515"/>
      <c r="D403" s="515"/>
      <c r="E403" s="515"/>
      <c r="F403" s="515"/>
      <c r="G403" s="515"/>
      <c r="H403" s="515"/>
      <c r="I403" s="515"/>
      <c r="J403" s="515"/>
      <c r="K403" s="515"/>
      <c r="L403" s="515"/>
      <c r="M403" s="515"/>
      <c r="N403" s="515"/>
      <c r="O403" s="515"/>
      <c r="P403" s="515"/>
      <c r="Q403" s="515"/>
      <c r="R403" s="515"/>
      <c r="S403" s="515"/>
      <c r="T403" s="515"/>
      <c r="U403" s="515"/>
      <c r="V403" s="515"/>
      <c r="W403" s="515"/>
      <c r="X403" s="515"/>
      <c r="Y403" s="515"/>
      <c r="Z403" s="515"/>
      <c r="AA403" s="515"/>
      <c r="AB403" s="515"/>
    </row>
    <row r="404" spans="2:28" x14ac:dyDescent="0.25">
      <c r="B404" s="515"/>
      <c r="C404" s="515"/>
      <c r="D404" s="515"/>
      <c r="E404" s="515"/>
      <c r="F404" s="515"/>
      <c r="G404" s="515"/>
      <c r="H404" s="515"/>
      <c r="I404" s="515"/>
      <c r="J404" s="515"/>
      <c r="K404" s="515"/>
      <c r="L404" s="515"/>
      <c r="M404" s="515"/>
      <c r="N404" s="515"/>
      <c r="O404" s="515"/>
      <c r="P404" s="515"/>
      <c r="Q404" s="515"/>
      <c r="R404" s="515"/>
      <c r="S404" s="515"/>
      <c r="T404" s="515"/>
      <c r="U404" s="515"/>
      <c r="V404" s="515"/>
      <c r="W404" s="515"/>
      <c r="X404" s="515"/>
      <c r="Y404" s="515"/>
      <c r="Z404" s="515"/>
      <c r="AA404" s="515"/>
      <c r="AB404" s="515"/>
    </row>
    <row r="405" spans="2:28" x14ac:dyDescent="0.25">
      <c r="B405" s="515"/>
      <c r="C405" s="515"/>
      <c r="D405" s="515"/>
      <c r="E405" s="515"/>
      <c r="F405" s="515"/>
      <c r="G405" s="515"/>
      <c r="H405" s="515"/>
      <c r="I405" s="515"/>
      <c r="J405" s="515"/>
      <c r="K405" s="515"/>
      <c r="L405" s="515"/>
      <c r="M405" s="515"/>
      <c r="N405" s="515"/>
      <c r="O405" s="515"/>
      <c r="P405" s="515"/>
      <c r="Q405" s="515"/>
      <c r="R405" s="515"/>
      <c r="S405" s="515"/>
      <c r="T405" s="515"/>
      <c r="U405" s="515"/>
      <c r="V405" s="515"/>
      <c r="W405" s="515"/>
      <c r="X405" s="515"/>
      <c r="Y405" s="515"/>
      <c r="Z405" s="515"/>
      <c r="AA405" s="515"/>
      <c r="AB405" s="515"/>
    </row>
    <row r="406" spans="2:28" x14ac:dyDescent="0.25">
      <c r="B406" s="515"/>
      <c r="C406" s="515"/>
      <c r="D406" s="515"/>
      <c r="E406" s="515"/>
      <c r="F406" s="515"/>
      <c r="G406" s="515"/>
      <c r="H406" s="515"/>
      <c r="I406" s="515"/>
      <c r="J406" s="515"/>
      <c r="K406" s="515"/>
      <c r="L406" s="515"/>
      <c r="M406" s="515"/>
      <c r="N406" s="515"/>
      <c r="O406" s="515"/>
      <c r="P406" s="515"/>
      <c r="Q406" s="515"/>
      <c r="R406" s="515"/>
      <c r="S406" s="515"/>
      <c r="T406" s="515"/>
      <c r="U406" s="515"/>
      <c r="V406" s="515"/>
      <c r="W406" s="515"/>
      <c r="X406" s="515"/>
      <c r="Y406" s="515"/>
      <c r="Z406" s="515"/>
      <c r="AA406" s="515"/>
      <c r="AB406" s="515"/>
    </row>
    <row r="407" spans="2:28" x14ac:dyDescent="0.25">
      <c r="B407" s="515"/>
      <c r="C407" s="515"/>
      <c r="D407" s="515"/>
      <c r="E407" s="515"/>
      <c r="F407" s="515"/>
      <c r="G407" s="515"/>
      <c r="H407" s="515"/>
      <c r="I407" s="515"/>
      <c r="J407" s="515"/>
      <c r="K407" s="515"/>
      <c r="L407" s="515"/>
      <c r="M407" s="515"/>
      <c r="N407" s="515"/>
      <c r="O407" s="515"/>
      <c r="P407" s="515"/>
      <c r="Q407" s="515"/>
      <c r="R407" s="515"/>
      <c r="S407" s="515"/>
      <c r="T407" s="515"/>
      <c r="U407" s="515"/>
      <c r="V407" s="515"/>
      <c r="W407" s="515"/>
      <c r="X407" s="515"/>
      <c r="Y407" s="515"/>
      <c r="Z407" s="515"/>
      <c r="AA407" s="515"/>
      <c r="AB407" s="515"/>
    </row>
    <row r="408" spans="2:28" x14ac:dyDescent="0.25">
      <c r="B408" s="515"/>
      <c r="C408" s="515"/>
      <c r="D408" s="515"/>
      <c r="E408" s="515"/>
      <c r="F408" s="515"/>
      <c r="G408" s="515"/>
      <c r="H408" s="515"/>
      <c r="I408" s="515"/>
      <c r="J408" s="515"/>
      <c r="K408" s="515"/>
      <c r="L408" s="515"/>
      <c r="M408" s="515"/>
      <c r="N408" s="515"/>
      <c r="O408" s="515"/>
      <c r="P408" s="515"/>
      <c r="Q408" s="515"/>
      <c r="R408" s="515"/>
      <c r="S408" s="515"/>
      <c r="T408" s="515"/>
      <c r="U408" s="515"/>
      <c r="V408" s="515"/>
      <c r="W408" s="515"/>
      <c r="X408" s="515"/>
      <c r="Y408" s="515"/>
      <c r="Z408" s="515"/>
      <c r="AA408" s="515"/>
      <c r="AB408" s="515"/>
    </row>
    <row r="409" spans="2:28" x14ac:dyDescent="0.25">
      <c r="B409" s="515"/>
      <c r="C409" s="515"/>
      <c r="D409" s="515"/>
      <c r="E409" s="515"/>
      <c r="F409" s="515"/>
      <c r="G409" s="515"/>
      <c r="H409" s="515"/>
      <c r="I409" s="515"/>
      <c r="J409" s="515"/>
      <c r="K409" s="515"/>
      <c r="L409" s="515"/>
      <c r="M409" s="515"/>
      <c r="N409" s="515"/>
      <c r="O409" s="515"/>
      <c r="P409" s="515"/>
      <c r="Q409" s="515"/>
      <c r="R409" s="515"/>
      <c r="S409" s="515"/>
      <c r="T409" s="515"/>
      <c r="U409" s="515"/>
      <c r="V409" s="515"/>
      <c r="W409" s="515"/>
      <c r="X409" s="515"/>
      <c r="Y409" s="515"/>
      <c r="Z409" s="515"/>
      <c r="AA409" s="515"/>
      <c r="AB409" s="515"/>
    </row>
    <row r="410" spans="2:28" x14ac:dyDescent="0.25">
      <c r="B410" s="515"/>
      <c r="C410" s="515"/>
      <c r="D410" s="515"/>
      <c r="E410" s="515"/>
      <c r="F410" s="515"/>
      <c r="G410" s="515"/>
      <c r="H410" s="515"/>
      <c r="I410" s="515"/>
      <c r="J410" s="515"/>
      <c r="K410" s="515"/>
      <c r="L410" s="515"/>
      <c r="M410" s="515"/>
      <c r="N410" s="515"/>
      <c r="O410" s="515"/>
      <c r="P410" s="515"/>
      <c r="Q410" s="515"/>
      <c r="R410" s="515"/>
      <c r="S410" s="515"/>
      <c r="T410" s="515"/>
      <c r="U410" s="515"/>
      <c r="V410" s="515"/>
      <c r="W410" s="515"/>
      <c r="X410" s="515"/>
      <c r="Y410" s="515"/>
      <c r="Z410" s="515"/>
      <c r="AA410" s="515"/>
      <c r="AB410" s="515"/>
    </row>
    <row r="411" spans="2:28" x14ac:dyDescent="0.25">
      <c r="B411" s="515"/>
      <c r="C411" s="515"/>
      <c r="D411" s="515"/>
      <c r="E411" s="515"/>
      <c r="F411" s="515"/>
      <c r="G411" s="515"/>
      <c r="H411" s="515"/>
      <c r="I411" s="515"/>
      <c r="J411" s="515"/>
      <c r="K411" s="515"/>
      <c r="L411" s="515"/>
      <c r="M411" s="515"/>
      <c r="N411" s="515"/>
      <c r="O411" s="515"/>
      <c r="P411" s="515"/>
      <c r="Q411" s="515"/>
      <c r="R411" s="515"/>
      <c r="S411" s="515"/>
      <c r="T411" s="515"/>
      <c r="U411" s="515"/>
      <c r="V411" s="515"/>
      <c r="W411" s="515"/>
      <c r="X411" s="515"/>
      <c r="Y411" s="515"/>
      <c r="Z411" s="515"/>
      <c r="AA411" s="515"/>
      <c r="AB411" s="515"/>
    </row>
    <row r="412" spans="2:28" x14ac:dyDescent="0.25">
      <c r="B412" s="515"/>
      <c r="C412" s="515"/>
      <c r="D412" s="515"/>
      <c r="E412" s="515"/>
      <c r="F412" s="515"/>
      <c r="G412" s="515"/>
      <c r="H412" s="515"/>
      <c r="I412" s="515"/>
      <c r="J412" s="515"/>
      <c r="K412" s="515"/>
      <c r="L412" s="515"/>
      <c r="M412" s="515"/>
      <c r="N412" s="515"/>
      <c r="O412" s="515"/>
      <c r="P412" s="515"/>
      <c r="Q412" s="515"/>
      <c r="R412" s="515"/>
      <c r="S412" s="515"/>
      <c r="T412" s="515"/>
      <c r="U412" s="515"/>
      <c r="V412" s="515"/>
      <c r="W412" s="515"/>
      <c r="X412" s="515"/>
      <c r="Y412" s="515"/>
      <c r="Z412" s="515"/>
      <c r="AA412" s="515"/>
      <c r="AB412" s="515"/>
    </row>
    <row r="413" spans="2:28" x14ac:dyDescent="0.25">
      <c r="B413" s="515"/>
      <c r="C413" s="515"/>
      <c r="D413" s="515"/>
      <c r="E413" s="515"/>
      <c r="F413" s="515"/>
      <c r="G413" s="515"/>
      <c r="H413" s="515"/>
      <c r="I413" s="515"/>
      <c r="J413" s="515"/>
      <c r="K413" s="515"/>
      <c r="L413" s="515"/>
      <c r="M413" s="515"/>
      <c r="N413" s="515"/>
      <c r="O413" s="515"/>
      <c r="P413" s="515"/>
      <c r="Q413" s="515"/>
      <c r="R413" s="515"/>
      <c r="S413" s="515"/>
      <c r="T413" s="515"/>
      <c r="U413" s="515"/>
      <c r="V413" s="515"/>
      <c r="W413" s="515"/>
      <c r="X413" s="515"/>
      <c r="Y413" s="515"/>
      <c r="Z413" s="515"/>
      <c r="AA413" s="515"/>
      <c r="AB413" s="515"/>
    </row>
    <row r="414" spans="2:28" x14ac:dyDescent="0.25">
      <c r="B414" s="515"/>
      <c r="C414" s="515"/>
      <c r="D414" s="515"/>
      <c r="E414" s="515"/>
      <c r="F414" s="515"/>
      <c r="G414" s="515"/>
      <c r="H414" s="515"/>
      <c r="I414" s="515"/>
      <c r="J414" s="515"/>
      <c r="K414" s="515"/>
      <c r="L414" s="515"/>
      <c r="M414" s="515"/>
      <c r="N414" s="515"/>
      <c r="O414" s="515"/>
      <c r="P414" s="515"/>
      <c r="Q414" s="515"/>
      <c r="R414" s="515"/>
      <c r="S414" s="515"/>
      <c r="T414" s="515"/>
      <c r="U414" s="515"/>
      <c r="V414" s="515"/>
      <c r="W414" s="515"/>
      <c r="X414" s="515"/>
      <c r="Y414" s="515"/>
      <c r="Z414" s="515"/>
      <c r="AA414" s="515"/>
      <c r="AB414" s="515"/>
    </row>
    <row r="415" spans="2:28" x14ac:dyDescent="0.25">
      <c r="B415" s="515"/>
      <c r="C415" s="515"/>
      <c r="D415" s="515"/>
      <c r="E415" s="515"/>
      <c r="F415" s="515"/>
      <c r="G415" s="515"/>
      <c r="H415" s="515"/>
      <c r="I415" s="515"/>
      <c r="J415" s="515"/>
      <c r="K415" s="515"/>
      <c r="L415" s="515"/>
      <c r="M415" s="515"/>
      <c r="N415" s="515"/>
      <c r="O415" s="515"/>
      <c r="P415" s="515"/>
      <c r="Q415" s="515"/>
      <c r="R415" s="515"/>
      <c r="S415" s="515"/>
      <c r="T415" s="515"/>
      <c r="U415" s="515"/>
      <c r="V415" s="515"/>
      <c r="W415" s="515"/>
      <c r="X415" s="515"/>
      <c r="Y415" s="515"/>
      <c r="Z415" s="515"/>
      <c r="AA415" s="515"/>
      <c r="AB415" s="515"/>
    </row>
    <row r="416" spans="2:28" x14ac:dyDescent="0.25">
      <c r="B416" s="515"/>
      <c r="C416" s="515"/>
      <c r="D416" s="515"/>
      <c r="E416" s="515"/>
      <c r="F416" s="515"/>
      <c r="G416" s="515"/>
      <c r="H416" s="515"/>
      <c r="I416" s="515"/>
      <c r="J416" s="515"/>
      <c r="K416" s="515"/>
      <c r="L416" s="515"/>
      <c r="M416" s="515"/>
      <c r="N416" s="515"/>
      <c r="O416" s="515"/>
      <c r="P416" s="515"/>
      <c r="Q416" s="515"/>
      <c r="R416" s="515"/>
      <c r="S416" s="515"/>
      <c r="T416" s="515"/>
      <c r="U416" s="515"/>
      <c r="V416" s="515"/>
      <c r="W416" s="515"/>
      <c r="X416" s="515"/>
      <c r="Y416" s="515"/>
      <c r="Z416" s="515"/>
      <c r="AA416" s="515"/>
      <c r="AB416" s="515"/>
    </row>
    <row r="417" spans="2:28" x14ac:dyDescent="0.25">
      <c r="B417" s="515"/>
      <c r="C417" s="515"/>
      <c r="D417" s="515"/>
      <c r="E417" s="515"/>
      <c r="F417" s="515"/>
      <c r="G417" s="515"/>
      <c r="H417" s="515"/>
      <c r="I417" s="515"/>
      <c r="J417" s="515"/>
      <c r="K417" s="515"/>
      <c r="L417" s="515"/>
      <c r="M417" s="515"/>
      <c r="N417" s="515"/>
      <c r="O417" s="515"/>
      <c r="P417" s="515"/>
      <c r="Q417" s="515"/>
      <c r="R417" s="515"/>
      <c r="S417" s="515"/>
      <c r="T417" s="515"/>
      <c r="U417" s="515"/>
      <c r="V417" s="515"/>
      <c r="W417" s="515"/>
      <c r="X417" s="515"/>
      <c r="Y417" s="515"/>
      <c r="Z417" s="515"/>
      <c r="AA417" s="515"/>
      <c r="AB417" s="515"/>
    </row>
    <row r="418" spans="2:28" x14ac:dyDescent="0.25">
      <c r="B418" s="515"/>
      <c r="C418" s="515"/>
      <c r="D418" s="515"/>
      <c r="E418" s="515"/>
      <c r="F418" s="515"/>
      <c r="G418" s="515"/>
      <c r="H418" s="515"/>
      <c r="I418" s="515"/>
      <c r="J418" s="515"/>
      <c r="K418" s="515"/>
      <c r="L418" s="515"/>
      <c r="M418" s="515"/>
      <c r="N418" s="515"/>
      <c r="O418" s="515"/>
      <c r="P418" s="515"/>
      <c r="Q418" s="515"/>
      <c r="R418" s="515"/>
      <c r="S418" s="515"/>
      <c r="T418" s="515"/>
      <c r="U418" s="515"/>
      <c r="V418" s="515"/>
      <c r="W418" s="515"/>
      <c r="X418" s="515"/>
      <c r="Y418" s="515"/>
      <c r="Z418" s="515"/>
      <c r="AA418" s="515"/>
      <c r="AB418" s="515"/>
    </row>
    <row r="419" spans="2:28" x14ac:dyDescent="0.25">
      <c r="B419" s="515"/>
      <c r="C419" s="515"/>
      <c r="D419" s="515"/>
      <c r="E419" s="515"/>
      <c r="F419" s="515"/>
      <c r="G419" s="515"/>
      <c r="H419" s="515"/>
      <c r="I419" s="515"/>
      <c r="J419" s="515"/>
      <c r="K419" s="515"/>
      <c r="L419" s="515"/>
      <c r="M419" s="515"/>
      <c r="N419" s="515"/>
      <c r="O419" s="515"/>
      <c r="P419" s="515"/>
      <c r="Q419" s="515"/>
      <c r="R419" s="515"/>
      <c r="S419" s="515"/>
      <c r="T419" s="515"/>
      <c r="U419" s="515"/>
      <c r="V419" s="515"/>
      <c r="W419" s="515"/>
      <c r="X419" s="515"/>
      <c r="Y419" s="515"/>
      <c r="Z419" s="515"/>
      <c r="AA419" s="515"/>
      <c r="AB419" s="515"/>
    </row>
    <row r="420" spans="2:28" x14ac:dyDescent="0.25">
      <c r="B420" s="515"/>
      <c r="C420" s="515"/>
      <c r="D420" s="515"/>
      <c r="E420" s="515"/>
      <c r="F420" s="515"/>
      <c r="G420" s="515"/>
      <c r="H420" s="515"/>
      <c r="I420" s="515"/>
      <c r="J420" s="515"/>
      <c r="K420" s="515"/>
      <c r="L420" s="515"/>
      <c r="M420" s="515"/>
      <c r="N420" s="515"/>
      <c r="O420" s="515"/>
      <c r="P420" s="515"/>
      <c r="Q420" s="515"/>
      <c r="R420" s="515"/>
      <c r="S420" s="515"/>
      <c r="T420" s="515"/>
      <c r="U420" s="515"/>
      <c r="V420" s="515"/>
      <c r="W420" s="515"/>
      <c r="X420" s="515"/>
      <c r="Y420" s="515"/>
      <c r="Z420" s="515"/>
      <c r="AA420" s="515"/>
      <c r="AB420" s="515"/>
    </row>
    <row r="421" spans="2:28" x14ac:dyDescent="0.25">
      <c r="B421" s="515"/>
      <c r="C421" s="515"/>
      <c r="D421" s="515"/>
      <c r="E421" s="515"/>
      <c r="F421" s="515"/>
      <c r="G421" s="515"/>
      <c r="H421" s="515"/>
      <c r="I421" s="515"/>
      <c r="J421" s="515"/>
      <c r="K421" s="515"/>
      <c r="L421" s="515"/>
      <c r="M421" s="515"/>
      <c r="N421" s="515"/>
      <c r="O421" s="515"/>
      <c r="P421" s="515"/>
      <c r="Q421" s="515"/>
      <c r="R421" s="515"/>
      <c r="S421" s="515"/>
      <c r="T421" s="515"/>
      <c r="U421" s="515"/>
      <c r="V421" s="515"/>
      <c r="W421" s="515"/>
      <c r="X421" s="515"/>
      <c r="Y421" s="515"/>
      <c r="Z421" s="515"/>
      <c r="AA421" s="515"/>
      <c r="AB421" s="515"/>
    </row>
    <row r="422" spans="2:28" x14ac:dyDescent="0.25">
      <c r="B422" s="515"/>
      <c r="C422" s="515"/>
      <c r="D422" s="515"/>
      <c r="E422" s="515"/>
      <c r="F422" s="515"/>
      <c r="G422" s="515"/>
      <c r="H422" s="515"/>
      <c r="I422" s="515"/>
      <c r="J422" s="515"/>
      <c r="K422" s="515"/>
      <c r="L422" s="515"/>
      <c r="M422" s="515"/>
      <c r="N422" s="515"/>
      <c r="O422" s="515"/>
      <c r="P422" s="515"/>
      <c r="Q422" s="515"/>
      <c r="R422" s="515"/>
      <c r="S422" s="515"/>
      <c r="T422" s="515"/>
      <c r="U422" s="515"/>
      <c r="V422" s="515"/>
      <c r="W422" s="515"/>
      <c r="X422" s="515"/>
      <c r="Y422" s="515"/>
      <c r="Z422" s="515"/>
      <c r="AA422" s="515"/>
      <c r="AB422" s="515"/>
    </row>
    <row r="423" spans="2:28" x14ac:dyDescent="0.25">
      <c r="B423" s="515"/>
      <c r="C423" s="515"/>
      <c r="D423" s="515"/>
      <c r="E423" s="515"/>
      <c r="F423" s="515"/>
      <c r="G423" s="515"/>
      <c r="H423" s="515"/>
      <c r="I423" s="515"/>
      <c r="J423" s="515"/>
      <c r="K423" s="515"/>
      <c r="L423" s="515"/>
      <c r="M423" s="515"/>
      <c r="N423" s="515"/>
      <c r="O423" s="515"/>
      <c r="P423" s="515"/>
      <c r="Q423" s="515"/>
      <c r="R423" s="515"/>
      <c r="S423" s="515"/>
      <c r="T423" s="515"/>
      <c r="U423" s="515"/>
      <c r="V423" s="515"/>
      <c r="W423" s="515"/>
      <c r="X423" s="515"/>
      <c r="Y423" s="515"/>
      <c r="Z423" s="515"/>
      <c r="AA423" s="515"/>
      <c r="AB423" s="515"/>
    </row>
    <row r="424" spans="2:28" x14ac:dyDescent="0.25">
      <c r="B424" s="515"/>
      <c r="C424" s="515"/>
      <c r="D424" s="515"/>
      <c r="E424" s="515"/>
      <c r="F424" s="515"/>
      <c r="G424" s="515"/>
      <c r="H424" s="515"/>
      <c r="I424" s="515"/>
      <c r="J424" s="515"/>
      <c r="K424" s="515"/>
      <c r="L424" s="515"/>
      <c r="M424" s="515"/>
      <c r="N424" s="515"/>
      <c r="O424" s="515"/>
      <c r="P424" s="515"/>
      <c r="Q424" s="515"/>
      <c r="R424" s="515"/>
      <c r="S424" s="515"/>
      <c r="T424" s="515"/>
      <c r="U424" s="515"/>
      <c r="V424" s="515"/>
      <c r="W424" s="515"/>
      <c r="X424" s="515"/>
      <c r="Y424" s="515"/>
      <c r="Z424" s="515"/>
      <c r="AA424" s="515"/>
      <c r="AB424" s="515"/>
    </row>
    <row r="425" spans="2:28" x14ac:dyDescent="0.25">
      <c r="B425" s="515"/>
      <c r="C425" s="515"/>
      <c r="D425" s="515"/>
      <c r="E425" s="515"/>
      <c r="F425" s="515"/>
      <c r="G425" s="515"/>
      <c r="H425" s="515"/>
      <c r="I425" s="515"/>
      <c r="J425" s="515"/>
      <c r="K425" s="515"/>
      <c r="L425" s="515"/>
      <c r="M425" s="515"/>
      <c r="N425" s="515"/>
      <c r="O425" s="515"/>
      <c r="P425" s="515"/>
      <c r="Q425" s="515"/>
      <c r="R425" s="515"/>
      <c r="S425" s="515"/>
      <c r="T425" s="515"/>
      <c r="U425" s="515"/>
      <c r="V425" s="515"/>
      <c r="W425" s="515"/>
      <c r="X425" s="515"/>
      <c r="Y425" s="515"/>
      <c r="Z425" s="515"/>
      <c r="AA425" s="515"/>
      <c r="AB425" s="515"/>
    </row>
    <row r="426" spans="2:28" x14ac:dyDescent="0.25">
      <c r="B426" s="515"/>
      <c r="C426" s="515"/>
      <c r="D426" s="515"/>
      <c r="E426" s="515"/>
      <c r="F426" s="515"/>
      <c r="G426" s="515"/>
      <c r="H426" s="515"/>
      <c r="I426" s="515"/>
      <c r="J426" s="515"/>
      <c r="K426" s="515"/>
      <c r="L426" s="515"/>
      <c r="M426" s="515"/>
      <c r="N426" s="515"/>
      <c r="O426" s="515"/>
      <c r="P426" s="515"/>
      <c r="Q426" s="515"/>
      <c r="R426" s="515"/>
      <c r="S426" s="515"/>
      <c r="T426" s="515"/>
      <c r="U426" s="515"/>
      <c r="V426" s="515"/>
      <c r="W426" s="515"/>
      <c r="X426" s="515"/>
      <c r="Y426" s="515"/>
      <c r="Z426" s="515"/>
      <c r="AA426" s="515"/>
      <c r="AB426" s="515"/>
    </row>
    <row r="427" spans="2:28" x14ac:dyDescent="0.25">
      <c r="B427" s="515"/>
      <c r="C427" s="515"/>
      <c r="D427" s="515"/>
      <c r="E427" s="515"/>
      <c r="F427" s="515"/>
      <c r="G427" s="515"/>
      <c r="H427" s="515"/>
      <c r="I427" s="515"/>
      <c r="J427" s="515"/>
      <c r="K427" s="515"/>
      <c r="L427" s="515"/>
      <c r="M427" s="515"/>
      <c r="N427" s="515"/>
      <c r="O427" s="515"/>
      <c r="P427" s="515"/>
      <c r="Q427" s="515"/>
      <c r="R427" s="515"/>
      <c r="S427" s="515"/>
      <c r="T427" s="515"/>
      <c r="U427" s="515"/>
      <c r="V427" s="515"/>
      <c r="W427" s="515"/>
      <c r="X427" s="515"/>
      <c r="Y427" s="515"/>
      <c r="Z427" s="515"/>
      <c r="AA427" s="515"/>
      <c r="AB427" s="515"/>
    </row>
    <row r="428" spans="2:28" x14ac:dyDescent="0.25">
      <c r="B428" s="515"/>
      <c r="C428" s="515"/>
      <c r="D428" s="515"/>
      <c r="E428" s="515"/>
      <c r="F428" s="515"/>
      <c r="G428" s="515"/>
      <c r="H428" s="515"/>
      <c r="I428" s="515"/>
      <c r="J428" s="515"/>
      <c r="K428" s="515"/>
      <c r="L428" s="515"/>
      <c r="M428" s="515"/>
      <c r="N428" s="515"/>
      <c r="O428" s="515"/>
      <c r="P428" s="515"/>
      <c r="Q428" s="515"/>
      <c r="R428" s="515"/>
      <c r="S428" s="515"/>
      <c r="T428" s="515"/>
      <c r="U428" s="515"/>
      <c r="V428" s="515"/>
      <c r="W428" s="515"/>
      <c r="X428" s="515"/>
      <c r="Y428" s="515"/>
      <c r="Z428" s="515"/>
      <c r="AA428" s="515"/>
      <c r="AB428" s="515"/>
    </row>
    <row r="429" spans="2:28" x14ac:dyDescent="0.25">
      <c r="B429" s="515"/>
      <c r="C429" s="515"/>
      <c r="D429" s="515"/>
      <c r="E429" s="515"/>
      <c r="F429" s="515"/>
      <c r="G429" s="515"/>
      <c r="H429" s="515"/>
      <c r="I429" s="515"/>
      <c r="J429" s="515"/>
      <c r="K429" s="515"/>
      <c r="L429" s="515"/>
      <c r="M429" s="515"/>
      <c r="N429" s="515"/>
      <c r="O429" s="515"/>
      <c r="P429" s="515"/>
      <c r="Q429" s="515"/>
      <c r="R429" s="515"/>
      <c r="S429" s="515"/>
      <c r="T429" s="515"/>
      <c r="U429" s="515"/>
      <c r="V429" s="515"/>
      <c r="W429" s="515"/>
      <c r="X429" s="515"/>
      <c r="Y429" s="515"/>
      <c r="Z429" s="515"/>
      <c r="AA429" s="515"/>
      <c r="AB429" s="515"/>
    </row>
    <row r="430" spans="2:28" x14ac:dyDescent="0.25">
      <c r="B430" s="515"/>
      <c r="C430" s="515"/>
      <c r="D430" s="515"/>
      <c r="E430" s="515"/>
      <c r="F430" s="515"/>
      <c r="G430" s="515"/>
      <c r="H430" s="515"/>
      <c r="I430" s="515"/>
      <c r="J430" s="515"/>
      <c r="K430" s="515"/>
      <c r="L430" s="515"/>
      <c r="M430" s="515"/>
      <c r="N430" s="515"/>
      <c r="O430" s="515"/>
      <c r="P430" s="515"/>
      <c r="Q430" s="515"/>
      <c r="R430" s="515"/>
      <c r="S430" s="515"/>
      <c r="T430" s="515"/>
      <c r="U430" s="515"/>
      <c r="V430" s="515"/>
      <c r="W430" s="515"/>
      <c r="X430" s="515"/>
      <c r="Y430" s="515"/>
      <c r="Z430" s="515"/>
      <c r="AA430" s="515"/>
      <c r="AB430" s="515"/>
    </row>
    <row r="431" spans="2:28" x14ac:dyDescent="0.25">
      <c r="B431" s="515"/>
      <c r="C431" s="515"/>
      <c r="D431" s="515"/>
      <c r="E431" s="515"/>
      <c r="F431" s="515"/>
      <c r="G431" s="515"/>
      <c r="H431" s="515"/>
      <c r="I431" s="515"/>
      <c r="J431" s="515"/>
      <c r="K431" s="515"/>
      <c r="L431" s="515"/>
      <c r="M431" s="515"/>
      <c r="N431" s="515"/>
      <c r="O431" s="515"/>
      <c r="P431" s="515"/>
      <c r="Q431" s="515"/>
      <c r="R431" s="515"/>
      <c r="S431" s="515"/>
      <c r="T431" s="515"/>
      <c r="U431" s="515"/>
      <c r="V431" s="515"/>
      <c r="W431" s="515"/>
      <c r="X431" s="515"/>
      <c r="Y431" s="515"/>
      <c r="Z431" s="515"/>
      <c r="AA431" s="515"/>
      <c r="AB431" s="515"/>
    </row>
    <row r="432" spans="2:28" x14ac:dyDescent="0.25">
      <c r="B432" s="515"/>
      <c r="C432" s="515"/>
      <c r="D432" s="515"/>
      <c r="E432" s="515"/>
      <c r="F432" s="515"/>
      <c r="G432" s="515"/>
      <c r="H432" s="515"/>
      <c r="I432" s="515"/>
      <c r="J432" s="515"/>
      <c r="K432" s="515"/>
      <c r="L432" s="515"/>
      <c r="M432" s="515"/>
      <c r="N432" s="515"/>
      <c r="O432" s="515"/>
      <c r="P432" s="515"/>
      <c r="Q432" s="515"/>
      <c r="R432" s="515"/>
      <c r="S432" s="515"/>
      <c r="T432" s="515"/>
      <c r="U432" s="515"/>
      <c r="V432" s="515"/>
      <c r="W432" s="515"/>
      <c r="X432" s="515"/>
      <c r="Y432" s="515"/>
      <c r="Z432" s="515"/>
      <c r="AA432" s="515"/>
      <c r="AB432" s="515"/>
    </row>
    <row r="433" spans="2:28" x14ac:dyDescent="0.25">
      <c r="B433" s="515"/>
      <c r="C433" s="515"/>
      <c r="D433" s="515"/>
      <c r="E433" s="515"/>
      <c r="F433" s="515"/>
      <c r="G433" s="515"/>
      <c r="H433" s="515"/>
      <c r="I433" s="515"/>
      <c r="J433" s="515"/>
      <c r="K433" s="515"/>
      <c r="L433" s="515"/>
      <c r="M433" s="515"/>
      <c r="N433" s="515"/>
      <c r="O433" s="515"/>
      <c r="P433" s="515"/>
      <c r="Q433" s="515"/>
      <c r="R433" s="515"/>
      <c r="S433" s="515"/>
      <c r="T433" s="515"/>
      <c r="U433" s="515"/>
      <c r="V433" s="515"/>
      <c r="W433" s="515"/>
      <c r="X433" s="515"/>
      <c r="Y433" s="515"/>
      <c r="Z433" s="515"/>
      <c r="AA433" s="515"/>
      <c r="AB433" s="515"/>
    </row>
    <row r="434" spans="2:28" x14ac:dyDescent="0.25">
      <c r="B434" s="515"/>
      <c r="C434" s="515"/>
      <c r="D434" s="515"/>
      <c r="E434" s="515"/>
      <c r="F434" s="515"/>
      <c r="G434" s="515"/>
      <c r="H434" s="515"/>
      <c r="I434" s="515"/>
      <c r="J434" s="515"/>
      <c r="K434" s="515"/>
      <c r="L434" s="515"/>
      <c r="M434" s="515"/>
      <c r="N434" s="515"/>
      <c r="O434" s="515"/>
      <c r="P434" s="515"/>
      <c r="Q434" s="515"/>
      <c r="R434" s="515"/>
      <c r="S434" s="515"/>
      <c r="T434" s="515"/>
      <c r="U434" s="515"/>
      <c r="V434" s="515"/>
      <c r="W434" s="515"/>
      <c r="X434" s="515"/>
      <c r="Y434" s="515"/>
      <c r="Z434" s="515"/>
      <c r="AA434" s="515"/>
      <c r="AB434" s="515"/>
    </row>
    <row r="435" spans="2:28" x14ac:dyDescent="0.25">
      <c r="B435" s="515"/>
      <c r="C435" s="515"/>
      <c r="D435" s="515"/>
      <c r="E435" s="515"/>
      <c r="F435" s="515"/>
      <c r="G435" s="515"/>
      <c r="H435" s="515"/>
      <c r="I435" s="515"/>
      <c r="J435" s="515"/>
      <c r="K435" s="515"/>
      <c r="L435" s="515"/>
      <c r="M435" s="515"/>
      <c r="N435" s="515"/>
      <c r="O435" s="515"/>
      <c r="P435" s="515"/>
      <c r="Q435" s="515"/>
      <c r="R435" s="515"/>
      <c r="S435" s="515"/>
      <c r="T435" s="515"/>
      <c r="U435" s="515"/>
      <c r="V435" s="515"/>
      <c r="W435" s="515"/>
      <c r="X435" s="515"/>
      <c r="Y435" s="515"/>
      <c r="Z435" s="515"/>
      <c r="AA435" s="515"/>
      <c r="AB435" s="515"/>
    </row>
    <row r="436" spans="2:28" x14ac:dyDescent="0.25">
      <c r="B436" s="515"/>
      <c r="C436" s="515"/>
      <c r="D436" s="515"/>
      <c r="E436" s="515"/>
      <c r="F436" s="515"/>
      <c r="G436" s="515"/>
      <c r="H436" s="515"/>
      <c r="I436" s="515"/>
      <c r="J436" s="515"/>
      <c r="K436" s="515"/>
      <c r="L436" s="515"/>
      <c r="M436" s="515"/>
      <c r="N436" s="515"/>
      <c r="O436" s="515"/>
      <c r="P436" s="515"/>
      <c r="Q436" s="515"/>
      <c r="R436" s="515"/>
      <c r="S436" s="515"/>
      <c r="T436" s="515"/>
      <c r="U436" s="515"/>
      <c r="V436" s="515"/>
      <c r="W436" s="515"/>
      <c r="X436" s="515"/>
      <c r="Y436" s="515"/>
      <c r="Z436" s="515"/>
      <c r="AA436" s="515"/>
      <c r="AB436" s="515"/>
    </row>
    <row r="437" spans="2:28" x14ac:dyDescent="0.25">
      <c r="B437" s="515"/>
      <c r="C437" s="515"/>
      <c r="D437" s="515"/>
      <c r="E437" s="515"/>
      <c r="F437" s="515"/>
      <c r="G437" s="515"/>
      <c r="H437" s="515"/>
      <c r="I437" s="515"/>
      <c r="J437" s="515"/>
      <c r="K437" s="515"/>
      <c r="L437" s="515"/>
      <c r="M437" s="515"/>
      <c r="N437" s="515"/>
      <c r="O437" s="515"/>
      <c r="P437" s="515"/>
      <c r="Q437" s="515"/>
      <c r="R437" s="515"/>
      <c r="S437" s="515"/>
      <c r="T437" s="515"/>
      <c r="U437" s="515"/>
      <c r="V437" s="515"/>
      <c r="W437" s="515"/>
      <c r="X437" s="515"/>
      <c r="Y437" s="515"/>
      <c r="Z437" s="515"/>
      <c r="AA437" s="515"/>
      <c r="AB437" s="515"/>
    </row>
    <row r="438" spans="2:28" x14ac:dyDescent="0.25">
      <c r="B438" s="515"/>
      <c r="C438" s="515"/>
      <c r="D438" s="515"/>
      <c r="E438" s="515"/>
      <c r="F438" s="515"/>
      <c r="G438" s="515"/>
      <c r="H438" s="515"/>
      <c r="I438" s="515"/>
      <c r="J438" s="515"/>
      <c r="K438" s="515"/>
      <c r="L438" s="515"/>
      <c r="M438" s="515"/>
      <c r="N438" s="515"/>
      <c r="O438" s="515"/>
      <c r="P438" s="515"/>
      <c r="Q438" s="515"/>
      <c r="R438" s="515"/>
      <c r="S438" s="515"/>
      <c r="T438" s="515"/>
      <c r="U438" s="515"/>
      <c r="V438" s="515"/>
      <c r="W438" s="515"/>
      <c r="X438" s="515"/>
      <c r="Y438" s="515"/>
      <c r="Z438" s="515"/>
      <c r="AA438" s="515"/>
      <c r="AB438" s="515"/>
    </row>
    <row r="439" spans="2:28" x14ac:dyDescent="0.25">
      <c r="B439" s="515"/>
      <c r="C439" s="515"/>
      <c r="D439" s="515"/>
      <c r="E439" s="515"/>
      <c r="F439" s="515"/>
      <c r="G439" s="515"/>
      <c r="H439" s="515"/>
      <c r="I439" s="515"/>
      <c r="J439" s="515"/>
      <c r="K439" s="515"/>
      <c r="L439" s="515"/>
      <c r="M439" s="515"/>
      <c r="N439" s="515"/>
      <c r="O439" s="515"/>
      <c r="P439" s="515"/>
      <c r="Q439" s="515"/>
      <c r="R439" s="515"/>
      <c r="S439" s="515"/>
      <c r="T439" s="515"/>
      <c r="U439" s="515"/>
      <c r="V439" s="515"/>
      <c r="W439" s="515"/>
      <c r="X439" s="515"/>
      <c r="Y439" s="515"/>
      <c r="Z439" s="515"/>
      <c r="AA439" s="515"/>
      <c r="AB439" s="515"/>
    </row>
    <row r="440" spans="2:28" x14ac:dyDescent="0.25">
      <c r="B440" s="515"/>
      <c r="C440" s="515"/>
      <c r="D440" s="515"/>
      <c r="E440" s="515"/>
      <c r="F440" s="515"/>
      <c r="G440" s="515"/>
      <c r="H440" s="515"/>
      <c r="I440" s="515"/>
      <c r="J440" s="515"/>
      <c r="K440" s="515"/>
      <c r="L440" s="515"/>
      <c r="M440" s="515"/>
      <c r="N440" s="515"/>
      <c r="O440" s="515"/>
      <c r="P440" s="515"/>
      <c r="Q440" s="515"/>
      <c r="R440" s="515"/>
      <c r="S440" s="515"/>
      <c r="T440" s="515"/>
      <c r="U440" s="515"/>
      <c r="V440" s="515"/>
      <c r="W440" s="515"/>
      <c r="X440" s="515"/>
      <c r="Y440" s="515"/>
      <c r="Z440" s="515"/>
      <c r="AA440" s="515"/>
      <c r="AB440" s="515"/>
    </row>
    <row r="441" spans="2:28" x14ac:dyDescent="0.25">
      <c r="B441" s="515"/>
      <c r="C441" s="515"/>
      <c r="D441" s="515"/>
      <c r="E441" s="515"/>
      <c r="F441" s="515"/>
      <c r="G441" s="515"/>
      <c r="H441" s="515"/>
      <c r="I441" s="515"/>
      <c r="J441" s="515"/>
      <c r="K441" s="515"/>
      <c r="L441" s="515"/>
      <c r="M441" s="515"/>
      <c r="N441" s="515"/>
      <c r="O441" s="515"/>
      <c r="P441" s="515"/>
      <c r="Q441" s="515"/>
      <c r="R441" s="515"/>
      <c r="S441" s="515"/>
      <c r="T441" s="515"/>
      <c r="U441" s="515"/>
      <c r="V441" s="515"/>
      <c r="W441" s="515"/>
      <c r="X441" s="515"/>
      <c r="Y441" s="515"/>
      <c r="Z441" s="515"/>
      <c r="AA441" s="515"/>
      <c r="AB441" s="515"/>
    </row>
    <row r="442" spans="2:28" x14ac:dyDescent="0.25">
      <c r="B442" s="515"/>
      <c r="C442" s="515"/>
      <c r="D442" s="515"/>
      <c r="E442" s="515"/>
      <c r="F442" s="515"/>
      <c r="G442" s="515"/>
      <c r="H442" s="515"/>
      <c r="I442" s="515"/>
      <c r="J442" s="515"/>
      <c r="K442" s="515"/>
      <c r="L442" s="515"/>
      <c r="M442" s="515"/>
      <c r="N442" s="515"/>
      <c r="O442" s="515"/>
      <c r="P442" s="515"/>
      <c r="Q442" s="515"/>
      <c r="R442" s="515"/>
      <c r="S442" s="515"/>
      <c r="T442" s="515"/>
      <c r="U442" s="515"/>
      <c r="V442" s="515"/>
      <c r="W442" s="515"/>
      <c r="X442" s="515"/>
      <c r="Y442" s="515"/>
      <c r="Z442" s="515"/>
      <c r="AA442" s="515"/>
      <c r="AB442" s="515"/>
    </row>
    <row r="443" spans="2:28" x14ac:dyDescent="0.25">
      <c r="B443" s="515"/>
      <c r="C443" s="515"/>
      <c r="D443" s="515"/>
      <c r="E443" s="515"/>
      <c r="F443" s="515"/>
      <c r="G443" s="515"/>
      <c r="H443" s="515"/>
      <c r="I443" s="515"/>
      <c r="J443" s="515"/>
      <c r="K443" s="515"/>
      <c r="L443" s="515"/>
      <c r="M443" s="515"/>
      <c r="N443" s="515"/>
      <c r="O443" s="515"/>
      <c r="P443" s="515"/>
      <c r="Q443" s="515"/>
      <c r="R443" s="515"/>
      <c r="S443" s="515"/>
      <c r="T443" s="515"/>
      <c r="U443" s="515"/>
      <c r="V443" s="515"/>
      <c r="W443" s="515"/>
      <c r="X443" s="515"/>
      <c r="Y443" s="515"/>
      <c r="Z443" s="515"/>
      <c r="AA443" s="515"/>
      <c r="AB443" s="515"/>
    </row>
    <row r="444" spans="2:28" x14ac:dyDescent="0.25">
      <c r="B444" s="515"/>
      <c r="C444" s="515"/>
      <c r="D444" s="515"/>
      <c r="E444" s="515"/>
      <c r="F444" s="515"/>
      <c r="G444" s="515"/>
      <c r="H444" s="515"/>
      <c r="I444" s="515"/>
      <c r="J444" s="515"/>
      <c r="K444" s="515"/>
      <c r="L444" s="515"/>
      <c r="M444" s="515"/>
      <c r="N444" s="515"/>
      <c r="O444" s="515"/>
      <c r="P444" s="515"/>
      <c r="Q444" s="515"/>
      <c r="R444" s="515"/>
      <c r="S444" s="515"/>
      <c r="T444" s="515"/>
      <c r="U444" s="515"/>
      <c r="V444" s="515"/>
      <c r="W444" s="515"/>
      <c r="X444" s="515"/>
      <c r="Y444" s="515"/>
      <c r="Z444" s="515"/>
      <c r="AA444" s="515"/>
      <c r="AB444" s="515"/>
    </row>
    <row r="445" spans="2:28" x14ac:dyDescent="0.25">
      <c r="B445" s="515"/>
      <c r="C445" s="515"/>
      <c r="D445" s="515"/>
      <c r="E445" s="515"/>
      <c r="F445" s="515"/>
      <c r="G445" s="515"/>
      <c r="H445" s="515"/>
      <c r="I445" s="515"/>
      <c r="J445" s="515"/>
      <c r="K445" s="515"/>
      <c r="L445" s="515"/>
      <c r="M445" s="515"/>
      <c r="N445" s="515"/>
      <c r="O445" s="515"/>
      <c r="P445" s="515"/>
      <c r="Q445" s="515"/>
      <c r="R445" s="515"/>
      <c r="S445" s="515"/>
      <c r="T445" s="515"/>
      <c r="U445" s="515"/>
      <c r="V445" s="515"/>
      <c r="W445" s="515"/>
      <c r="X445" s="515"/>
      <c r="Y445" s="515"/>
      <c r="Z445" s="515"/>
      <c r="AA445" s="515"/>
      <c r="AB445" s="515"/>
    </row>
    <row r="446" spans="2:28" x14ac:dyDescent="0.25">
      <c r="B446" s="515"/>
      <c r="C446" s="515"/>
      <c r="D446" s="515"/>
      <c r="E446" s="515"/>
      <c r="F446" s="515"/>
      <c r="G446" s="515"/>
      <c r="H446" s="515"/>
      <c r="I446" s="515"/>
      <c r="J446" s="515"/>
      <c r="K446" s="515"/>
      <c r="L446" s="515"/>
      <c r="M446" s="515"/>
      <c r="N446" s="515"/>
      <c r="O446" s="515"/>
      <c r="P446" s="515"/>
      <c r="Q446" s="515"/>
      <c r="R446" s="515"/>
      <c r="S446" s="515"/>
      <c r="T446" s="515"/>
      <c r="U446" s="515"/>
      <c r="V446" s="515"/>
      <c r="W446" s="515"/>
      <c r="X446" s="515"/>
      <c r="Y446" s="515"/>
      <c r="Z446" s="515"/>
      <c r="AA446" s="515"/>
      <c r="AB446" s="515"/>
    </row>
    <row r="447" spans="2:28" x14ac:dyDescent="0.25">
      <c r="B447" s="515"/>
      <c r="C447" s="515"/>
      <c r="D447" s="515"/>
      <c r="E447" s="515"/>
      <c r="F447" s="515"/>
      <c r="G447" s="515"/>
      <c r="H447" s="515"/>
      <c r="I447" s="515"/>
      <c r="J447" s="515"/>
      <c r="K447" s="515"/>
      <c r="L447" s="515"/>
      <c r="M447" s="515"/>
      <c r="N447" s="515"/>
      <c r="O447" s="515"/>
      <c r="P447" s="515"/>
      <c r="Q447" s="515"/>
      <c r="R447" s="515"/>
      <c r="S447" s="515"/>
      <c r="T447" s="515"/>
      <c r="U447" s="515"/>
      <c r="V447" s="515"/>
      <c r="W447" s="515"/>
      <c r="X447" s="515"/>
      <c r="Y447" s="515"/>
      <c r="Z447" s="515"/>
      <c r="AA447" s="515"/>
      <c r="AB447" s="515"/>
    </row>
    <row r="448" spans="2:28" x14ac:dyDescent="0.25">
      <c r="B448" s="515"/>
      <c r="C448" s="515"/>
      <c r="D448" s="515"/>
      <c r="E448" s="515"/>
      <c r="F448" s="515"/>
      <c r="G448" s="515"/>
      <c r="H448" s="515"/>
      <c r="I448" s="515"/>
      <c r="J448" s="515"/>
      <c r="K448" s="515"/>
      <c r="L448" s="515"/>
      <c r="M448" s="515"/>
      <c r="N448" s="515"/>
      <c r="O448" s="515"/>
      <c r="P448" s="515"/>
      <c r="Q448" s="515"/>
      <c r="R448" s="515"/>
      <c r="S448" s="515"/>
      <c r="T448" s="515"/>
      <c r="U448" s="515"/>
      <c r="V448" s="515"/>
      <c r="W448" s="515"/>
      <c r="X448" s="515"/>
      <c r="Y448" s="515"/>
      <c r="Z448" s="515"/>
      <c r="AA448" s="515"/>
      <c r="AB448" s="515"/>
    </row>
    <row r="449" spans="2:28" x14ac:dyDescent="0.25">
      <c r="B449" s="515"/>
      <c r="C449" s="515"/>
      <c r="D449" s="515"/>
      <c r="E449" s="515"/>
      <c r="F449" s="515"/>
      <c r="G449" s="515"/>
      <c r="H449" s="515"/>
      <c r="I449" s="515"/>
      <c r="J449" s="515"/>
      <c r="K449" s="515"/>
      <c r="L449" s="515"/>
      <c r="M449" s="515"/>
      <c r="N449" s="515"/>
      <c r="O449" s="515"/>
      <c r="P449" s="515"/>
      <c r="Q449" s="515"/>
      <c r="R449" s="515"/>
      <c r="S449" s="515"/>
      <c r="T449" s="515"/>
      <c r="U449" s="515"/>
      <c r="V449" s="515"/>
      <c r="W449" s="515"/>
      <c r="X449" s="515"/>
      <c r="Y449" s="515"/>
      <c r="Z449" s="515"/>
      <c r="AA449" s="515"/>
      <c r="AB449" s="515"/>
    </row>
    <row r="450" spans="2:28" x14ac:dyDescent="0.25">
      <c r="B450" s="515"/>
      <c r="C450" s="515"/>
      <c r="D450" s="515"/>
      <c r="E450" s="515"/>
      <c r="F450" s="515"/>
      <c r="G450" s="515"/>
      <c r="H450" s="515"/>
      <c r="I450" s="515"/>
      <c r="J450" s="515"/>
      <c r="K450" s="515"/>
      <c r="L450" s="515"/>
      <c r="M450" s="515"/>
      <c r="N450" s="515"/>
      <c r="O450" s="515"/>
      <c r="P450" s="515"/>
      <c r="Q450" s="515"/>
      <c r="R450" s="515"/>
      <c r="S450" s="515"/>
      <c r="T450" s="515"/>
      <c r="U450" s="515"/>
      <c r="V450" s="515"/>
      <c r="W450" s="515"/>
      <c r="X450" s="515"/>
      <c r="Y450" s="515"/>
      <c r="Z450" s="515"/>
      <c r="AA450" s="515"/>
      <c r="AB450" s="515"/>
    </row>
    <row r="451" spans="2:28" x14ac:dyDescent="0.25">
      <c r="B451" s="515"/>
      <c r="C451" s="515"/>
      <c r="D451" s="515"/>
      <c r="E451" s="515"/>
      <c r="F451" s="515"/>
      <c r="G451" s="515"/>
      <c r="H451" s="515"/>
      <c r="I451" s="515"/>
      <c r="J451" s="515"/>
      <c r="K451" s="515"/>
      <c r="L451" s="515"/>
      <c r="M451" s="515"/>
      <c r="N451" s="515"/>
      <c r="O451" s="515"/>
      <c r="P451" s="515"/>
      <c r="Q451" s="515"/>
      <c r="R451" s="515"/>
      <c r="S451" s="515"/>
      <c r="T451" s="515"/>
      <c r="U451" s="515"/>
      <c r="V451" s="515"/>
      <c r="W451" s="515"/>
      <c r="X451" s="515"/>
      <c r="Y451" s="515"/>
      <c r="Z451" s="515"/>
      <c r="AA451" s="515"/>
      <c r="AB451" s="515"/>
    </row>
    <row r="452" spans="2:28" x14ac:dyDescent="0.25">
      <c r="B452" s="515"/>
      <c r="C452" s="515"/>
      <c r="D452" s="515"/>
      <c r="E452" s="515"/>
      <c r="F452" s="515"/>
      <c r="G452" s="515"/>
      <c r="H452" s="515"/>
      <c r="I452" s="515"/>
      <c r="J452" s="515"/>
      <c r="K452" s="515"/>
      <c r="L452" s="515"/>
      <c r="M452" s="515"/>
      <c r="N452" s="515"/>
      <c r="O452" s="515"/>
      <c r="P452" s="515"/>
      <c r="Q452" s="515"/>
      <c r="R452" s="515"/>
      <c r="S452" s="515"/>
      <c r="T452" s="515"/>
      <c r="U452" s="515"/>
      <c r="V452" s="515"/>
      <c r="W452" s="515"/>
      <c r="X452" s="515"/>
      <c r="Y452" s="515"/>
      <c r="Z452" s="515"/>
      <c r="AA452" s="515"/>
      <c r="AB452" s="515"/>
    </row>
    <row r="453" spans="2:28" x14ac:dyDescent="0.25">
      <c r="B453" s="515"/>
      <c r="C453" s="515"/>
      <c r="D453" s="515"/>
      <c r="E453" s="515"/>
      <c r="F453" s="515"/>
      <c r="G453" s="515"/>
      <c r="H453" s="515"/>
      <c r="I453" s="515"/>
      <c r="J453" s="515"/>
      <c r="K453" s="515"/>
      <c r="L453" s="515"/>
      <c r="M453" s="515"/>
      <c r="N453" s="515"/>
      <c r="O453" s="515"/>
      <c r="P453" s="515"/>
      <c r="Q453" s="515"/>
      <c r="R453" s="515"/>
      <c r="S453" s="515"/>
      <c r="T453" s="515"/>
      <c r="U453" s="515"/>
      <c r="V453" s="515"/>
      <c r="W453" s="515"/>
      <c r="X453" s="515"/>
      <c r="Y453" s="515"/>
      <c r="Z453" s="515"/>
      <c r="AA453" s="515"/>
      <c r="AB453" s="515"/>
    </row>
    <row r="454" spans="2:28" x14ac:dyDescent="0.25">
      <c r="B454" s="515"/>
      <c r="C454" s="515"/>
      <c r="D454" s="515"/>
      <c r="E454" s="515"/>
      <c r="F454" s="515"/>
      <c r="G454" s="515"/>
      <c r="H454" s="515"/>
      <c r="I454" s="515"/>
      <c r="J454" s="515"/>
      <c r="K454" s="515"/>
      <c r="L454" s="515"/>
      <c r="M454" s="515"/>
      <c r="N454" s="515"/>
      <c r="O454" s="515"/>
      <c r="P454" s="515"/>
      <c r="Q454" s="515"/>
      <c r="R454" s="515"/>
      <c r="S454" s="515"/>
      <c r="T454" s="515"/>
      <c r="U454" s="515"/>
      <c r="V454" s="515"/>
      <c r="W454" s="515"/>
      <c r="X454" s="515"/>
      <c r="Y454" s="515"/>
      <c r="Z454" s="515"/>
      <c r="AA454" s="515"/>
      <c r="AB454" s="515"/>
    </row>
    <row r="455" spans="2:28" x14ac:dyDescent="0.25">
      <c r="B455" s="515"/>
      <c r="C455" s="515"/>
      <c r="D455" s="515"/>
      <c r="E455" s="515"/>
      <c r="F455" s="515"/>
      <c r="G455" s="515"/>
      <c r="H455" s="515"/>
      <c r="I455" s="515"/>
      <c r="J455" s="515"/>
      <c r="K455" s="515"/>
      <c r="L455" s="515"/>
      <c r="M455" s="515"/>
      <c r="N455" s="515"/>
      <c r="O455" s="515"/>
      <c r="P455" s="515"/>
      <c r="Q455" s="515"/>
      <c r="R455" s="515"/>
      <c r="S455" s="515"/>
      <c r="T455" s="515"/>
      <c r="U455" s="515"/>
      <c r="V455" s="515"/>
      <c r="W455" s="515"/>
      <c r="X455" s="515"/>
      <c r="Y455" s="515"/>
      <c r="Z455" s="515"/>
      <c r="AA455" s="515"/>
      <c r="AB455" s="515"/>
    </row>
    <row r="456" spans="2:28" x14ac:dyDescent="0.25">
      <c r="B456" s="515"/>
      <c r="C456" s="515"/>
      <c r="D456" s="515"/>
      <c r="E456" s="515"/>
      <c r="F456" s="515"/>
      <c r="G456" s="515"/>
      <c r="H456" s="515"/>
      <c r="I456" s="515"/>
      <c r="J456" s="515"/>
      <c r="K456" s="515"/>
      <c r="L456" s="515"/>
      <c r="M456" s="515"/>
      <c r="N456" s="515"/>
      <c r="O456" s="515"/>
      <c r="P456" s="515"/>
      <c r="Q456" s="515"/>
      <c r="R456" s="515"/>
      <c r="S456" s="515"/>
      <c r="T456" s="515"/>
      <c r="U456" s="515"/>
      <c r="V456" s="515"/>
      <c r="W456" s="515"/>
      <c r="X456" s="515"/>
      <c r="Y456" s="515"/>
      <c r="Z456" s="515"/>
      <c r="AA456" s="515"/>
      <c r="AB456" s="515"/>
    </row>
    <row r="457" spans="2:28" x14ac:dyDescent="0.25">
      <c r="B457" s="515"/>
      <c r="C457" s="515"/>
      <c r="D457" s="515"/>
      <c r="E457" s="515"/>
      <c r="F457" s="515"/>
      <c r="G457" s="515"/>
      <c r="H457" s="515"/>
      <c r="I457" s="515"/>
      <c r="J457" s="515"/>
      <c r="K457" s="515"/>
      <c r="L457" s="515"/>
      <c r="M457" s="515"/>
      <c r="N457" s="515"/>
      <c r="O457" s="515"/>
      <c r="P457" s="515"/>
      <c r="Q457" s="515"/>
      <c r="R457" s="515"/>
      <c r="S457" s="515"/>
      <c r="T457" s="515"/>
      <c r="U457" s="515"/>
      <c r="V457" s="515"/>
      <c r="W457" s="515"/>
      <c r="X457" s="515"/>
      <c r="Y457" s="515"/>
      <c r="Z457" s="515"/>
      <c r="AA457" s="515"/>
      <c r="AB457" s="515"/>
    </row>
    <row r="458" spans="2:28" x14ac:dyDescent="0.25">
      <c r="B458" s="515"/>
      <c r="C458" s="515"/>
      <c r="D458" s="515"/>
      <c r="E458" s="515"/>
      <c r="F458" s="515"/>
      <c r="G458" s="515"/>
      <c r="H458" s="515"/>
      <c r="I458" s="515"/>
      <c r="J458" s="515"/>
      <c r="K458" s="515"/>
      <c r="L458" s="515"/>
      <c r="M458" s="515"/>
      <c r="N458" s="515"/>
      <c r="O458" s="515"/>
      <c r="P458" s="515"/>
      <c r="Q458" s="515"/>
      <c r="R458" s="515"/>
      <c r="S458" s="515"/>
      <c r="T458" s="515"/>
      <c r="U458" s="515"/>
      <c r="V458" s="515"/>
      <c r="W458" s="515"/>
      <c r="X458" s="515"/>
      <c r="Y458" s="515"/>
      <c r="Z458" s="515"/>
      <c r="AA458" s="515"/>
      <c r="AB458" s="515"/>
    </row>
    <row r="459" spans="2:28" x14ac:dyDescent="0.25">
      <c r="B459" s="515"/>
      <c r="C459" s="515"/>
      <c r="D459" s="515"/>
      <c r="E459" s="515"/>
      <c r="F459" s="515"/>
      <c r="G459" s="515"/>
      <c r="H459" s="515"/>
      <c r="I459" s="515"/>
      <c r="J459" s="515"/>
      <c r="K459" s="515"/>
      <c r="L459" s="515"/>
      <c r="M459" s="515"/>
      <c r="N459" s="515"/>
      <c r="O459" s="515"/>
      <c r="P459" s="515"/>
      <c r="Q459" s="515"/>
      <c r="R459" s="515"/>
      <c r="S459" s="515"/>
      <c r="T459" s="515"/>
      <c r="U459" s="515"/>
      <c r="V459" s="515"/>
      <c r="W459" s="515"/>
      <c r="X459" s="515"/>
      <c r="Y459" s="515"/>
      <c r="Z459" s="515"/>
      <c r="AA459" s="515"/>
      <c r="AB459" s="515"/>
    </row>
    <row r="460" spans="2:28" x14ac:dyDescent="0.25">
      <c r="B460" s="515"/>
      <c r="C460" s="515"/>
      <c r="D460" s="515"/>
      <c r="E460" s="515"/>
      <c r="F460" s="515"/>
      <c r="G460" s="515"/>
      <c r="H460" s="515"/>
      <c r="I460" s="515"/>
      <c r="J460" s="515"/>
      <c r="K460" s="515"/>
      <c r="L460" s="515"/>
      <c r="M460" s="515"/>
      <c r="N460" s="515"/>
      <c r="O460" s="515"/>
      <c r="P460" s="515"/>
      <c r="Q460" s="515"/>
      <c r="R460" s="515"/>
      <c r="S460" s="515"/>
      <c r="T460" s="515"/>
      <c r="U460" s="515"/>
      <c r="V460" s="515"/>
      <c r="W460" s="515"/>
      <c r="X460" s="515"/>
      <c r="Y460" s="515"/>
      <c r="Z460" s="515"/>
      <c r="AA460" s="515"/>
      <c r="AB460" s="515"/>
    </row>
    <row r="461" spans="2:28" x14ac:dyDescent="0.25">
      <c r="B461" s="515"/>
      <c r="C461" s="515"/>
      <c r="D461" s="515"/>
      <c r="E461" s="515"/>
      <c r="F461" s="515"/>
      <c r="G461" s="515"/>
      <c r="H461" s="515"/>
      <c r="I461" s="515"/>
      <c r="J461" s="515"/>
      <c r="K461" s="515"/>
      <c r="L461" s="515"/>
      <c r="M461" s="515"/>
      <c r="N461" s="515"/>
      <c r="O461" s="515"/>
      <c r="P461" s="515"/>
      <c r="Q461" s="515"/>
      <c r="R461" s="515"/>
      <c r="S461" s="515"/>
      <c r="T461" s="515"/>
      <c r="U461" s="515"/>
      <c r="V461" s="515"/>
      <c r="W461" s="515"/>
      <c r="X461" s="515"/>
      <c r="Y461" s="515"/>
      <c r="Z461" s="515"/>
      <c r="AA461" s="515"/>
      <c r="AB461" s="515"/>
    </row>
    <row r="462" spans="2:28" x14ac:dyDescent="0.25">
      <c r="B462" s="515"/>
      <c r="C462" s="515"/>
      <c r="D462" s="515"/>
      <c r="E462" s="515"/>
      <c r="F462" s="515"/>
      <c r="G462" s="515"/>
      <c r="H462" s="515"/>
      <c r="I462" s="515"/>
      <c r="J462" s="515"/>
      <c r="K462" s="515"/>
      <c r="L462" s="515"/>
      <c r="M462" s="515"/>
      <c r="N462" s="515"/>
      <c r="O462" s="515"/>
      <c r="P462" s="515"/>
      <c r="Q462" s="515"/>
      <c r="R462" s="515"/>
      <c r="S462" s="515"/>
      <c r="T462" s="515"/>
      <c r="U462" s="515"/>
      <c r="V462" s="515"/>
      <c r="W462" s="515"/>
      <c r="X462" s="515"/>
      <c r="Y462" s="515"/>
      <c r="Z462" s="515"/>
      <c r="AA462" s="515"/>
      <c r="AB462" s="515"/>
    </row>
    <row r="463" spans="2:28" x14ac:dyDescent="0.25">
      <c r="B463" s="515"/>
      <c r="C463" s="515"/>
      <c r="D463" s="515"/>
      <c r="E463" s="515"/>
      <c r="F463" s="515"/>
      <c r="G463" s="515"/>
      <c r="H463" s="515"/>
      <c r="I463" s="515"/>
      <c r="J463" s="515"/>
      <c r="K463" s="515"/>
      <c r="L463" s="515"/>
      <c r="M463" s="515"/>
      <c r="N463" s="515"/>
      <c r="O463" s="515"/>
      <c r="P463" s="515"/>
      <c r="Q463" s="515"/>
      <c r="R463" s="515"/>
      <c r="S463" s="515"/>
      <c r="T463" s="515"/>
      <c r="U463" s="515"/>
      <c r="V463" s="515"/>
      <c r="W463" s="515"/>
      <c r="X463" s="515"/>
      <c r="Y463" s="515"/>
      <c r="Z463" s="515"/>
      <c r="AA463" s="515"/>
      <c r="AB463" s="515"/>
    </row>
    <row r="464" spans="2:28" x14ac:dyDescent="0.25">
      <c r="B464" s="515"/>
      <c r="C464" s="515"/>
      <c r="D464" s="515"/>
      <c r="E464" s="515"/>
      <c r="F464" s="515"/>
      <c r="G464" s="515"/>
      <c r="H464" s="515"/>
      <c r="I464" s="515"/>
      <c r="J464" s="515"/>
      <c r="K464" s="515"/>
      <c r="L464" s="515"/>
      <c r="M464" s="515"/>
      <c r="N464" s="515"/>
      <c r="O464" s="515"/>
      <c r="P464" s="515"/>
      <c r="Q464" s="515"/>
      <c r="R464" s="515"/>
      <c r="S464" s="515"/>
      <c r="T464" s="515"/>
      <c r="U464" s="515"/>
      <c r="V464" s="515"/>
      <c r="W464" s="515"/>
      <c r="X464" s="515"/>
      <c r="Y464" s="515"/>
      <c r="Z464" s="515"/>
      <c r="AA464" s="515"/>
      <c r="AB464" s="515"/>
    </row>
    <row r="465" spans="2:28" x14ac:dyDescent="0.25">
      <c r="B465" s="515"/>
      <c r="C465" s="515"/>
      <c r="D465" s="515"/>
      <c r="E465" s="515"/>
      <c r="F465" s="515"/>
      <c r="G465" s="515"/>
      <c r="H465" s="515"/>
      <c r="I465" s="515"/>
      <c r="J465" s="515"/>
      <c r="K465" s="515"/>
      <c r="L465" s="515"/>
      <c r="M465" s="515"/>
      <c r="N465" s="515"/>
      <c r="O465" s="515"/>
      <c r="P465" s="515"/>
      <c r="Q465" s="515"/>
      <c r="R465" s="515"/>
      <c r="S465" s="515"/>
      <c r="T465" s="515"/>
      <c r="U465" s="515"/>
      <c r="V465" s="515"/>
      <c r="W465" s="515"/>
      <c r="X465" s="515"/>
      <c r="Y465" s="515"/>
      <c r="Z465" s="515"/>
      <c r="AA465" s="515"/>
      <c r="AB465" s="515"/>
    </row>
    <row r="466" spans="2:28" x14ac:dyDescent="0.25">
      <c r="B466" s="515"/>
      <c r="C466" s="515"/>
      <c r="D466" s="515"/>
      <c r="E466" s="515"/>
      <c r="F466" s="515"/>
      <c r="G466" s="515"/>
      <c r="H466" s="515"/>
      <c r="I466" s="515"/>
      <c r="J466" s="515"/>
      <c r="K466" s="515"/>
      <c r="L466" s="515"/>
      <c r="M466" s="515"/>
      <c r="N466" s="515"/>
      <c r="O466" s="515"/>
      <c r="P466" s="515"/>
      <c r="Q466" s="515"/>
      <c r="R466" s="515"/>
      <c r="S466" s="515"/>
      <c r="T466" s="515"/>
      <c r="U466" s="515"/>
      <c r="V466" s="515"/>
      <c r="W466" s="515"/>
      <c r="X466" s="515"/>
      <c r="Y466" s="515"/>
      <c r="Z466" s="515"/>
      <c r="AA466" s="515"/>
      <c r="AB466" s="515"/>
    </row>
    <row r="467" spans="2:28" x14ac:dyDescent="0.25">
      <c r="B467" s="515"/>
      <c r="C467" s="515"/>
      <c r="D467" s="515"/>
      <c r="E467" s="515"/>
      <c r="F467" s="515"/>
      <c r="G467" s="515"/>
      <c r="H467" s="515"/>
      <c r="I467" s="515"/>
      <c r="J467" s="515"/>
      <c r="K467" s="515"/>
      <c r="L467" s="515"/>
      <c r="M467" s="515"/>
      <c r="N467" s="515"/>
      <c r="O467" s="515"/>
      <c r="P467" s="515"/>
      <c r="Q467" s="515"/>
      <c r="R467" s="515"/>
      <c r="S467" s="515"/>
      <c r="T467" s="515"/>
      <c r="U467" s="515"/>
      <c r="V467" s="515"/>
      <c r="W467" s="515"/>
      <c r="X467" s="515"/>
      <c r="Y467" s="515"/>
      <c r="Z467" s="515"/>
      <c r="AA467" s="515"/>
      <c r="AB467" s="515"/>
    </row>
    <row r="468" spans="2:28" x14ac:dyDescent="0.25">
      <c r="B468" s="515"/>
      <c r="C468" s="515"/>
      <c r="D468" s="515"/>
      <c r="E468" s="515"/>
      <c r="F468" s="515"/>
      <c r="G468" s="515"/>
      <c r="H468" s="515"/>
      <c r="I468" s="515"/>
      <c r="J468" s="515"/>
      <c r="K468" s="515"/>
      <c r="L468" s="515"/>
      <c r="M468" s="515"/>
      <c r="N468" s="515"/>
      <c r="O468" s="515"/>
      <c r="P468" s="515"/>
      <c r="Q468" s="515"/>
      <c r="R468" s="515"/>
      <c r="S468" s="515"/>
      <c r="T468" s="515"/>
      <c r="U468" s="515"/>
      <c r="V468" s="515"/>
      <c r="W468" s="515"/>
      <c r="X468" s="515"/>
      <c r="Y468" s="515"/>
      <c r="Z468" s="515"/>
      <c r="AA468" s="515"/>
      <c r="AB468" s="515"/>
    </row>
    <row r="469" spans="2:28" x14ac:dyDescent="0.25">
      <c r="B469" s="515"/>
      <c r="C469" s="515"/>
      <c r="D469" s="515"/>
      <c r="E469" s="515"/>
      <c r="F469" s="515"/>
      <c r="G469" s="515"/>
      <c r="H469" s="515"/>
      <c r="I469" s="515"/>
      <c r="J469" s="515"/>
      <c r="K469" s="515"/>
      <c r="L469" s="515"/>
      <c r="M469" s="515"/>
      <c r="N469" s="515"/>
      <c r="O469" s="515"/>
      <c r="P469" s="515"/>
      <c r="Q469" s="515"/>
      <c r="R469" s="515"/>
      <c r="S469" s="515"/>
      <c r="T469" s="515"/>
      <c r="U469" s="515"/>
      <c r="V469" s="515"/>
      <c r="W469" s="515"/>
      <c r="X469" s="515"/>
      <c r="Y469" s="515"/>
      <c r="Z469" s="515"/>
      <c r="AA469" s="515"/>
      <c r="AB469" s="515"/>
    </row>
    <row r="470" spans="2:28" x14ac:dyDescent="0.25">
      <c r="B470" s="515"/>
      <c r="C470" s="515"/>
      <c r="D470" s="515"/>
      <c r="E470" s="515"/>
      <c r="F470" s="515"/>
      <c r="G470" s="515"/>
      <c r="H470" s="515"/>
      <c r="I470" s="515"/>
      <c r="J470" s="515"/>
      <c r="K470" s="515"/>
      <c r="L470" s="515"/>
      <c r="M470" s="515"/>
      <c r="N470" s="515"/>
      <c r="O470" s="515"/>
      <c r="P470" s="515"/>
      <c r="Q470" s="515"/>
      <c r="R470" s="515"/>
      <c r="S470" s="515"/>
      <c r="T470" s="515"/>
      <c r="U470" s="515"/>
      <c r="V470" s="515"/>
      <c r="W470" s="515"/>
      <c r="X470" s="515"/>
      <c r="Y470" s="515"/>
      <c r="Z470" s="515"/>
      <c r="AA470" s="515"/>
      <c r="AB470" s="515"/>
    </row>
    <row r="471" spans="2:28" x14ac:dyDescent="0.25">
      <c r="B471" s="515"/>
      <c r="C471" s="515"/>
      <c r="D471" s="515"/>
      <c r="E471" s="515"/>
      <c r="F471" s="515"/>
      <c r="G471" s="515"/>
      <c r="H471" s="515"/>
      <c r="I471" s="515"/>
      <c r="J471" s="515"/>
      <c r="K471" s="515"/>
      <c r="L471" s="515"/>
      <c r="M471" s="515"/>
      <c r="N471" s="515"/>
      <c r="O471" s="515"/>
      <c r="P471" s="515"/>
      <c r="Q471" s="515"/>
      <c r="R471" s="515"/>
      <c r="S471" s="515"/>
      <c r="T471" s="515"/>
      <c r="U471" s="515"/>
      <c r="V471" s="515"/>
      <c r="W471" s="515"/>
      <c r="X471" s="515"/>
      <c r="Y471" s="515"/>
      <c r="Z471" s="515"/>
      <c r="AA471" s="515"/>
      <c r="AB471" s="515"/>
    </row>
    <row r="472" spans="2:28" x14ac:dyDescent="0.25">
      <c r="B472" s="515"/>
      <c r="C472" s="515"/>
      <c r="D472" s="515"/>
      <c r="E472" s="515"/>
      <c r="F472" s="515"/>
      <c r="G472" s="515"/>
      <c r="H472" s="515"/>
      <c r="I472" s="515"/>
      <c r="J472" s="515"/>
      <c r="K472" s="515"/>
      <c r="L472" s="515"/>
      <c r="M472" s="515"/>
      <c r="N472" s="515"/>
      <c r="O472" s="515"/>
      <c r="P472" s="515"/>
      <c r="Q472" s="515"/>
      <c r="R472" s="515"/>
      <c r="S472" s="515"/>
      <c r="T472" s="515"/>
      <c r="U472" s="515"/>
      <c r="V472" s="515"/>
      <c r="W472" s="515"/>
      <c r="X472" s="515"/>
      <c r="Y472" s="515"/>
      <c r="Z472" s="515"/>
      <c r="AA472" s="515"/>
      <c r="AB472" s="515"/>
    </row>
    <row r="473" spans="2:28" x14ac:dyDescent="0.25">
      <c r="B473" s="515"/>
      <c r="C473" s="515"/>
      <c r="D473" s="515"/>
      <c r="E473" s="515"/>
      <c r="F473" s="515"/>
      <c r="G473" s="515"/>
      <c r="H473" s="515"/>
      <c r="I473" s="515"/>
      <c r="J473" s="515"/>
      <c r="K473" s="515"/>
      <c r="L473" s="515"/>
      <c r="M473" s="515"/>
      <c r="N473" s="515"/>
      <c r="O473" s="515"/>
      <c r="P473" s="515"/>
      <c r="Q473" s="515"/>
      <c r="R473" s="515"/>
      <c r="S473" s="515"/>
      <c r="T473" s="515"/>
      <c r="U473" s="515"/>
      <c r="V473" s="515"/>
      <c r="W473" s="515"/>
      <c r="X473" s="515"/>
      <c r="Y473" s="515"/>
      <c r="Z473" s="515"/>
      <c r="AA473" s="515"/>
      <c r="AB473" s="515"/>
    </row>
    <row r="474" spans="2:28" x14ac:dyDescent="0.25">
      <c r="B474" s="515"/>
      <c r="C474" s="515"/>
      <c r="D474" s="515"/>
      <c r="E474" s="515"/>
      <c r="F474" s="515"/>
      <c r="G474" s="515"/>
      <c r="H474" s="515"/>
      <c r="I474" s="515"/>
      <c r="J474" s="515"/>
      <c r="K474" s="515"/>
      <c r="L474" s="515"/>
      <c r="M474" s="515"/>
      <c r="N474" s="515"/>
      <c r="O474" s="515"/>
      <c r="P474" s="515"/>
      <c r="Q474" s="515"/>
      <c r="R474" s="515"/>
      <c r="S474" s="515"/>
      <c r="T474" s="515"/>
      <c r="U474" s="515"/>
      <c r="V474" s="515"/>
      <c r="W474" s="515"/>
      <c r="X474" s="515"/>
      <c r="Y474" s="515"/>
      <c r="Z474" s="515"/>
      <c r="AA474" s="515"/>
      <c r="AB474" s="515"/>
    </row>
    <row r="475" spans="2:28" x14ac:dyDescent="0.25">
      <c r="B475" s="515"/>
      <c r="C475" s="515"/>
      <c r="D475" s="515"/>
      <c r="E475" s="515"/>
      <c r="F475" s="515"/>
      <c r="G475" s="515"/>
      <c r="H475" s="515"/>
      <c r="I475" s="515"/>
      <c r="J475" s="515"/>
      <c r="K475" s="515"/>
      <c r="L475" s="515"/>
      <c r="M475" s="515"/>
      <c r="N475" s="515"/>
      <c r="O475" s="515"/>
      <c r="P475" s="515"/>
      <c r="Q475" s="515"/>
      <c r="R475" s="515"/>
      <c r="S475" s="515"/>
      <c r="T475" s="515"/>
      <c r="U475" s="515"/>
      <c r="V475" s="515"/>
      <c r="W475" s="515"/>
      <c r="X475" s="515"/>
      <c r="Y475" s="515"/>
      <c r="Z475" s="515"/>
      <c r="AA475" s="515"/>
      <c r="AB475" s="515"/>
    </row>
    <row r="476" spans="2:28" x14ac:dyDescent="0.25">
      <c r="B476" s="515"/>
      <c r="C476" s="515"/>
      <c r="D476" s="515"/>
      <c r="E476" s="515"/>
      <c r="F476" s="515"/>
      <c r="G476" s="515"/>
      <c r="H476" s="515"/>
      <c r="I476" s="515"/>
      <c r="J476" s="515"/>
      <c r="K476" s="515"/>
      <c r="L476" s="515"/>
      <c r="M476" s="515"/>
      <c r="N476" s="515"/>
      <c r="O476" s="515"/>
      <c r="P476" s="515"/>
      <c r="Q476" s="515"/>
      <c r="R476" s="515"/>
      <c r="S476" s="515"/>
      <c r="T476" s="515"/>
      <c r="U476" s="515"/>
      <c r="V476" s="515"/>
      <c r="W476" s="515"/>
      <c r="X476" s="515"/>
      <c r="Y476" s="515"/>
      <c r="Z476" s="515"/>
      <c r="AA476" s="515"/>
      <c r="AB476" s="515"/>
    </row>
    <row r="477" spans="2:28" x14ac:dyDescent="0.25">
      <c r="B477" s="515"/>
      <c r="C477" s="515"/>
      <c r="D477" s="515"/>
      <c r="E477" s="515"/>
      <c r="F477" s="515"/>
      <c r="G477" s="515"/>
      <c r="H477" s="515"/>
      <c r="I477" s="515"/>
      <c r="J477" s="515"/>
      <c r="K477" s="515"/>
      <c r="L477" s="515"/>
      <c r="M477" s="515"/>
      <c r="N477" s="515"/>
      <c r="O477" s="515"/>
      <c r="P477" s="515"/>
      <c r="Q477" s="515"/>
      <c r="R477" s="515"/>
      <c r="S477" s="515"/>
      <c r="T477" s="515"/>
      <c r="U477" s="515"/>
      <c r="V477" s="515"/>
      <c r="W477" s="515"/>
      <c r="X477" s="515"/>
      <c r="Y477" s="515"/>
      <c r="Z477" s="515"/>
      <c r="AA477" s="515"/>
      <c r="AB477" s="515"/>
    </row>
    <row r="478" spans="2:28" x14ac:dyDescent="0.25">
      <c r="B478" s="515"/>
      <c r="C478" s="515"/>
      <c r="D478" s="515"/>
      <c r="E478" s="515"/>
      <c r="F478" s="515"/>
      <c r="G478" s="515"/>
      <c r="H478" s="515"/>
      <c r="I478" s="515"/>
      <c r="J478" s="515"/>
      <c r="K478" s="515"/>
      <c r="L478" s="515"/>
      <c r="M478" s="515"/>
      <c r="N478" s="515"/>
      <c r="O478" s="515"/>
      <c r="P478" s="515"/>
      <c r="Q478" s="515"/>
      <c r="R478" s="515"/>
      <c r="S478" s="515"/>
      <c r="T478" s="515"/>
      <c r="U478" s="515"/>
      <c r="V478" s="515"/>
      <c r="W478" s="515"/>
      <c r="X478" s="515"/>
      <c r="Y478" s="515"/>
      <c r="Z478" s="515"/>
      <c r="AA478" s="515"/>
      <c r="AB478" s="515"/>
    </row>
    <row r="479" spans="2:28" x14ac:dyDescent="0.25">
      <c r="B479" s="515"/>
      <c r="C479" s="515"/>
      <c r="D479" s="515"/>
      <c r="E479" s="515"/>
      <c r="F479" s="515"/>
      <c r="G479" s="515"/>
      <c r="H479" s="515"/>
      <c r="I479" s="515"/>
      <c r="J479" s="515"/>
      <c r="K479" s="515"/>
      <c r="L479" s="515"/>
      <c r="M479" s="515"/>
      <c r="N479" s="515"/>
      <c r="O479" s="515"/>
      <c r="P479" s="515"/>
      <c r="Q479" s="515"/>
      <c r="R479" s="515"/>
      <c r="S479" s="515"/>
      <c r="T479" s="515"/>
      <c r="U479" s="515"/>
      <c r="V479" s="515"/>
      <c r="W479" s="515"/>
      <c r="X479" s="515"/>
      <c r="Y479" s="515"/>
      <c r="Z479" s="515"/>
      <c r="AA479" s="515"/>
      <c r="AB479" s="515"/>
    </row>
    <row r="480" spans="2:28" x14ac:dyDescent="0.25">
      <c r="B480" s="515"/>
      <c r="C480" s="515"/>
      <c r="D480" s="515"/>
      <c r="E480" s="515"/>
      <c r="F480" s="515"/>
      <c r="G480" s="515"/>
      <c r="H480" s="515"/>
      <c r="I480" s="515"/>
      <c r="J480" s="515"/>
      <c r="K480" s="515"/>
      <c r="L480" s="515"/>
      <c r="M480" s="515"/>
      <c r="N480" s="515"/>
      <c r="O480" s="515"/>
      <c r="P480" s="515"/>
      <c r="Q480" s="515"/>
      <c r="R480" s="515"/>
      <c r="S480" s="515"/>
      <c r="T480" s="515"/>
      <c r="U480" s="515"/>
      <c r="V480" s="515"/>
      <c r="W480" s="515"/>
      <c r="X480" s="515"/>
      <c r="Y480" s="515"/>
      <c r="Z480" s="515"/>
      <c r="AA480" s="515"/>
      <c r="AB480" s="515"/>
    </row>
    <row r="481" spans="2:28" x14ac:dyDescent="0.25">
      <c r="B481" s="515"/>
      <c r="C481" s="515"/>
      <c r="D481" s="515"/>
      <c r="E481" s="515"/>
      <c r="F481" s="515"/>
      <c r="G481" s="515"/>
      <c r="H481" s="515"/>
      <c r="I481" s="515"/>
      <c r="J481" s="515"/>
      <c r="K481" s="515"/>
      <c r="L481" s="515"/>
      <c r="M481" s="515"/>
      <c r="N481" s="515"/>
      <c r="O481" s="515"/>
      <c r="P481" s="515"/>
      <c r="Q481" s="515"/>
      <c r="R481" s="515"/>
      <c r="S481" s="515"/>
      <c r="T481" s="515"/>
      <c r="U481" s="515"/>
      <c r="V481" s="515"/>
      <c r="W481" s="515"/>
      <c r="X481" s="515"/>
      <c r="Y481" s="515"/>
      <c r="Z481" s="515"/>
      <c r="AA481" s="515"/>
      <c r="AB481" s="515"/>
    </row>
    <row r="482" spans="2:28" x14ac:dyDescent="0.25">
      <c r="B482" s="515"/>
      <c r="C482" s="515"/>
      <c r="D482" s="515"/>
      <c r="E482" s="515"/>
      <c r="F482" s="515"/>
      <c r="G482" s="515"/>
      <c r="H482" s="515"/>
      <c r="I482" s="515"/>
      <c r="J482" s="515"/>
      <c r="K482" s="515"/>
      <c r="L482" s="515"/>
      <c r="M482" s="515"/>
      <c r="N482" s="515"/>
      <c r="O482" s="515"/>
      <c r="P482" s="515"/>
      <c r="Q482" s="515"/>
      <c r="R482" s="515"/>
      <c r="S482" s="515"/>
      <c r="T482" s="515"/>
      <c r="U482" s="515"/>
      <c r="V482" s="515"/>
      <c r="W482" s="515"/>
      <c r="X482" s="515"/>
      <c r="Y482" s="515"/>
      <c r="Z482" s="515"/>
      <c r="AA482" s="515"/>
      <c r="AB482" s="515"/>
    </row>
    <row r="483" spans="2:28" x14ac:dyDescent="0.25">
      <c r="B483" s="515"/>
      <c r="C483" s="515"/>
      <c r="D483" s="515"/>
      <c r="E483" s="515"/>
      <c r="F483" s="515"/>
      <c r="G483" s="515"/>
      <c r="H483" s="515"/>
      <c r="I483" s="515"/>
      <c r="J483" s="515"/>
      <c r="K483" s="515"/>
      <c r="L483" s="515"/>
      <c r="M483" s="515"/>
      <c r="N483" s="515"/>
      <c r="O483" s="515"/>
      <c r="P483" s="515"/>
      <c r="Q483" s="515"/>
      <c r="R483" s="515"/>
      <c r="S483" s="515"/>
      <c r="T483" s="515"/>
      <c r="U483" s="515"/>
      <c r="V483" s="515"/>
      <c r="W483" s="515"/>
      <c r="X483" s="515"/>
      <c r="Y483" s="515"/>
      <c r="Z483" s="515"/>
      <c r="AA483" s="515"/>
      <c r="AB483" s="515"/>
    </row>
    <row r="484" spans="2:28" x14ac:dyDescent="0.25">
      <c r="B484" s="515"/>
      <c r="C484" s="515"/>
      <c r="D484" s="515"/>
      <c r="E484" s="515"/>
      <c r="F484" s="515"/>
      <c r="G484" s="515"/>
      <c r="H484" s="515"/>
      <c r="I484" s="515"/>
      <c r="J484" s="515"/>
      <c r="K484" s="515"/>
      <c r="L484" s="515"/>
      <c r="M484" s="515"/>
      <c r="N484" s="515"/>
      <c r="O484" s="515"/>
      <c r="P484" s="515"/>
      <c r="Q484" s="515"/>
      <c r="R484" s="515"/>
      <c r="S484" s="515"/>
      <c r="T484" s="515"/>
      <c r="U484" s="515"/>
      <c r="V484" s="515"/>
      <c r="W484" s="515"/>
      <c r="X484" s="515"/>
      <c r="Y484" s="515"/>
      <c r="Z484" s="515"/>
      <c r="AA484" s="515"/>
      <c r="AB484" s="515"/>
    </row>
    <row r="485" spans="2:28" x14ac:dyDescent="0.25">
      <c r="B485" s="515"/>
      <c r="C485" s="515"/>
      <c r="D485" s="515"/>
      <c r="E485" s="515"/>
      <c r="F485" s="515"/>
      <c r="G485" s="515"/>
      <c r="H485" s="515"/>
      <c r="I485" s="515"/>
      <c r="J485" s="515"/>
      <c r="K485" s="515"/>
      <c r="L485" s="515"/>
      <c r="M485" s="515"/>
      <c r="N485" s="515"/>
      <c r="O485" s="515"/>
      <c r="P485" s="515"/>
      <c r="Q485" s="515"/>
      <c r="R485" s="515"/>
      <c r="S485" s="515"/>
      <c r="T485" s="515"/>
      <c r="U485" s="515"/>
      <c r="V485" s="515"/>
      <c r="W485" s="515"/>
      <c r="X485" s="515"/>
      <c r="Y485" s="515"/>
      <c r="Z485" s="515"/>
      <c r="AA485" s="515"/>
      <c r="AB485" s="515"/>
    </row>
    <row r="486" spans="2:28" x14ac:dyDescent="0.25">
      <c r="B486" s="515"/>
      <c r="C486" s="515"/>
      <c r="D486" s="515"/>
      <c r="E486" s="515"/>
      <c r="F486" s="515"/>
      <c r="G486" s="515"/>
      <c r="H486" s="515"/>
      <c r="I486" s="515"/>
      <c r="J486" s="515"/>
      <c r="K486" s="515"/>
      <c r="L486" s="515"/>
      <c r="M486" s="515"/>
      <c r="N486" s="515"/>
      <c r="O486" s="515"/>
      <c r="P486" s="515"/>
      <c r="Q486" s="515"/>
      <c r="R486" s="515"/>
      <c r="S486" s="515"/>
      <c r="T486" s="515"/>
      <c r="U486" s="515"/>
      <c r="V486" s="515"/>
      <c r="W486" s="515"/>
      <c r="X486" s="515"/>
      <c r="Y486" s="515"/>
      <c r="Z486" s="515"/>
      <c r="AA486" s="515"/>
      <c r="AB486" s="515"/>
    </row>
    <row r="487" spans="2:28" x14ac:dyDescent="0.25">
      <c r="B487" s="515"/>
      <c r="C487" s="515"/>
      <c r="D487" s="515"/>
      <c r="E487" s="515"/>
      <c r="F487" s="515"/>
      <c r="G487" s="515"/>
      <c r="H487" s="515"/>
      <c r="I487" s="515"/>
      <c r="J487" s="515"/>
      <c r="K487" s="515"/>
      <c r="L487" s="515"/>
      <c r="M487" s="515"/>
      <c r="N487" s="515"/>
      <c r="O487" s="515"/>
      <c r="P487" s="515"/>
      <c r="Q487" s="515"/>
      <c r="R487" s="515"/>
      <c r="S487" s="515"/>
      <c r="T487" s="515"/>
      <c r="U487" s="515"/>
      <c r="V487" s="515"/>
      <c r="W487" s="515"/>
      <c r="X487" s="515"/>
      <c r="Y487" s="515"/>
      <c r="Z487" s="515"/>
      <c r="AA487" s="515"/>
      <c r="AB487" s="515"/>
    </row>
    <row r="488" spans="2:28" x14ac:dyDescent="0.25">
      <c r="B488" s="515"/>
      <c r="C488" s="515"/>
      <c r="D488" s="515"/>
      <c r="E488" s="515"/>
      <c r="F488" s="515"/>
      <c r="G488" s="515"/>
      <c r="H488" s="515"/>
      <c r="I488" s="515"/>
      <c r="J488" s="515"/>
      <c r="K488" s="515"/>
      <c r="L488" s="515"/>
      <c r="M488" s="515"/>
      <c r="N488" s="515"/>
      <c r="O488" s="515"/>
      <c r="P488" s="515"/>
      <c r="Q488" s="515"/>
      <c r="R488" s="515"/>
      <c r="S488" s="515"/>
      <c r="T488" s="515"/>
      <c r="U488" s="515"/>
      <c r="V488" s="515"/>
      <c r="W488" s="515"/>
      <c r="X488" s="515"/>
      <c r="Y488" s="515"/>
      <c r="Z488" s="515"/>
      <c r="AA488" s="515"/>
      <c r="AB488" s="515"/>
    </row>
    <row r="489" spans="2:28" x14ac:dyDescent="0.25">
      <c r="B489" s="515"/>
      <c r="C489" s="515"/>
      <c r="D489" s="515"/>
      <c r="E489" s="515"/>
      <c r="F489" s="515"/>
      <c r="G489" s="515"/>
      <c r="H489" s="515"/>
      <c r="I489" s="515"/>
      <c r="J489" s="515"/>
      <c r="K489" s="515"/>
      <c r="L489" s="515"/>
      <c r="M489" s="515"/>
      <c r="N489" s="515"/>
      <c r="O489" s="515"/>
      <c r="P489" s="515"/>
      <c r="Q489" s="515"/>
      <c r="R489" s="515"/>
      <c r="S489" s="515"/>
      <c r="T489" s="515"/>
      <c r="U489" s="515"/>
      <c r="V489" s="515"/>
      <c r="W489" s="515"/>
      <c r="X489" s="515"/>
      <c r="Y489" s="515"/>
      <c r="Z489" s="515"/>
      <c r="AA489" s="515"/>
      <c r="AB489" s="515"/>
    </row>
    <row r="490" spans="2:28" x14ac:dyDescent="0.25">
      <c r="B490" s="515"/>
      <c r="C490" s="515"/>
      <c r="D490" s="515"/>
      <c r="E490" s="515"/>
      <c r="F490" s="515"/>
      <c r="G490" s="515"/>
      <c r="H490" s="515"/>
      <c r="I490" s="515"/>
      <c r="J490" s="515"/>
      <c r="K490" s="515"/>
      <c r="L490" s="515"/>
      <c r="M490" s="515"/>
      <c r="N490" s="515"/>
      <c r="O490" s="515"/>
      <c r="P490" s="515"/>
      <c r="Q490" s="515"/>
      <c r="R490" s="515"/>
      <c r="S490" s="515"/>
      <c r="T490" s="515"/>
      <c r="U490" s="515"/>
      <c r="V490" s="515"/>
      <c r="W490" s="515"/>
      <c r="X490" s="515"/>
      <c r="Y490" s="515"/>
      <c r="Z490" s="515"/>
      <c r="AA490" s="515"/>
      <c r="AB490" s="515"/>
    </row>
    <row r="491" spans="2:28" x14ac:dyDescent="0.25">
      <c r="B491" s="515"/>
      <c r="C491" s="515"/>
      <c r="D491" s="515"/>
      <c r="E491" s="515"/>
      <c r="F491" s="515"/>
      <c r="G491" s="515"/>
      <c r="H491" s="515"/>
      <c r="I491" s="515"/>
      <c r="J491" s="515"/>
      <c r="K491" s="515"/>
      <c r="L491" s="515"/>
      <c r="M491" s="515"/>
      <c r="N491" s="515"/>
      <c r="O491" s="515"/>
      <c r="P491" s="515"/>
      <c r="Q491" s="515"/>
      <c r="R491" s="515"/>
      <c r="S491" s="515"/>
      <c r="T491" s="515"/>
      <c r="U491" s="515"/>
      <c r="V491" s="515"/>
      <c r="W491" s="515"/>
      <c r="X491" s="515"/>
      <c r="Y491" s="515"/>
      <c r="Z491" s="515"/>
      <c r="AA491" s="515"/>
      <c r="AB491" s="515"/>
    </row>
    <row r="492" spans="2:28" x14ac:dyDescent="0.25">
      <c r="B492" s="515"/>
      <c r="C492" s="515"/>
      <c r="D492" s="515"/>
      <c r="E492" s="515"/>
      <c r="F492" s="515"/>
      <c r="G492" s="515"/>
      <c r="H492" s="515"/>
      <c r="I492" s="515"/>
      <c r="J492" s="515"/>
      <c r="K492" s="515"/>
      <c r="L492" s="515"/>
      <c r="M492" s="515"/>
      <c r="N492" s="515"/>
      <c r="O492" s="515"/>
      <c r="P492" s="515"/>
      <c r="Q492" s="515"/>
      <c r="R492" s="515"/>
      <c r="S492" s="515"/>
      <c r="T492" s="515"/>
      <c r="U492" s="515"/>
      <c r="V492" s="515"/>
      <c r="W492" s="515"/>
      <c r="X492" s="515"/>
      <c r="Y492" s="515"/>
      <c r="Z492" s="515"/>
      <c r="AA492" s="515"/>
      <c r="AB492" s="515"/>
    </row>
    <row r="493" spans="2:28" x14ac:dyDescent="0.25">
      <c r="B493" s="515"/>
      <c r="C493" s="515"/>
      <c r="D493" s="515"/>
      <c r="E493" s="515"/>
      <c r="F493" s="515"/>
      <c r="G493" s="515"/>
      <c r="H493" s="515"/>
      <c r="I493" s="515"/>
      <c r="J493" s="515"/>
      <c r="K493" s="515"/>
      <c r="L493" s="515"/>
      <c r="M493" s="515"/>
      <c r="N493" s="515"/>
      <c r="O493" s="515"/>
      <c r="P493" s="515"/>
      <c r="Q493" s="515"/>
      <c r="R493" s="515"/>
      <c r="S493" s="515"/>
      <c r="T493" s="515"/>
      <c r="U493" s="515"/>
      <c r="V493" s="515"/>
      <c r="W493" s="515"/>
      <c r="X493" s="515"/>
      <c r="Y493" s="515"/>
      <c r="Z493" s="515"/>
      <c r="AA493" s="515"/>
      <c r="AB493" s="515"/>
    </row>
    <row r="494" spans="2:28" x14ac:dyDescent="0.25">
      <c r="B494" s="515"/>
      <c r="C494" s="515"/>
      <c r="D494" s="515"/>
      <c r="E494" s="515"/>
      <c r="F494" s="515"/>
      <c r="G494" s="515"/>
      <c r="H494" s="515"/>
      <c r="I494" s="515"/>
      <c r="J494" s="515"/>
      <c r="K494" s="515"/>
      <c r="L494" s="515"/>
      <c r="M494" s="515"/>
      <c r="N494" s="515"/>
      <c r="O494" s="515"/>
      <c r="P494" s="515"/>
      <c r="Q494" s="515"/>
      <c r="R494" s="515"/>
      <c r="S494" s="515"/>
      <c r="T494" s="515"/>
      <c r="U494" s="515"/>
      <c r="V494" s="515"/>
      <c r="W494" s="515"/>
      <c r="X494" s="515"/>
      <c r="Y494" s="515"/>
      <c r="Z494" s="515"/>
      <c r="AA494" s="515"/>
      <c r="AB494" s="515"/>
    </row>
    <row r="495" spans="2:28" x14ac:dyDescent="0.25">
      <c r="B495" s="515"/>
      <c r="C495" s="515"/>
      <c r="D495" s="515"/>
      <c r="E495" s="515"/>
      <c r="F495" s="515"/>
      <c r="G495" s="515"/>
      <c r="H495" s="515"/>
      <c r="I495" s="515"/>
      <c r="J495" s="515"/>
      <c r="K495" s="515"/>
      <c r="L495" s="515"/>
      <c r="M495" s="515"/>
      <c r="N495" s="515"/>
      <c r="O495" s="515"/>
      <c r="P495" s="515"/>
      <c r="Q495" s="515"/>
      <c r="R495" s="515"/>
      <c r="S495" s="515"/>
      <c r="T495" s="515"/>
      <c r="U495" s="515"/>
      <c r="V495" s="515"/>
      <c r="W495" s="515"/>
      <c r="X495" s="515"/>
      <c r="Y495" s="515"/>
      <c r="Z495" s="515"/>
      <c r="AA495" s="515"/>
      <c r="AB495" s="515"/>
    </row>
    <row r="496" spans="2:28" x14ac:dyDescent="0.25">
      <c r="B496" s="515"/>
      <c r="C496" s="515"/>
      <c r="D496" s="515"/>
      <c r="E496" s="515"/>
      <c r="F496" s="515"/>
      <c r="G496" s="515"/>
      <c r="H496" s="515"/>
      <c r="I496" s="515"/>
      <c r="J496" s="515"/>
      <c r="K496" s="515"/>
      <c r="L496" s="515"/>
      <c r="M496" s="515"/>
      <c r="N496" s="515"/>
      <c r="O496" s="515"/>
      <c r="P496" s="515"/>
      <c r="Q496" s="515"/>
      <c r="R496" s="515"/>
      <c r="S496" s="515"/>
      <c r="T496" s="515"/>
      <c r="U496" s="515"/>
      <c r="V496" s="515"/>
      <c r="W496" s="515"/>
      <c r="X496" s="515"/>
      <c r="Y496" s="515"/>
      <c r="Z496" s="515"/>
      <c r="AA496" s="515"/>
      <c r="AB496" s="515"/>
    </row>
    <row r="497" spans="2:28" x14ac:dyDescent="0.25">
      <c r="B497" s="515"/>
      <c r="C497" s="515"/>
      <c r="D497" s="515"/>
      <c r="E497" s="515"/>
      <c r="F497" s="515"/>
      <c r="G497" s="515"/>
      <c r="H497" s="515"/>
      <c r="I497" s="515"/>
      <c r="J497" s="515"/>
      <c r="K497" s="515"/>
      <c r="L497" s="515"/>
      <c r="M497" s="515"/>
      <c r="N497" s="515"/>
      <c r="O497" s="515"/>
      <c r="P497" s="515"/>
      <c r="Q497" s="515"/>
      <c r="R497" s="515"/>
      <c r="S497" s="515"/>
      <c r="T497" s="515"/>
      <c r="U497" s="515"/>
      <c r="V497" s="515"/>
      <c r="W497" s="515"/>
      <c r="X497" s="515"/>
      <c r="Y497" s="515"/>
      <c r="Z497" s="515"/>
      <c r="AA497" s="515"/>
      <c r="AB497" s="515"/>
    </row>
    <row r="498" spans="2:28" x14ac:dyDescent="0.25">
      <c r="B498" s="515"/>
      <c r="C498" s="515"/>
      <c r="D498" s="515"/>
      <c r="E498" s="515"/>
      <c r="F498" s="515"/>
      <c r="G498" s="515"/>
      <c r="H498" s="515"/>
      <c r="I498" s="515"/>
      <c r="J498" s="515"/>
      <c r="K498" s="515"/>
      <c r="L498" s="515"/>
      <c r="M498" s="515"/>
      <c r="N498" s="515"/>
      <c r="O498" s="515"/>
      <c r="P498" s="515"/>
      <c r="Q498" s="515"/>
      <c r="R498" s="515"/>
      <c r="S498" s="515"/>
      <c r="T498" s="515"/>
      <c r="U498" s="515"/>
      <c r="V498" s="515"/>
      <c r="W498" s="515"/>
      <c r="X498" s="515"/>
      <c r="Y498" s="515"/>
      <c r="Z498" s="515"/>
      <c r="AA498" s="515"/>
      <c r="AB498" s="515"/>
    </row>
    <row r="499" spans="2:28" x14ac:dyDescent="0.25">
      <c r="B499" s="515"/>
      <c r="C499" s="515"/>
      <c r="D499" s="515"/>
      <c r="E499" s="515"/>
      <c r="F499" s="515"/>
      <c r="G499" s="515"/>
      <c r="H499" s="515"/>
      <c r="I499" s="515"/>
      <c r="J499" s="515"/>
      <c r="K499" s="515"/>
      <c r="L499" s="515"/>
      <c r="M499" s="515"/>
      <c r="N499" s="515"/>
      <c r="O499" s="515"/>
      <c r="P499" s="515"/>
      <c r="Q499" s="515"/>
      <c r="R499" s="515"/>
      <c r="S499" s="515"/>
      <c r="T499" s="515"/>
      <c r="U499" s="515"/>
      <c r="V499" s="515"/>
      <c r="W499" s="515"/>
      <c r="X499" s="515"/>
      <c r="Y499" s="515"/>
      <c r="Z499" s="515"/>
      <c r="AA499" s="515"/>
      <c r="AB499" s="515"/>
    </row>
    <row r="500" spans="2:28" x14ac:dyDescent="0.25">
      <c r="B500" s="515"/>
      <c r="C500" s="515"/>
      <c r="D500" s="515"/>
      <c r="E500" s="515"/>
      <c r="F500" s="515"/>
      <c r="G500" s="515"/>
      <c r="H500" s="515"/>
      <c r="I500" s="515"/>
      <c r="J500" s="515"/>
      <c r="K500" s="515"/>
      <c r="L500" s="515"/>
      <c r="M500" s="515"/>
      <c r="N500" s="515"/>
      <c r="O500" s="515"/>
      <c r="P500" s="515"/>
      <c r="Q500" s="515"/>
      <c r="R500" s="515"/>
      <c r="S500" s="515"/>
      <c r="T500" s="515"/>
      <c r="U500" s="515"/>
      <c r="V500" s="515"/>
      <c r="W500" s="515"/>
      <c r="X500" s="515"/>
      <c r="Y500" s="515"/>
      <c r="Z500" s="515"/>
      <c r="AA500" s="515"/>
      <c r="AB500" s="515"/>
    </row>
    <row r="501" spans="2:28" x14ac:dyDescent="0.25">
      <c r="B501" s="515"/>
      <c r="C501" s="515"/>
      <c r="D501" s="515"/>
      <c r="E501" s="515"/>
      <c r="F501" s="515"/>
      <c r="G501" s="515"/>
      <c r="H501" s="515"/>
      <c r="I501" s="515"/>
      <c r="J501" s="515"/>
      <c r="K501" s="515"/>
      <c r="L501" s="515"/>
      <c r="M501" s="515"/>
      <c r="N501" s="515"/>
      <c r="O501" s="515"/>
      <c r="P501" s="515"/>
      <c r="Q501" s="515"/>
      <c r="R501" s="515"/>
      <c r="S501" s="515"/>
      <c r="T501" s="515"/>
      <c r="U501" s="515"/>
      <c r="V501" s="515"/>
      <c r="W501" s="515"/>
      <c r="X501" s="515"/>
      <c r="Y501" s="515"/>
      <c r="Z501" s="515"/>
      <c r="AA501" s="515"/>
      <c r="AB501" s="515"/>
    </row>
    <row r="502" spans="2:28" x14ac:dyDescent="0.25">
      <c r="B502" s="515"/>
      <c r="C502" s="515"/>
      <c r="D502" s="515"/>
      <c r="E502" s="515"/>
      <c r="F502" s="515"/>
      <c r="G502" s="515"/>
      <c r="H502" s="515"/>
      <c r="I502" s="515"/>
      <c r="J502" s="515"/>
      <c r="K502" s="515"/>
      <c r="L502" s="515"/>
      <c r="M502" s="515"/>
      <c r="N502" s="515"/>
      <c r="O502" s="515"/>
      <c r="P502" s="515"/>
      <c r="Q502" s="515"/>
      <c r="R502" s="515"/>
      <c r="S502" s="515"/>
      <c r="T502" s="515"/>
      <c r="U502" s="515"/>
      <c r="V502" s="515"/>
      <c r="W502" s="515"/>
      <c r="X502" s="515"/>
      <c r="Y502" s="515"/>
      <c r="Z502" s="515"/>
      <c r="AA502" s="515"/>
      <c r="AB502" s="515"/>
    </row>
    <row r="503" spans="2:28" x14ac:dyDescent="0.25">
      <c r="B503" s="515"/>
      <c r="C503" s="515"/>
      <c r="D503" s="515"/>
      <c r="E503" s="515"/>
      <c r="F503" s="515"/>
      <c r="G503" s="515"/>
      <c r="H503" s="515"/>
      <c r="I503" s="515"/>
      <c r="J503" s="515"/>
      <c r="K503" s="515"/>
      <c r="L503" s="515"/>
      <c r="M503" s="515"/>
      <c r="N503" s="515"/>
      <c r="O503" s="515"/>
      <c r="P503" s="515"/>
      <c r="Q503" s="515"/>
      <c r="R503" s="515"/>
      <c r="S503" s="515"/>
      <c r="T503" s="515"/>
      <c r="U503" s="515"/>
      <c r="V503" s="515"/>
      <c r="W503" s="515"/>
      <c r="X503" s="515"/>
      <c r="Y503" s="515"/>
      <c r="Z503" s="515"/>
      <c r="AA503" s="515"/>
      <c r="AB503" s="515"/>
    </row>
    <row r="504" spans="2:28" x14ac:dyDescent="0.25">
      <c r="B504" s="515"/>
      <c r="C504" s="515"/>
      <c r="D504" s="515"/>
      <c r="E504" s="515"/>
      <c r="F504" s="515"/>
      <c r="G504" s="515"/>
      <c r="H504" s="515"/>
      <c r="I504" s="515"/>
      <c r="J504" s="515"/>
      <c r="K504" s="515"/>
      <c r="L504" s="515"/>
      <c r="M504" s="515"/>
      <c r="N504" s="515"/>
      <c r="O504" s="515"/>
      <c r="P504" s="515"/>
      <c r="Q504" s="515"/>
      <c r="R504" s="515"/>
      <c r="S504" s="515"/>
      <c r="T504" s="515"/>
      <c r="U504" s="515"/>
      <c r="V504" s="515"/>
      <c r="W504" s="515"/>
      <c r="X504" s="515"/>
      <c r="Y504" s="515"/>
      <c r="Z504" s="515"/>
      <c r="AA504" s="515"/>
      <c r="AB504" s="515"/>
    </row>
    <row r="505" spans="2:28" x14ac:dyDescent="0.25">
      <c r="B505" s="515"/>
      <c r="C505" s="515"/>
      <c r="D505" s="515"/>
      <c r="E505" s="515"/>
      <c r="F505" s="515"/>
      <c r="G505" s="515"/>
      <c r="H505" s="515"/>
      <c r="I505" s="515"/>
      <c r="J505" s="515"/>
      <c r="K505" s="515"/>
      <c r="L505" s="515"/>
      <c r="M505" s="515"/>
      <c r="N505" s="515"/>
      <c r="O505" s="515"/>
      <c r="P505" s="515"/>
      <c r="Q505" s="515"/>
      <c r="R505" s="515"/>
      <c r="S505" s="515"/>
      <c r="T505" s="515"/>
      <c r="U505" s="515"/>
      <c r="V505" s="515"/>
      <c r="W505" s="515"/>
      <c r="X505" s="515"/>
      <c r="Y505" s="515"/>
      <c r="Z505" s="515"/>
      <c r="AA505" s="515"/>
      <c r="AB505" s="515"/>
    </row>
    <row r="506" spans="2:28" x14ac:dyDescent="0.25">
      <c r="B506" s="515"/>
      <c r="C506" s="515"/>
      <c r="D506" s="515"/>
      <c r="E506" s="515"/>
      <c r="F506" s="515"/>
      <c r="G506" s="515"/>
      <c r="H506" s="515"/>
      <c r="I506" s="515"/>
      <c r="J506" s="515"/>
      <c r="K506" s="515"/>
      <c r="L506" s="515"/>
      <c r="M506" s="515"/>
      <c r="N506" s="515"/>
      <c r="O506" s="515"/>
      <c r="P506" s="515"/>
      <c r="Q506" s="515"/>
      <c r="R506" s="515"/>
      <c r="S506" s="515"/>
      <c r="T506" s="515"/>
      <c r="U506" s="515"/>
      <c r="V506" s="515"/>
      <c r="W506" s="515"/>
      <c r="X506" s="515"/>
      <c r="Y506" s="515"/>
      <c r="Z506" s="515"/>
      <c r="AA506" s="515"/>
      <c r="AB506" s="515"/>
    </row>
    <row r="507" spans="2:28" x14ac:dyDescent="0.25">
      <c r="B507" s="515"/>
      <c r="C507" s="515"/>
      <c r="D507" s="515"/>
      <c r="E507" s="515"/>
      <c r="F507" s="515"/>
      <c r="G507" s="515"/>
      <c r="H507" s="515"/>
      <c r="I507" s="515"/>
      <c r="J507" s="515"/>
      <c r="K507" s="515"/>
      <c r="L507" s="515"/>
      <c r="M507" s="515"/>
      <c r="N507" s="515"/>
      <c r="O507" s="515"/>
      <c r="P507" s="515"/>
      <c r="Q507" s="515"/>
      <c r="R507" s="515"/>
      <c r="S507" s="515"/>
      <c r="T507" s="515"/>
      <c r="U507" s="515"/>
      <c r="V507" s="515"/>
      <c r="W507" s="515"/>
      <c r="X507" s="515"/>
      <c r="Y507" s="515"/>
      <c r="Z507" s="515"/>
      <c r="AA507" s="515"/>
      <c r="AB507" s="515"/>
    </row>
    <row r="508" spans="2:28" x14ac:dyDescent="0.25">
      <c r="B508" s="515"/>
      <c r="C508" s="515"/>
      <c r="D508" s="515"/>
      <c r="E508" s="515"/>
      <c r="F508" s="515"/>
      <c r="G508" s="515"/>
      <c r="H508" s="515"/>
      <c r="I508" s="515"/>
      <c r="J508" s="515"/>
      <c r="K508" s="515"/>
      <c r="L508" s="515"/>
      <c r="M508" s="515"/>
      <c r="N508" s="515"/>
      <c r="O508" s="515"/>
      <c r="P508" s="515"/>
      <c r="Q508" s="515"/>
      <c r="R508" s="515"/>
      <c r="S508" s="515"/>
      <c r="T508" s="515"/>
      <c r="U508" s="515"/>
      <c r="V508" s="515"/>
      <c r="W508" s="515"/>
      <c r="X508" s="515"/>
      <c r="Y508" s="515"/>
      <c r="Z508" s="515"/>
      <c r="AA508" s="515"/>
      <c r="AB508" s="515"/>
    </row>
    <row r="509" spans="2:28" x14ac:dyDescent="0.25">
      <c r="B509" s="515"/>
      <c r="C509" s="515"/>
      <c r="D509" s="515"/>
      <c r="E509" s="515"/>
      <c r="F509" s="515"/>
      <c r="G509" s="515"/>
      <c r="H509" s="515"/>
      <c r="I509" s="515"/>
      <c r="J509" s="515"/>
      <c r="K509" s="515"/>
      <c r="L509" s="515"/>
      <c r="M509" s="515"/>
      <c r="N509" s="515"/>
      <c r="O509" s="515"/>
      <c r="P509" s="515"/>
      <c r="Q509" s="515"/>
      <c r="R509" s="515"/>
      <c r="S509" s="515"/>
      <c r="T509" s="515"/>
      <c r="U509" s="515"/>
      <c r="V509" s="515"/>
      <c r="W509" s="515"/>
      <c r="X509" s="515"/>
      <c r="Y509" s="515"/>
      <c r="Z509" s="515"/>
      <c r="AA509" s="515"/>
      <c r="AB509" s="515"/>
    </row>
    <row r="510" spans="2:28" x14ac:dyDescent="0.25">
      <c r="B510" s="515"/>
      <c r="C510" s="515"/>
      <c r="D510" s="515"/>
      <c r="E510" s="515"/>
      <c r="F510" s="515"/>
      <c r="G510" s="515"/>
      <c r="H510" s="515"/>
      <c r="I510" s="515"/>
      <c r="J510" s="515"/>
      <c r="K510" s="515"/>
      <c r="L510" s="515"/>
      <c r="M510" s="515"/>
      <c r="N510" s="515"/>
      <c r="O510" s="515"/>
      <c r="P510" s="515"/>
      <c r="Q510" s="515"/>
      <c r="R510" s="515"/>
      <c r="S510" s="515"/>
      <c r="T510" s="515"/>
      <c r="U510" s="515"/>
      <c r="V510" s="515"/>
      <c r="W510" s="515"/>
      <c r="X510" s="515"/>
      <c r="Y510" s="515"/>
      <c r="Z510" s="515"/>
      <c r="AA510" s="515"/>
      <c r="AB510" s="515"/>
    </row>
    <row r="511" spans="2:28" x14ac:dyDescent="0.25">
      <c r="B511" s="515"/>
      <c r="C511" s="515"/>
      <c r="D511" s="515"/>
      <c r="E511" s="515"/>
      <c r="F511" s="515"/>
      <c r="G511" s="515"/>
      <c r="H511" s="515"/>
      <c r="I511" s="515"/>
      <c r="J511" s="515"/>
      <c r="K511" s="515"/>
      <c r="L511" s="515"/>
      <c r="M511" s="515"/>
      <c r="N511" s="515"/>
      <c r="O511" s="515"/>
      <c r="P511" s="515"/>
      <c r="Q511" s="515"/>
      <c r="R511" s="515"/>
      <c r="S511" s="515"/>
      <c r="T511" s="515"/>
      <c r="U511" s="515"/>
      <c r="V511" s="515"/>
      <c r="W511" s="515"/>
      <c r="X511" s="515"/>
      <c r="Y511" s="515"/>
      <c r="Z511" s="515"/>
      <c r="AA511" s="515"/>
      <c r="AB511" s="515"/>
    </row>
    <row r="512" spans="2:28" x14ac:dyDescent="0.25">
      <c r="B512" s="515"/>
      <c r="C512" s="515"/>
      <c r="D512" s="515"/>
      <c r="E512" s="515"/>
      <c r="F512" s="515"/>
      <c r="G512" s="515"/>
      <c r="H512" s="515"/>
      <c r="I512" s="515"/>
      <c r="J512" s="515"/>
      <c r="K512" s="515"/>
      <c r="L512" s="515"/>
      <c r="M512" s="515"/>
      <c r="N512" s="515"/>
      <c r="O512" s="515"/>
      <c r="P512" s="515"/>
      <c r="Q512" s="515"/>
      <c r="R512" s="515"/>
      <c r="S512" s="515"/>
      <c r="T512" s="515"/>
      <c r="U512" s="515"/>
      <c r="V512" s="515"/>
      <c r="W512" s="515"/>
      <c r="X512" s="515"/>
      <c r="Y512" s="515"/>
      <c r="Z512" s="515"/>
      <c r="AA512" s="515"/>
      <c r="AB512" s="515"/>
    </row>
    <row r="513" spans="2:28" x14ac:dyDescent="0.25">
      <c r="B513" s="515"/>
      <c r="C513" s="515"/>
      <c r="D513" s="515"/>
      <c r="E513" s="515"/>
      <c r="F513" s="515"/>
      <c r="G513" s="515"/>
      <c r="H513" s="515"/>
      <c r="I513" s="515"/>
      <c r="J513" s="515"/>
      <c r="K513" s="515"/>
      <c r="L513" s="515"/>
      <c r="M513" s="515"/>
      <c r="N513" s="515"/>
      <c r="O513" s="515"/>
      <c r="P513" s="515"/>
      <c r="Q513" s="515"/>
      <c r="R513" s="515"/>
      <c r="S513" s="515"/>
      <c r="T513" s="515"/>
      <c r="U513" s="515"/>
      <c r="V513" s="515"/>
      <c r="W513" s="515"/>
      <c r="X513" s="515"/>
      <c r="Y513" s="515"/>
      <c r="Z513" s="515"/>
      <c r="AA513" s="515"/>
      <c r="AB513" s="515"/>
    </row>
    <row r="514" spans="2:28" x14ac:dyDescent="0.25">
      <c r="B514" s="515"/>
      <c r="C514" s="515"/>
      <c r="D514" s="515"/>
      <c r="E514" s="515"/>
      <c r="F514" s="515"/>
      <c r="G514" s="515"/>
      <c r="H514" s="515"/>
      <c r="I514" s="515"/>
      <c r="J514" s="515"/>
      <c r="K514" s="515"/>
      <c r="L514" s="515"/>
      <c r="M514" s="515"/>
      <c r="N514" s="515"/>
      <c r="O514" s="515"/>
      <c r="P514" s="515"/>
      <c r="Q514" s="515"/>
      <c r="R514" s="515"/>
      <c r="S514" s="515"/>
      <c r="T514" s="515"/>
      <c r="U514" s="515"/>
      <c r="V514" s="515"/>
      <c r="W514" s="515"/>
      <c r="X514" s="515"/>
      <c r="Y514" s="515"/>
      <c r="Z514" s="515"/>
      <c r="AA514" s="515"/>
      <c r="AB514" s="515"/>
    </row>
    <row r="515" spans="2:28" x14ac:dyDescent="0.25">
      <c r="B515" s="515"/>
      <c r="C515" s="515"/>
      <c r="D515" s="515"/>
      <c r="E515" s="515"/>
      <c r="F515" s="515"/>
      <c r="G515" s="515"/>
      <c r="H515" s="515"/>
      <c r="I515" s="515"/>
      <c r="J515" s="515"/>
      <c r="K515" s="515"/>
      <c r="L515" s="515"/>
      <c r="M515" s="515"/>
      <c r="N515" s="515"/>
      <c r="O515" s="515"/>
      <c r="P515" s="515"/>
      <c r="Q515" s="515"/>
      <c r="R515" s="515"/>
      <c r="S515" s="515"/>
      <c r="T515" s="515"/>
      <c r="U515" s="515"/>
      <c r="V515" s="515"/>
      <c r="W515" s="515"/>
      <c r="X515" s="515"/>
      <c r="Y515" s="515"/>
      <c r="Z515" s="515"/>
      <c r="AA515" s="515"/>
      <c r="AB515" s="515"/>
    </row>
    <row r="516" spans="2:28" x14ac:dyDescent="0.25">
      <c r="B516" s="515"/>
      <c r="C516" s="515"/>
      <c r="D516" s="515"/>
      <c r="E516" s="515"/>
      <c r="F516" s="515"/>
      <c r="G516" s="515"/>
      <c r="H516" s="515"/>
      <c r="I516" s="515"/>
      <c r="J516" s="515"/>
      <c r="K516" s="515"/>
      <c r="L516" s="515"/>
      <c r="M516" s="515"/>
      <c r="N516" s="515"/>
      <c r="O516" s="515"/>
      <c r="P516" s="515"/>
      <c r="Q516" s="515"/>
      <c r="R516" s="515"/>
      <c r="S516" s="515"/>
      <c r="T516" s="515"/>
      <c r="U516" s="515"/>
      <c r="V516" s="515"/>
      <c r="W516" s="515"/>
      <c r="X516" s="515"/>
      <c r="Y516" s="515"/>
      <c r="Z516" s="515"/>
      <c r="AA516" s="515"/>
      <c r="AB516" s="515"/>
    </row>
    <row r="517" spans="2:28" x14ac:dyDescent="0.25">
      <c r="B517" s="515"/>
      <c r="C517" s="515"/>
      <c r="D517" s="515"/>
      <c r="E517" s="515"/>
      <c r="F517" s="515"/>
      <c r="G517" s="515"/>
      <c r="H517" s="515"/>
      <c r="I517" s="515"/>
      <c r="J517" s="515"/>
      <c r="K517" s="515"/>
      <c r="L517" s="515"/>
      <c r="M517" s="515"/>
      <c r="N517" s="515"/>
      <c r="O517" s="515"/>
      <c r="P517" s="515"/>
      <c r="Q517" s="515"/>
      <c r="R517" s="515"/>
      <c r="S517" s="515"/>
      <c r="T517" s="515"/>
      <c r="U517" s="515"/>
      <c r="V517" s="515"/>
      <c r="W517" s="515"/>
      <c r="X517" s="515"/>
      <c r="Y517" s="515"/>
      <c r="Z517" s="515"/>
      <c r="AA517" s="515"/>
      <c r="AB517" s="515"/>
    </row>
    <row r="518" spans="2:28" x14ac:dyDescent="0.25">
      <c r="B518" s="515"/>
      <c r="C518" s="515"/>
      <c r="D518" s="515"/>
      <c r="E518" s="515"/>
      <c r="F518" s="515"/>
      <c r="G518" s="515"/>
      <c r="H518" s="515"/>
      <c r="I518" s="515"/>
      <c r="J518" s="515"/>
      <c r="K518" s="515"/>
      <c r="L518" s="515"/>
      <c r="M518" s="515"/>
      <c r="N518" s="515"/>
      <c r="O518" s="515"/>
      <c r="P518" s="515"/>
      <c r="Q518" s="515"/>
      <c r="R518" s="515"/>
      <c r="S518" s="515"/>
      <c r="T518" s="515"/>
      <c r="U518" s="515"/>
      <c r="V518" s="515"/>
      <c r="W518" s="515"/>
      <c r="X518" s="515"/>
      <c r="Y518" s="515"/>
      <c r="Z518" s="515"/>
      <c r="AA518" s="515"/>
      <c r="AB518" s="515"/>
    </row>
    <row r="519" spans="2:28" x14ac:dyDescent="0.25">
      <c r="B519" s="515"/>
      <c r="C519" s="515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  <c r="N519" s="515"/>
      <c r="O519" s="515"/>
      <c r="P519" s="515"/>
      <c r="Q519" s="515"/>
      <c r="R519" s="515"/>
      <c r="S519" s="515"/>
      <c r="T519" s="515"/>
      <c r="U519" s="515"/>
      <c r="V519" s="515"/>
      <c r="W519" s="515"/>
      <c r="X519" s="515"/>
      <c r="Y519" s="515"/>
      <c r="Z519" s="515"/>
      <c r="AA519" s="515"/>
      <c r="AB519" s="515"/>
    </row>
    <row r="520" spans="2:28" x14ac:dyDescent="0.25">
      <c r="B520" s="515"/>
      <c r="C520" s="515"/>
      <c r="D520" s="515"/>
      <c r="E520" s="515"/>
      <c r="F520" s="515"/>
      <c r="G520" s="515"/>
      <c r="H520" s="515"/>
      <c r="I520" s="515"/>
      <c r="J520" s="515"/>
      <c r="K520" s="515"/>
      <c r="L520" s="515"/>
      <c r="M520" s="515"/>
      <c r="N520" s="515"/>
      <c r="O520" s="515"/>
      <c r="P520" s="515"/>
      <c r="Q520" s="515"/>
      <c r="R520" s="515"/>
      <c r="S520" s="515"/>
      <c r="T520" s="515"/>
      <c r="U520" s="515"/>
      <c r="V520" s="515"/>
      <c r="W520" s="515"/>
      <c r="X520" s="515"/>
      <c r="Y520" s="515"/>
      <c r="Z520" s="515"/>
      <c r="AA520" s="515"/>
      <c r="AB520" s="515"/>
    </row>
    <row r="521" spans="2:28" x14ac:dyDescent="0.25">
      <c r="B521" s="515"/>
      <c r="C521" s="515"/>
      <c r="D521" s="515"/>
      <c r="E521" s="515"/>
      <c r="F521" s="515"/>
      <c r="G521" s="515"/>
      <c r="H521" s="515"/>
      <c r="I521" s="515"/>
      <c r="J521" s="515"/>
      <c r="K521" s="515"/>
      <c r="L521" s="515"/>
      <c r="M521" s="515"/>
      <c r="N521" s="515"/>
      <c r="O521" s="515"/>
      <c r="P521" s="515"/>
      <c r="Q521" s="515"/>
      <c r="R521" s="515"/>
      <c r="S521" s="515"/>
      <c r="T521" s="515"/>
      <c r="U521" s="515"/>
      <c r="V521" s="515"/>
      <c r="W521" s="515"/>
      <c r="X521" s="515"/>
      <c r="Y521" s="515"/>
      <c r="Z521" s="515"/>
      <c r="AA521" s="515"/>
      <c r="AB521" s="515"/>
    </row>
    <row r="522" spans="2:28" x14ac:dyDescent="0.25">
      <c r="B522" s="515"/>
      <c r="C522" s="515"/>
      <c r="D522" s="515"/>
      <c r="E522" s="515"/>
      <c r="F522" s="515"/>
      <c r="G522" s="515"/>
      <c r="H522" s="515"/>
      <c r="I522" s="515"/>
      <c r="J522" s="515"/>
      <c r="K522" s="515"/>
      <c r="L522" s="515"/>
      <c r="M522" s="515"/>
      <c r="N522" s="515"/>
      <c r="O522" s="515"/>
      <c r="P522" s="515"/>
      <c r="Q522" s="515"/>
      <c r="R522" s="515"/>
      <c r="S522" s="515"/>
      <c r="T522" s="515"/>
      <c r="U522" s="515"/>
      <c r="V522" s="515"/>
      <c r="W522" s="515"/>
      <c r="X522" s="515"/>
      <c r="Y522" s="515"/>
      <c r="Z522" s="515"/>
      <c r="AA522" s="515"/>
      <c r="AB522" s="515"/>
    </row>
    <row r="523" spans="2:28" x14ac:dyDescent="0.25">
      <c r="B523" s="515"/>
      <c r="C523" s="515"/>
      <c r="D523" s="515"/>
      <c r="E523" s="515"/>
      <c r="F523" s="515"/>
      <c r="G523" s="515"/>
      <c r="H523" s="515"/>
      <c r="I523" s="515"/>
      <c r="J523" s="515"/>
      <c r="K523" s="515"/>
      <c r="L523" s="515"/>
      <c r="M523" s="515"/>
      <c r="N523" s="515"/>
      <c r="O523" s="515"/>
      <c r="P523" s="515"/>
      <c r="Q523" s="515"/>
      <c r="R523" s="515"/>
      <c r="S523" s="515"/>
      <c r="T523" s="515"/>
      <c r="U523" s="515"/>
      <c r="V523" s="515"/>
      <c r="W523" s="515"/>
      <c r="X523" s="515"/>
      <c r="Y523" s="515"/>
      <c r="Z523" s="515"/>
      <c r="AA523" s="515"/>
      <c r="AB523" s="515"/>
    </row>
    <row r="524" spans="2:28" x14ac:dyDescent="0.25">
      <c r="B524" s="515"/>
      <c r="C524" s="515"/>
      <c r="D524" s="515"/>
      <c r="E524" s="515"/>
      <c r="F524" s="515"/>
      <c r="G524" s="515"/>
      <c r="H524" s="515"/>
      <c r="I524" s="515"/>
      <c r="J524" s="515"/>
      <c r="K524" s="515"/>
      <c r="L524" s="515"/>
      <c r="M524" s="515"/>
      <c r="N524" s="515"/>
      <c r="O524" s="515"/>
      <c r="P524" s="515"/>
      <c r="Q524" s="515"/>
      <c r="R524" s="515"/>
      <c r="S524" s="515"/>
      <c r="T524" s="515"/>
      <c r="U524" s="515"/>
      <c r="V524" s="515"/>
      <c r="W524" s="515"/>
      <c r="X524" s="515"/>
      <c r="Y524" s="515"/>
      <c r="Z524" s="515"/>
      <c r="AA524" s="515"/>
      <c r="AB524" s="515"/>
    </row>
    <row r="525" spans="2:28" x14ac:dyDescent="0.25">
      <c r="B525" s="515"/>
      <c r="C525" s="515"/>
      <c r="D525" s="515"/>
      <c r="E525" s="515"/>
      <c r="F525" s="515"/>
      <c r="G525" s="515"/>
      <c r="H525" s="515"/>
      <c r="I525" s="515"/>
      <c r="J525" s="515"/>
      <c r="K525" s="515"/>
      <c r="L525" s="515"/>
      <c r="M525" s="515"/>
      <c r="N525" s="515"/>
      <c r="O525" s="515"/>
      <c r="P525" s="515"/>
      <c r="Q525" s="515"/>
      <c r="R525" s="515"/>
      <c r="S525" s="515"/>
      <c r="T525" s="515"/>
      <c r="U525" s="515"/>
      <c r="V525" s="515"/>
      <c r="W525" s="515"/>
      <c r="X525" s="515"/>
      <c r="Y525" s="515"/>
      <c r="Z525" s="515"/>
      <c r="AA525" s="515"/>
      <c r="AB525" s="515"/>
    </row>
    <row r="526" spans="2:28" x14ac:dyDescent="0.25">
      <c r="B526" s="515"/>
      <c r="C526" s="515"/>
      <c r="D526" s="515"/>
      <c r="E526" s="515"/>
      <c r="F526" s="515"/>
      <c r="G526" s="515"/>
      <c r="H526" s="515"/>
      <c r="I526" s="515"/>
      <c r="J526" s="515"/>
      <c r="K526" s="515"/>
      <c r="L526" s="515"/>
      <c r="M526" s="515"/>
      <c r="N526" s="515"/>
      <c r="O526" s="515"/>
      <c r="P526" s="515"/>
      <c r="Q526" s="515"/>
      <c r="R526" s="515"/>
      <c r="S526" s="515"/>
      <c r="T526" s="515"/>
      <c r="U526" s="515"/>
      <c r="V526" s="515"/>
      <c r="W526" s="515"/>
      <c r="X526" s="515"/>
      <c r="Y526" s="515"/>
      <c r="Z526" s="515"/>
      <c r="AA526" s="515"/>
      <c r="AB526" s="515"/>
    </row>
    <row r="527" spans="2:28" x14ac:dyDescent="0.25">
      <c r="B527" s="515"/>
      <c r="C527" s="515"/>
      <c r="D527" s="515"/>
      <c r="E527" s="515"/>
      <c r="F527" s="515"/>
      <c r="G527" s="515"/>
      <c r="H527" s="515"/>
      <c r="I527" s="515"/>
      <c r="J527" s="515"/>
      <c r="K527" s="515"/>
      <c r="L527" s="515"/>
      <c r="M527" s="515"/>
      <c r="N527" s="515"/>
      <c r="O527" s="515"/>
      <c r="P527" s="515"/>
      <c r="Q527" s="515"/>
      <c r="R527" s="515"/>
      <c r="S527" s="515"/>
      <c r="T527" s="515"/>
      <c r="U527" s="515"/>
      <c r="V527" s="515"/>
      <c r="W527" s="515"/>
      <c r="X527" s="515"/>
      <c r="Y527" s="515"/>
      <c r="Z527" s="515"/>
      <c r="AA527" s="515"/>
      <c r="AB527" s="515"/>
    </row>
    <row r="528" spans="2:28" x14ac:dyDescent="0.25">
      <c r="B528" s="515"/>
      <c r="C528" s="515"/>
      <c r="D528" s="515"/>
      <c r="E528" s="515"/>
      <c r="F528" s="515"/>
      <c r="G528" s="515"/>
      <c r="H528" s="515"/>
      <c r="I528" s="515"/>
      <c r="J528" s="515"/>
      <c r="K528" s="515"/>
      <c r="L528" s="515"/>
      <c r="M528" s="515"/>
      <c r="N528" s="515"/>
      <c r="O528" s="515"/>
      <c r="P528" s="515"/>
      <c r="Q528" s="515"/>
      <c r="R528" s="515"/>
      <c r="S528" s="515"/>
      <c r="T528" s="515"/>
      <c r="U528" s="515"/>
      <c r="V528" s="515"/>
      <c r="W528" s="515"/>
      <c r="X528" s="515"/>
      <c r="Y528" s="515"/>
      <c r="Z528" s="515"/>
      <c r="AA528" s="515"/>
      <c r="AB528" s="515"/>
    </row>
    <row r="529" spans="2:28" x14ac:dyDescent="0.25">
      <c r="B529" s="515"/>
      <c r="C529" s="515"/>
      <c r="D529" s="515"/>
      <c r="E529" s="515"/>
      <c r="F529" s="515"/>
      <c r="G529" s="515"/>
      <c r="H529" s="515"/>
      <c r="I529" s="515"/>
      <c r="J529" s="515"/>
      <c r="K529" s="515"/>
      <c r="L529" s="515"/>
      <c r="M529" s="515"/>
      <c r="N529" s="515"/>
      <c r="O529" s="515"/>
      <c r="P529" s="515"/>
      <c r="Q529" s="515"/>
      <c r="R529" s="515"/>
      <c r="S529" s="515"/>
      <c r="T529" s="515"/>
      <c r="U529" s="515"/>
      <c r="V529" s="515"/>
      <c r="W529" s="515"/>
      <c r="X529" s="515"/>
      <c r="Y529" s="515"/>
      <c r="Z529" s="515"/>
      <c r="AA529" s="515"/>
      <c r="AB529" s="515"/>
    </row>
    <row r="530" spans="2:28" x14ac:dyDescent="0.25">
      <c r="B530" s="515"/>
      <c r="C530" s="515"/>
      <c r="D530" s="515"/>
      <c r="E530" s="515"/>
      <c r="F530" s="515"/>
      <c r="G530" s="515"/>
      <c r="H530" s="515"/>
      <c r="I530" s="515"/>
      <c r="J530" s="515"/>
      <c r="K530" s="515"/>
      <c r="L530" s="515"/>
      <c r="M530" s="515"/>
      <c r="N530" s="515"/>
      <c r="O530" s="515"/>
      <c r="P530" s="515"/>
      <c r="Q530" s="515"/>
      <c r="R530" s="515"/>
      <c r="S530" s="515"/>
      <c r="T530" s="515"/>
      <c r="U530" s="515"/>
      <c r="V530" s="515"/>
      <c r="W530" s="515"/>
      <c r="X530" s="515"/>
      <c r="Y530" s="515"/>
      <c r="Z530" s="515"/>
      <c r="AA530" s="515"/>
      <c r="AB530" s="515"/>
    </row>
    <row r="531" spans="2:28" x14ac:dyDescent="0.25">
      <c r="B531" s="515"/>
      <c r="C531" s="515"/>
      <c r="D531" s="515"/>
      <c r="E531" s="515"/>
      <c r="F531" s="515"/>
      <c r="G531" s="515"/>
      <c r="H531" s="515"/>
      <c r="I531" s="515"/>
      <c r="J531" s="515"/>
      <c r="K531" s="515"/>
      <c r="L531" s="515"/>
      <c r="M531" s="515"/>
      <c r="N531" s="515"/>
      <c r="O531" s="515"/>
      <c r="P531" s="515"/>
      <c r="Q531" s="515"/>
      <c r="R531" s="515"/>
      <c r="S531" s="515"/>
      <c r="T531" s="515"/>
      <c r="U531" s="515"/>
      <c r="V531" s="515"/>
      <c r="W531" s="515"/>
      <c r="X531" s="515"/>
      <c r="Y531" s="515"/>
      <c r="Z531" s="515"/>
      <c r="AA531" s="515"/>
      <c r="AB531" s="515"/>
    </row>
    <row r="532" spans="2:28" x14ac:dyDescent="0.25">
      <c r="B532" s="515"/>
      <c r="C532" s="515"/>
      <c r="D532" s="515"/>
      <c r="E532" s="515"/>
      <c r="F532" s="515"/>
      <c r="G532" s="515"/>
      <c r="H532" s="515"/>
      <c r="I532" s="515"/>
      <c r="J532" s="515"/>
      <c r="K532" s="515"/>
      <c r="L532" s="515"/>
      <c r="M532" s="515"/>
      <c r="N532" s="515"/>
      <c r="O532" s="515"/>
      <c r="P532" s="515"/>
      <c r="Q532" s="515"/>
      <c r="R532" s="515"/>
      <c r="S532" s="515"/>
      <c r="T532" s="515"/>
      <c r="U532" s="515"/>
      <c r="V532" s="515"/>
      <c r="W532" s="515"/>
      <c r="X532" s="515"/>
      <c r="Y532" s="515"/>
      <c r="Z532" s="515"/>
      <c r="AA532" s="515"/>
      <c r="AB532" s="515"/>
    </row>
    <row r="533" spans="2:28" x14ac:dyDescent="0.25">
      <c r="B533" s="515"/>
      <c r="C533" s="515"/>
      <c r="D533" s="515"/>
      <c r="E533" s="515"/>
      <c r="F533" s="515"/>
      <c r="G533" s="515"/>
      <c r="H533" s="515"/>
      <c r="I533" s="515"/>
      <c r="J533" s="515"/>
      <c r="K533" s="515"/>
      <c r="L533" s="515"/>
      <c r="M533" s="515"/>
      <c r="N533" s="515"/>
      <c r="O533" s="515"/>
      <c r="P533" s="515"/>
      <c r="Q533" s="515"/>
      <c r="R533" s="515"/>
      <c r="S533" s="515"/>
      <c r="T533" s="515"/>
      <c r="U533" s="515"/>
      <c r="V533" s="515"/>
      <c r="W533" s="515"/>
      <c r="X533" s="515"/>
      <c r="Y533" s="515"/>
      <c r="Z533" s="515"/>
      <c r="AA533" s="515"/>
      <c r="AB533" s="515"/>
    </row>
    <row r="534" spans="2:28" x14ac:dyDescent="0.25">
      <c r="B534" s="515"/>
      <c r="C534" s="515"/>
      <c r="D534" s="515"/>
      <c r="E534" s="515"/>
      <c r="F534" s="515"/>
      <c r="G534" s="515"/>
      <c r="H534" s="515"/>
      <c r="I534" s="515"/>
      <c r="J534" s="515"/>
      <c r="K534" s="515"/>
      <c r="L534" s="515"/>
      <c r="M534" s="515"/>
      <c r="N534" s="515"/>
      <c r="O534" s="515"/>
      <c r="P534" s="515"/>
      <c r="Q534" s="515"/>
      <c r="R534" s="515"/>
      <c r="S534" s="515"/>
      <c r="T534" s="515"/>
      <c r="U534" s="515"/>
      <c r="V534" s="515"/>
      <c r="W534" s="515"/>
      <c r="X534" s="515"/>
      <c r="Y534" s="515"/>
      <c r="Z534" s="515"/>
      <c r="AA534" s="515"/>
      <c r="AB534" s="515"/>
    </row>
    <row r="535" spans="2:28" x14ac:dyDescent="0.25">
      <c r="B535" s="515"/>
      <c r="C535" s="515"/>
      <c r="D535" s="515"/>
      <c r="E535" s="515"/>
      <c r="F535" s="515"/>
      <c r="G535" s="515"/>
      <c r="H535" s="515"/>
      <c r="I535" s="515"/>
      <c r="J535" s="515"/>
      <c r="K535" s="515"/>
      <c r="L535" s="515"/>
      <c r="M535" s="515"/>
      <c r="N535" s="515"/>
      <c r="O535" s="515"/>
      <c r="P535" s="515"/>
      <c r="Q535" s="515"/>
      <c r="R535" s="515"/>
      <c r="S535" s="515"/>
      <c r="T535" s="515"/>
      <c r="U535" s="515"/>
      <c r="V535" s="515"/>
      <c r="W535" s="515"/>
      <c r="X535" s="515"/>
      <c r="Y535" s="515"/>
      <c r="Z535" s="515"/>
      <c r="AA535" s="515"/>
      <c r="AB535" s="515"/>
    </row>
    <row r="536" spans="2:28" x14ac:dyDescent="0.25">
      <c r="B536" s="515"/>
      <c r="C536" s="515"/>
      <c r="D536" s="515"/>
      <c r="E536" s="515"/>
      <c r="F536" s="515"/>
      <c r="G536" s="515"/>
      <c r="H536" s="515"/>
      <c r="I536" s="515"/>
      <c r="J536" s="515"/>
      <c r="K536" s="515"/>
      <c r="L536" s="515"/>
      <c r="M536" s="515"/>
      <c r="N536" s="515"/>
      <c r="O536" s="515"/>
      <c r="P536" s="515"/>
      <c r="Q536" s="515"/>
      <c r="R536" s="515"/>
      <c r="S536" s="515"/>
      <c r="T536" s="515"/>
      <c r="U536" s="515"/>
      <c r="V536" s="515"/>
      <c r="W536" s="515"/>
      <c r="X536" s="515"/>
      <c r="Y536" s="515"/>
      <c r="Z536" s="515"/>
      <c r="AA536" s="515"/>
      <c r="AB536" s="515"/>
    </row>
    <row r="537" spans="2:28" x14ac:dyDescent="0.25">
      <c r="B537" s="515"/>
      <c r="C537" s="515"/>
      <c r="D537" s="515"/>
      <c r="E537" s="515"/>
      <c r="F537" s="515"/>
      <c r="G537" s="515"/>
      <c r="H537" s="515"/>
      <c r="I537" s="515"/>
      <c r="J537" s="515"/>
      <c r="K537" s="515"/>
      <c r="L537" s="515"/>
      <c r="M537" s="515"/>
      <c r="N537" s="515"/>
      <c r="O537" s="515"/>
      <c r="P537" s="515"/>
      <c r="Q537" s="515"/>
      <c r="R537" s="515"/>
      <c r="S537" s="515"/>
      <c r="T537" s="515"/>
      <c r="U537" s="515"/>
      <c r="V537" s="515"/>
      <c r="W537" s="515"/>
      <c r="X537" s="515"/>
      <c r="Y537" s="515"/>
      <c r="Z537" s="515"/>
      <c r="AA537" s="515"/>
      <c r="AB537" s="515"/>
    </row>
    <row r="538" spans="2:28" x14ac:dyDescent="0.25">
      <c r="B538" s="515"/>
      <c r="C538" s="515"/>
      <c r="D538" s="515"/>
      <c r="E538" s="515"/>
      <c r="F538" s="515"/>
      <c r="G538" s="515"/>
      <c r="H538" s="515"/>
      <c r="I538" s="515"/>
      <c r="J538" s="515"/>
      <c r="K538" s="515"/>
      <c r="L538" s="515"/>
      <c r="M538" s="515"/>
      <c r="N538" s="515"/>
      <c r="O538" s="515"/>
      <c r="P538" s="515"/>
      <c r="Q538" s="515"/>
      <c r="R538" s="515"/>
      <c r="S538" s="515"/>
      <c r="T538" s="515"/>
      <c r="U538" s="515"/>
      <c r="V538" s="515"/>
      <c r="W538" s="515"/>
      <c r="X538" s="515"/>
      <c r="Y538" s="515"/>
      <c r="Z538" s="515"/>
      <c r="AA538" s="515"/>
      <c r="AB538" s="515"/>
    </row>
    <row r="539" spans="2:28" x14ac:dyDescent="0.25">
      <c r="B539" s="515"/>
      <c r="C539" s="515"/>
      <c r="D539" s="515"/>
      <c r="E539" s="515"/>
      <c r="F539" s="515"/>
      <c r="G539" s="515"/>
      <c r="H539" s="515"/>
      <c r="I539" s="515"/>
      <c r="J539" s="515"/>
      <c r="K539" s="515"/>
      <c r="L539" s="515"/>
      <c r="M539" s="515"/>
      <c r="N539" s="515"/>
      <c r="O539" s="515"/>
      <c r="P539" s="515"/>
      <c r="Q539" s="515"/>
      <c r="R539" s="515"/>
      <c r="S539" s="515"/>
      <c r="T539" s="515"/>
      <c r="U539" s="515"/>
      <c r="V539" s="515"/>
      <c r="W539" s="515"/>
      <c r="X539" s="515"/>
      <c r="Y539" s="515"/>
      <c r="Z539" s="515"/>
      <c r="AA539" s="515"/>
      <c r="AB539" s="515"/>
    </row>
    <row r="540" spans="2:28" x14ac:dyDescent="0.25">
      <c r="B540" s="515"/>
      <c r="C540" s="515"/>
      <c r="D540" s="515"/>
      <c r="E540" s="515"/>
      <c r="F540" s="515"/>
      <c r="G540" s="515"/>
      <c r="H540" s="515"/>
      <c r="I540" s="515"/>
      <c r="J540" s="515"/>
      <c r="K540" s="515"/>
      <c r="L540" s="515"/>
      <c r="M540" s="515"/>
      <c r="N540" s="515"/>
      <c r="O540" s="515"/>
      <c r="P540" s="515"/>
      <c r="Q540" s="515"/>
      <c r="R540" s="515"/>
      <c r="S540" s="515"/>
      <c r="T540" s="515"/>
      <c r="U540" s="515"/>
      <c r="V540" s="515"/>
      <c r="W540" s="515"/>
      <c r="X540" s="515"/>
      <c r="Y540" s="515"/>
      <c r="Z540" s="515"/>
      <c r="AA540" s="515"/>
      <c r="AB540" s="515"/>
    </row>
    <row r="541" spans="2:28" x14ac:dyDescent="0.25">
      <c r="B541" s="515"/>
      <c r="C541" s="515"/>
      <c r="D541" s="515"/>
      <c r="E541" s="515"/>
      <c r="F541" s="515"/>
      <c r="G541" s="515"/>
      <c r="H541" s="515"/>
      <c r="I541" s="515"/>
      <c r="J541" s="515"/>
      <c r="K541" s="515"/>
      <c r="L541" s="515"/>
      <c r="M541" s="515"/>
      <c r="N541" s="515"/>
      <c r="O541" s="515"/>
      <c r="P541" s="515"/>
      <c r="Q541" s="515"/>
      <c r="R541" s="515"/>
      <c r="S541" s="515"/>
      <c r="T541" s="515"/>
      <c r="U541" s="515"/>
      <c r="V541" s="515"/>
      <c r="W541" s="515"/>
      <c r="X541" s="515"/>
      <c r="Y541" s="515"/>
      <c r="Z541" s="515"/>
      <c r="AA541" s="515"/>
      <c r="AB541" s="515"/>
    </row>
    <row r="542" spans="2:28" x14ac:dyDescent="0.25">
      <c r="B542" s="515"/>
      <c r="C542" s="515"/>
      <c r="D542" s="515"/>
      <c r="E542" s="515"/>
      <c r="F542" s="515"/>
      <c r="G542" s="515"/>
      <c r="H542" s="515"/>
      <c r="I542" s="515"/>
      <c r="J542" s="515"/>
      <c r="K542" s="515"/>
      <c r="L542" s="515"/>
      <c r="M542" s="515"/>
      <c r="N542" s="515"/>
      <c r="O542" s="515"/>
      <c r="P542" s="515"/>
      <c r="Q542" s="515"/>
      <c r="R542" s="515"/>
      <c r="S542" s="515"/>
      <c r="T542" s="515"/>
      <c r="U542" s="515"/>
      <c r="V542" s="515"/>
      <c r="W542" s="515"/>
      <c r="X542" s="515"/>
      <c r="Y542" s="515"/>
      <c r="Z542" s="515"/>
      <c r="AA542" s="515"/>
      <c r="AB542" s="515"/>
    </row>
    <row r="543" spans="2:28" x14ac:dyDescent="0.25">
      <c r="B543" s="515"/>
      <c r="C543" s="515"/>
      <c r="D543" s="515"/>
      <c r="E543" s="515"/>
      <c r="F543" s="515"/>
      <c r="G543" s="515"/>
      <c r="H543" s="515"/>
      <c r="I543" s="515"/>
      <c r="J543" s="515"/>
      <c r="K543" s="515"/>
      <c r="L543" s="515"/>
      <c r="M543" s="515"/>
      <c r="N543" s="515"/>
      <c r="O543" s="515"/>
      <c r="P543" s="515"/>
      <c r="Q543" s="515"/>
      <c r="R543" s="515"/>
      <c r="S543" s="515"/>
      <c r="T543" s="515"/>
      <c r="U543" s="515"/>
      <c r="V543" s="515"/>
      <c r="W543" s="515"/>
      <c r="X543" s="515"/>
      <c r="Y543" s="515"/>
      <c r="Z543" s="515"/>
      <c r="AA543" s="515"/>
      <c r="AB543" s="515"/>
    </row>
    <row r="544" spans="2:28" x14ac:dyDescent="0.25">
      <c r="B544" s="515"/>
      <c r="C544" s="515"/>
      <c r="D544" s="515"/>
      <c r="E544" s="515"/>
      <c r="F544" s="515"/>
      <c r="G544" s="515"/>
      <c r="H544" s="515"/>
      <c r="I544" s="515"/>
      <c r="J544" s="515"/>
      <c r="K544" s="515"/>
      <c r="L544" s="515"/>
      <c r="M544" s="515"/>
      <c r="N544" s="515"/>
      <c r="O544" s="515"/>
      <c r="P544" s="515"/>
      <c r="Q544" s="515"/>
      <c r="R544" s="515"/>
      <c r="S544" s="515"/>
      <c r="T544" s="515"/>
      <c r="U544" s="515"/>
      <c r="V544" s="515"/>
      <c r="W544" s="515"/>
      <c r="X544" s="515"/>
      <c r="Y544" s="515"/>
      <c r="Z544" s="515"/>
      <c r="AA544" s="515"/>
      <c r="AB544" s="515"/>
    </row>
    <row r="545" spans="2:28" x14ac:dyDescent="0.25">
      <c r="B545" s="515"/>
      <c r="C545" s="515"/>
      <c r="D545" s="515"/>
      <c r="E545" s="515"/>
      <c r="F545" s="515"/>
      <c r="G545" s="515"/>
      <c r="H545" s="515"/>
      <c r="I545" s="515"/>
      <c r="J545" s="515"/>
      <c r="K545" s="515"/>
      <c r="L545" s="515"/>
      <c r="M545" s="515"/>
      <c r="N545" s="515"/>
      <c r="O545" s="515"/>
      <c r="P545" s="515"/>
      <c r="Q545" s="515"/>
      <c r="R545" s="515"/>
      <c r="S545" s="515"/>
      <c r="T545" s="515"/>
      <c r="U545" s="515"/>
      <c r="V545" s="515"/>
      <c r="W545" s="515"/>
      <c r="X545" s="515"/>
      <c r="Y545" s="515"/>
      <c r="Z545" s="515"/>
      <c r="AA545" s="515"/>
      <c r="AB545" s="515"/>
    </row>
    <row r="546" spans="2:28" x14ac:dyDescent="0.25">
      <c r="B546" s="515"/>
      <c r="C546" s="515"/>
      <c r="D546" s="515"/>
      <c r="E546" s="515"/>
      <c r="F546" s="515"/>
      <c r="G546" s="515"/>
      <c r="H546" s="515"/>
      <c r="I546" s="515"/>
      <c r="J546" s="515"/>
      <c r="K546" s="515"/>
      <c r="L546" s="515"/>
      <c r="M546" s="515"/>
      <c r="N546" s="515"/>
      <c r="O546" s="515"/>
      <c r="P546" s="515"/>
      <c r="Q546" s="515"/>
      <c r="R546" s="515"/>
      <c r="S546" s="515"/>
      <c r="T546" s="515"/>
      <c r="U546" s="515"/>
      <c r="V546" s="515"/>
      <c r="W546" s="515"/>
      <c r="X546" s="515"/>
      <c r="Y546" s="515"/>
      <c r="Z546" s="515"/>
      <c r="AA546" s="515"/>
      <c r="AB546" s="515"/>
    </row>
    <row r="547" spans="2:28" x14ac:dyDescent="0.25">
      <c r="B547" s="515"/>
      <c r="C547" s="515"/>
      <c r="D547" s="515"/>
      <c r="E547" s="515"/>
      <c r="F547" s="515"/>
      <c r="G547" s="515"/>
      <c r="H547" s="515"/>
      <c r="I547" s="515"/>
      <c r="J547" s="515"/>
      <c r="K547" s="515"/>
      <c r="L547" s="515"/>
      <c r="M547" s="515"/>
      <c r="N547" s="515"/>
      <c r="O547" s="515"/>
      <c r="P547" s="515"/>
      <c r="Q547" s="515"/>
      <c r="R547" s="515"/>
      <c r="S547" s="515"/>
      <c r="T547" s="515"/>
      <c r="U547" s="515"/>
      <c r="V547" s="515"/>
      <c r="W547" s="515"/>
      <c r="X547" s="515"/>
      <c r="Y547" s="515"/>
      <c r="Z547" s="515"/>
      <c r="AA547" s="515"/>
      <c r="AB547" s="515"/>
    </row>
    <row r="548" spans="2:28" x14ac:dyDescent="0.25">
      <c r="B548" s="515"/>
      <c r="C548" s="515"/>
      <c r="D548" s="515"/>
      <c r="E548" s="515"/>
      <c r="F548" s="515"/>
      <c r="G548" s="515"/>
      <c r="H548" s="515"/>
      <c r="I548" s="515"/>
      <c r="J548" s="515"/>
      <c r="K548" s="515"/>
      <c r="L548" s="515"/>
      <c r="M548" s="515"/>
      <c r="N548" s="515"/>
      <c r="O548" s="515"/>
      <c r="P548" s="515"/>
      <c r="Q548" s="515"/>
      <c r="R548" s="515"/>
      <c r="S548" s="515"/>
      <c r="T548" s="515"/>
      <c r="U548" s="515"/>
      <c r="V548" s="515"/>
      <c r="W548" s="515"/>
      <c r="X548" s="515"/>
      <c r="Y548" s="515"/>
      <c r="Z548" s="515"/>
      <c r="AA548" s="515"/>
      <c r="AB548" s="515"/>
    </row>
    <row r="549" spans="2:28" x14ac:dyDescent="0.25">
      <c r="B549" s="515"/>
      <c r="C549" s="515"/>
      <c r="D549" s="515"/>
      <c r="E549" s="515"/>
      <c r="F549" s="515"/>
      <c r="G549" s="515"/>
      <c r="H549" s="515"/>
      <c r="I549" s="515"/>
      <c r="J549" s="515"/>
      <c r="K549" s="515"/>
      <c r="L549" s="515"/>
      <c r="M549" s="515"/>
      <c r="N549" s="515"/>
      <c r="O549" s="515"/>
      <c r="P549" s="515"/>
      <c r="Q549" s="515"/>
      <c r="R549" s="515"/>
      <c r="S549" s="515"/>
      <c r="T549" s="515"/>
      <c r="U549" s="515"/>
      <c r="V549" s="515"/>
      <c r="W549" s="515"/>
      <c r="X549" s="515"/>
      <c r="Y549" s="515"/>
      <c r="Z549" s="515"/>
      <c r="AA549" s="515"/>
      <c r="AB549" s="515"/>
    </row>
    <row r="550" spans="2:28" x14ac:dyDescent="0.25">
      <c r="B550" s="515"/>
      <c r="C550" s="515"/>
      <c r="D550" s="515"/>
      <c r="E550" s="515"/>
      <c r="F550" s="515"/>
      <c r="G550" s="515"/>
      <c r="H550" s="515"/>
      <c r="I550" s="515"/>
      <c r="J550" s="515"/>
      <c r="K550" s="515"/>
      <c r="L550" s="515"/>
      <c r="M550" s="515"/>
      <c r="N550" s="515"/>
      <c r="O550" s="515"/>
      <c r="P550" s="515"/>
      <c r="Q550" s="515"/>
      <c r="R550" s="515"/>
      <c r="S550" s="515"/>
      <c r="T550" s="515"/>
      <c r="U550" s="515"/>
      <c r="V550" s="515"/>
      <c r="W550" s="515"/>
      <c r="X550" s="515"/>
      <c r="Y550" s="515"/>
      <c r="Z550" s="515"/>
      <c r="AA550" s="515"/>
      <c r="AB550" s="515"/>
    </row>
    <row r="551" spans="2:28" x14ac:dyDescent="0.25">
      <c r="B551" s="515"/>
      <c r="C551" s="515"/>
      <c r="D551" s="515"/>
      <c r="E551" s="515"/>
      <c r="F551" s="515"/>
      <c r="G551" s="515"/>
      <c r="H551" s="515"/>
      <c r="I551" s="515"/>
      <c r="J551" s="515"/>
      <c r="K551" s="515"/>
      <c r="L551" s="515"/>
      <c r="M551" s="515"/>
      <c r="N551" s="515"/>
      <c r="O551" s="515"/>
      <c r="P551" s="515"/>
      <c r="Q551" s="515"/>
      <c r="R551" s="515"/>
      <c r="S551" s="515"/>
      <c r="T551" s="515"/>
      <c r="U551" s="515"/>
      <c r="V551" s="515"/>
      <c r="W551" s="515"/>
      <c r="X551" s="515"/>
      <c r="Y551" s="515"/>
      <c r="Z551" s="515"/>
      <c r="AA551" s="515"/>
      <c r="AB551" s="515"/>
    </row>
    <row r="552" spans="2:28" x14ac:dyDescent="0.25">
      <c r="B552" s="515"/>
      <c r="C552" s="515"/>
      <c r="D552" s="515"/>
      <c r="E552" s="515"/>
      <c r="F552" s="515"/>
      <c r="G552" s="515"/>
      <c r="H552" s="515"/>
      <c r="I552" s="515"/>
      <c r="J552" s="515"/>
      <c r="K552" s="515"/>
      <c r="L552" s="515"/>
      <c r="M552" s="515"/>
      <c r="N552" s="515"/>
      <c r="O552" s="515"/>
      <c r="P552" s="515"/>
      <c r="Q552" s="515"/>
      <c r="R552" s="515"/>
      <c r="S552" s="515"/>
      <c r="T552" s="515"/>
      <c r="U552" s="515"/>
      <c r="V552" s="515"/>
      <c r="W552" s="515"/>
      <c r="X552" s="515"/>
      <c r="Y552" s="515"/>
      <c r="Z552" s="515"/>
      <c r="AA552" s="515"/>
      <c r="AB552" s="515"/>
    </row>
    <row r="553" spans="2:28" x14ac:dyDescent="0.25">
      <c r="B553" s="515"/>
      <c r="C553" s="515"/>
      <c r="D553" s="515"/>
      <c r="E553" s="515"/>
      <c r="F553" s="515"/>
      <c r="G553" s="515"/>
      <c r="H553" s="515"/>
      <c r="I553" s="515"/>
      <c r="J553" s="515"/>
      <c r="K553" s="515"/>
      <c r="L553" s="515"/>
      <c r="M553" s="515"/>
      <c r="N553" s="515"/>
      <c r="O553" s="515"/>
      <c r="P553" s="515"/>
      <c r="Q553" s="515"/>
      <c r="R553" s="515"/>
      <c r="S553" s="515"/>
      <c r="T553" s="515"/>
      <c r="U553" s="515"/>
      <c r="V553" s="515"/>
      <c r="W553" s="515"/>
      <c r="X553" s="515"/>
      <c r="Y553" s="515"/>
      <c r="Z553" s="515"/>
      <c r="AA553" s="515"/>
      <c r="AB553" s="515"/>
    </row>
    <row r="554" spans="2:28" x14ac:dyDescent="0.25">
      <c r="B554" s="515"/>
      <c r="C554" s="515"/>
      <c r="D554" s="515"/>
      <c r="E554" s="515"/>
      <c r="F554" s="515"/>
      <c r="G554" s="515"/>
      <c r="H554" s="515"/>
      <c r="I554" s="515"/>
      <c r="J554" s="515"/>
      <c r="K554" s="515"/>
      <c r="L554" s="515"/>
      <c r="M554" s="515"/>
      <c r="N554" s="515"/>
      <c r="O554" s="515"/>
      <c r="P554" s="515"/>
      <c r="Q554" s="515"/>
      <c r="R554" s="515"/>
      <c r="S554" s="515"/>
      <c r="T554" s="515"/>
      <c r="U554" s="515"/>
      <c r="V554" s="515"/>
      <c r="W554" s="515"/>
      <c r="X554" s="515"/>
      <c r="Y554" s="515"/>
      <c r="Z554" s="515"/>
      <c r="AA554" s="515"/>
      <c r="AB554" s="515"/>
    </row>
    <row r="555" spans="2:28" x14ac:dyDescent="0.25">
      <c r="B555" s="515"/>
      <c r="C555" s="515"/>
      <c r="D555" s="515"/>
      <c r="E555" s="515"/>
      <c r="F555" s="515"/>
      <c r="G555" s="515"/>
      <c r="H555" s="515"/>
      <c r="I555" s="515"/>
      <c r="J555" s="515"/>
      <c r="K555" s="515"/>
      <c r="L555" s="515"/>
      <c r="M555" s="515"/>
      <c r="N555" s="515"/>
      <c r="O555" s="515"/>
      <c r="P555" s="515"/>
      <c r="Q555" s="515"/>
      <c r="R555" s="515"/>
      <c r="S555" s="515"/>
      <c r="T555" s="515"/>
      <c r="U555" s="515"/>
      <c r="V555" s="515"/>
      <c r="W555" s="515"/>
      <c r="X555" s="515"/>
      <c r="Y555" s="515"/>
      <c r="Z555" s="515"/>
      <c r="AA555" s="515"/>
      <c r="AB555" s="515"/>
    </row>
    <row r="556" spans="2:28" x14ac:dyDescent="0.25">
      <c r="B556" s="515"/>
      <c r="C556" s="515"/>
      <c r="D556" s="515"/>
      <c r="E556" s="515"/>
      <c r="F556" s="515"/>
      <c r="G556" s="515"/>
      <c r="H556" s="515"/>
      <c r="I556" s="515"/>
      <c r="J556" s="515"/>
      <c r="K556" s="515"/>
      <c r="L556" s="515"/>
      <c r="M556" s="515"/>
      <c r="N556" s="515"/>
      <c r="O556" s="515"/>
      <c r="P556" s="515"/>
      <c r="Q556" s="515"/>
      <c r="R556" s="515"/>
      <c r="S556" s="515"/>
      <c r="T556" s="515"/>
      <c r="U556" s="515"/>
      <c r="V556" s="515"/>
      <c r="W556" s="515"/>
      <c r="X556" s="515"/>
      <c r="Y556" s="515"/>
      <c r="Z556" s="515"/>
      <c r="AA556" s="515"/>
      <c r="AB556" s="515"/>
    </row>
    <row r="557" spans="2:28" x14ac:dyDescent="0.25">
      <c r="B557" s="515"/>
      <c r="C557" s="515"/>
      <c r="D557" s="515"/>
      <c r="E557" s="515"/>
      <c r="F557" s="515"/>
      <c r="G557" s="515"/>
      <c r="H557" s="515"/>
      <c r="I557" s="515"/>
      <c r="J557" s="515"/>
      <c r="K557" s="515"/>
      <c r="L557" s="515"/>
      <c r="M557" s="515"/>
      <c r="N557" s="515"/>
      <c r="O557" s="515"/>
      <c r="P557" s="515"/>
      <c r="Q557" s="515"/>
      <c r="R557" s="515"/>
      <c r="S557" s="515"/>
      <c r="T557" s="515"/>
      <c r="U557" s="515"/>
      <c r="V557" s="515"/>
      <c r="W557" s="515"/>
      <c r="X557" s="515"/>
      <c r="Y557" s="515"/>
      <c r="Z557" s="515"/>
      <c r="AA557" s="515"/>
      <c r="AB557" s="515"/>
    </row>
    <row r="558" spans="2:28" x14ac:dyDescent="0.25">
      <c r="B558" s="515"/>
      <c r="C558" s="515"/>
      <c r="D558" s="515"/>
      <c r="E558" s="515"/>
      <c r="F558" s="515"/>
      <c r="G558" s="515"/>
      <c r="H558" s="515"/>
      <c r="I558" s="515"/>
      <c r="J558" s="515"/>
      <c r="K558" s="515"/>
      <c r="L558" s="515"/>
      <c r="M558" s="515"/>
      <c r="N558" s="515"/>
      <c r="O558" s="515"/>
      <c r="P558" s="515"/>
      <c r="Q558" s="515"/>
      <c r="R558" s="515"/>
      <c r="S558" s="515"/>
      <c r="T558" s="515"/>
      <c r="U558" s="515"/>
      <c r="V558" s="515"/>
      <c r="W558" s="515"/>
      <c r="X558" s="515"/>
      <c r="Y558" s="515"/>
      <c r="Z558" s="515"/>
      <c r="AA558" s="515"/>
      <c r="AB558" s="515"/>
    </row>
    <row r="559" spans="2:28" x14ac:dyDescent="0.25">
      <c r="B559" s="515"/>
      <c r="C559" s="515"/>
      <c r="D559" s="515"/>
      <c r="E559" s="515"/>
      <c r="F559" s="515"/>
      <c r="G559" s="515"/>
      <c r="H559" s="515"/>
      <c r="I559" s="515"/>
      <c r="J559" s="515"/>
      <c r="K559" s="515"/>
      <c r="L559" s="515"/>
      <c r="M559" s="515"/>
      <c r="N559" s="515"/>
      <c r="O559" s="515"/>
      <c r="P559" s="515"/>
      <c r="Q559" s="515"/>
      <c r="R559" s="515"/>
      <c r="S559" s="515"/>
      <c r="T559" s="515"/>
      <c r="U559" s="515"/>
      <c r="V559" s="515"/>
      <c r="W559" s="515"/>
      <c r="X559" s="515"/>
      <c r="Y559" s="515"/>
      <c r="Z559" s="515"/>
      <c r="AA559" s="515"/>
      <c r="AB559" s="515"/>
    </row>
    <row r="560" spans="2:28" x14ac:dyDescent="0.25">
      <c r="B560" s="515"/>
      <c r="C560" s="515"/>
      <c r="D560" s="515"/>
      <c r="E560" s="515"/>
      <c r="F560" s="515"/>
      <c r="G560" s="515"/>
      <c r="H560" s="515"/>
      <c r="I560" s="515"/>
      <c r="J560" s="515"/>
      <c r="K560" s="515"/>
      <c r="L560" s="515"/>
      <c r="M560" s="515"/>
      <c r="N560" s="515"/>
      <c r="O560" s="515"/>
      <c r="P560" s="515"/>
      <c r="Q560" s="515"/>
      <c r="R560" s="515"/>
      <c r="S560" s="515"/>
      <c r="T560" s="515"/>
      <c r="U560" s="515"/>
      <c r="V560" s="515"/>
      <c r="W560" s="515"/>
      <c r="X560" s="515"/>
      <c r="Y560" s="515"/>
      <c r="Z560" s="515"/>
      <c r="AA560" s="515"/>
      <c r="AB560" s="515"/>
    </row>
    <row r="561" spans="2:28" x14ac:dyDescent="0.25">
      <c r="B561" s="515"/>
      <c r="C561" s="515"/>
      <c r="D561" s="515"/>
      <c r="E561" s="515"/>
      <c r="F561" s="515"/>
      <c r="G561" s="515"/>
      <c r="H561" s="515"/>
      <c r="I561" s="515"/>
      <c r="J561" s="515"/>
      <c r="K561" s="515"/>
      <c r="L561" s="515"/>
      <c r="M561" s="515"/>
      <c r="N561" s="515"/>
      <c r="O561" s="515"/>
      <c r="P561" s="515"/>
      <c r="Q561" s="515"/>
      <c r="R561" s="515"/>
      <c r="S561" s="515"/>
      <c r="T561" s="515"/>
      <c r="U561" s="515"/>
      <c r="V561" s="515"/>
      <c r="W561" s="515"/>
      <c r="X561" s="515"/>
      <c r="Y561" s="515"/>
      <c r="Z561" s="515"/>
      <c r="AA561" s="515"/>
      <c r="AB561" s="515"/>
    </row>
    <row r="562" spans="2:28" x14ac:dyDescent="0.25">
      <c r="B562" s="515"/>
      <c r="C562" s="515"/>
      <c r="D562" s="515"/>
      <c r="E562" s="515"/>
      <c r="F562" s="515"/>
      <c r="G562" s="515"/>
      <c r="H562" s="515"/>
      <c r="I562" s="515"/>
      <c r="J562" s="515"/>
      <c r="K562" s="515"/>
      <c r="L562" s="515"/>
      <c r="M562" s="515"/>
      <c r="N562" s="515"/>
      <c r="O562" s="515"/>
      <c r="P562" s="515"/>
      <c r="Q562" s="515"/>
      <c r="R562" s="515"/>
      <c r="S562" s="515"/>
      <c r="T562" s="515"/>
      <c r="U562" s="515"/>
      <c r="V562" s="515"/>
      <c r="W562" s="515"/>
      <c r="X562" s="515"/>
      <c r="Y562" s="515"/>
      <c r="Z562" s="515"/>
      <c r="AA562" s="515"/>
      <c r="AB562" s="515"/>
    </row>
    <row r="563" spans="2:28" x14ac:dyDescent="0.25">
      <c r="B563" s="515"/>
      <c r="C563" s="515"/>
      <c r="D563" s="515"/>
      <c r="E563" s="515"/>
      <c r="F563" s="515"/>
      <c r="G563" s="515"/>
      <c r="H563" s="515"/>
      <c r="I563" s="515"/>
      <c r="J563" s="515"/>
      <c r="K563" s="515"/>
      <c r="L563" s="515"/>
      <c r="M563" s="515"/>
      <c r="N563" s="515"/>
      <c r="O563" s="515"/>
      <c r="P563" s="515"/>
      <c r="Q563" s="515"/>
      <c r="R563" s="515"/>
      <c r="S563" s="515"/>
      <c r="T563" s="515"/>
      <c r="U563" s="515"/>
      <c r="V563" s="515"/>
      <c r="W563" s="515"/>
      <c r="X563" s="515"/>
      <c r="Y563" s="515"/>
      <c r="Z563" s="515"/>
      <c r="AA563" s="515"/>
      <c r="AB563" s="515"/>
    </row>
    <row r="564" spans="2:28" x14ac:dyDescent="0.25">
      <c r="B564" s="515"/>
      <c r="C564" s="515"/>
      <c r="D564" s="515"/>
      <c r="E564" s="515"/>
      <c r="F564" s="515"/>
      <c r="G564" s="515"/>
      <c r="H564" s="515"/>
      <c r="I564" s="515"/>
      <c r="J564" s="515"/>
      <c r="K564" s="515"/>
      <c r="L564" s="515"/>
      <c r="M564" s="515"/>
      <c r="N564" s="515"/>
      <c r="O564" s="515"/>
      <c r="P564" s="515"/>
      <c r="Q564" s="515"/>
      <c r="R564" s="515"/>
      <c r="S564" s="515"/>
      <c r="T564" s="515"/>
      <c r="U564" s="515"/>
      <c r="V564" s="515"/>
      <c r="W564" s="515"/>
      <c r="X564" s="515"/>
      <c r="Y564" s="515"/>
      <c r="Z564" s="515"/>
      <c r="AA564" s="515"/>
      <c r="AB564" s="515"/>
    </row>
    <row r="565" spans="2:28" x14ac:dyDescent="0.25">
      <c r="B565" s="515"/>
      <c r="C565" s="515"/>
      <c r="D565" s="515"/>
      <c r="E565" s="515"/>
      <c r="F565" s="515"/>
      <c r="G565" s="515"/>
      <c r="H565" s="515"/>
      <c r="I565" s="515"/>
      <c r="J565" s="515"/>
      <c r="K565" s="515"/>
      <c r="L565" s="515"/>
      <c r="M565" s="515"/>
      <c r="N565" s="515"/>
      <c r="O565" s="515"/>
      <c r="P565" s="515"/>
      <c r="Q565" s="515"/>
      <c r="R565" s="515"/>
      <c r="S565" s="515"/>
      <c r="T565" s="515"/>
      <c r="U565" s="515"/>
      <c r="V565" s="515"/>
      <c r="W565" s="515"/>
      <c r="X565" s="515"/>
      <c r="Y565" s="515"/>
      <c r="Z565" s="515"/>
      <c r="AA565" s="515"/>
      <c r="AB565" s="515"/>
    </row>
    <row r="566" spans="2:28" x14ac:dyDescent="0.25">
      <c r="B566" s="515"/>
      <c r="C566" s="515"/>
      <c r="D566" s="515"/>
      <c r="E566" s="515"/>
      <c r="F566" s="515"/>
      <c r="G566" s="515"/>
      <c r="H566" s="515"/>
      <c r="I566" s="515"/>
      <c r="J566" s="515"/>
      <c r="K566" s="515"/>
      <c r="L566" s="515"/>
      <c r="M566" s="515"/>
      <c r="N566" s="515"/>
      <c r="O566" s="515"/>
      <c r="P566" s="515"/>
      <c r="Q566" s="515"/>
      <c r="R566" s="515"/>
      <c r="S566" s="515"/>
      <c r="T566" s="515"/>
      <c r="U566" s="515"/>
      <c r="V566" s="515"/>
      <c r="W566" s="515"/>
      <c r="X566" s="515"/>
      <c r="Y566" s="515"/>
      <c r="Z566" s="515"/>
      <c r="AA566" s="515"/>
      <c r="AB566" s="515"/>
    </row>
    <row r="567" spans="2:28" x14ac:dyDescent="0.25">
      <c r="B567" s="515"/>
      <c r="C567" s="515"/>
      <c r="D567" s="515"/>
      <c r="E567" s="515"/>
      <c r="F567" s="515"/>
      <c r="G567" s="515"/>
      <c r="H567" s="515"/>
      <c r="I567" s="515"/>
      <c r="J567" s="515"/>
      <c r="K567" s="515"/>
      <c r="L567" s="515"/>
      <c r="M567" s="515"/>
      <c r="N567" s="515"/>
      <c r="O567" s="515"/>
      <c r="P567" s="515"/>
      <c r="Q567" s="515"/>
      <c r="R567" s="515"/>
      <c r="S567" s="515"/>
      <c r="T567" s="515"/>
      <c r="U567" s="515"/>
      <c r="V567" s="515"/>
      <c r="W567" s="515"/>
      <c r="X567" s="515"/>
      <c r="Y567" s="515"/>
      <c r="Z567" s="515"/>
      <c r="AA567" s="515"/>
      <c r="AB567" s="515"/>
    </row>
    <row r="568" spans="2:28" x14ac:dyDescent="0.25">
      <c r="B568" s="515"/>
      <c r="C568" s="515"/>
      <c r="D568" s="515"/>
      <c r="E568" s="515"/>
      <c r="F568" s="515"/>
      <c r="G568" s="515"/>
      <c r="H568" s="515"/>
      <c r="I568" s="515"/>
      <c r="J568" s="515"/>
      <c r="K568" s="515"/>
      <c r="L568" s="515"/>
      <c r="M568" s="515"/>
      <c r="N568" s="515"/>
      <c r="O568" s="515"/>
      <c r="P568" s="515"/>
      <c r="Q568" s="515"/>
      <c r="R568" s="515"/>
      <c r="S568" s="515"/>
      <c r="T568" s="515"/>
      <c r="U568" s="515"/>
      <c r="V568" s="515"/>
      <c r="W568" s="515"/>
      <c r="X568" s="515"/>
      <c r="Y568" s="515"/>
      <c r="Z568" s="515"/>
      <c r="AA568" s="515"/>
      <c r="AB568" s="515"/>
    </row>
    <row r="569" spans="2:28" x14ac:dyDescent="0.25">
      <c r="B569" s="515"/>
      <c r="C569" s="515"/>
      <c r="D569" s="515"/>
      <c r="E569" s="515"/>
      <c r="F569" s="515"/>
      <c r="G569" s="515"/>
      <c r="H569" s="515"/>
      <c r="I569" s="515"/>
      <c r="J569" s="515"/>
      <c r="K569" s="515"/>
      <c r="L569" s="515"/>
      <c r="M569" s="515"/>
      <c r="N569" s="515"/>
      <c r="O569" s="515"/>
      <c r="P569" s="515"/>
      <c r="Q569" s="515"/>
      <c r="R569" s="515"/>
      <c r="S569" s="515"/>
      <c r="T569" s="515"/>
      <c r="U569" s="515"/>
      <c r="V569" s="515"/>
      <c r="W569" s="515"/>
      <c r="X569" s="515"/>
      <c r="Y569" s="515"/>
      <c r="Z569" s="515"/>
      <c r="AA569" s="515"/>
      <c r="AB569" s="515"/>
    </row>
    <row r="570" spans="2:28" x14ac:dyDescent="0.25">
      <c r="B570" s="515"/>
      <c r="C570" s="515"/>
      <c r="D570" s="515"/>
      <c r="E570" s="515"/>
      <c r="F570" s="515"/>
      <c r="G570" s="515"/>
      <c r="H570" s="515"/>
      <c r="I570" s="515"/>
      <c r="J570" s="515"/>
      <c r="K570" s="515"/>
      <c r="L570" s="515"/>
      <c r="M570" s="515"/>
      <c r="N570" s="515"/>
      <c r="O570" s="515"/>
      <c r="P570" s="515"/>
      <c r="Q570" s="515"/>
      <c r="R570" s="515"/>
      <c r="S570" s="515"/>
      <c r="T570" s="515"/>
      <c r="U570" s="515"/>
      <c r="V570" s="515"/>
      <c r="W570" s="515"/>
      <c r="X570" s="515"/>
      <c r="Y570" s="515"/>
      <c r="Z570" s="515"/>
      <c r="AA570" s="515"/>
      <c r="AB570" s="515"/>
    </row>
    <row r="571" spans="2:28" x14ac:dyDescent="0.25">
      <c r="B571" s="515"/>
      <c r="C571" s="515"/>
      <c r="D571" s="515"/>
      <c r="E571" s="515"/>
      <c r="F571" s="515"/>
      <c r="G571" s="515"/>
      <c r="H571" s="515"/>
      <c r="I571" s="515"/>
      <c r="J571" s="515"/>
      <c r="K571" s="515"/>
      <c r="L571" s="515"/>
      <c r="M571" s="515"/>
      <c r="N571" s="515"/>
      <c r="O571" s="515"/>
      <c r="P571" s="515"/>
      <c r="Q571" s="515"/>
      <c r="R571" s="515"/>
      <c r="S571" s="515"/>
      <c r="T571" s="515"/>
      <c r="U571" s="515"/>
      <c r="V571" s="515"/>
      <c r="W571" s="515"/>
      <c r="X571" s="515"/>
      <c r="Y571" s="515"/>
      <c r="Z571" s="515"/>
      <c r="AA571" s="515"/>
      <c r="AB571" s="515"/>
    </row>
    <row r="572" spans="2:28" x14ac:dyDescent="0.25">
      <c r="B572" s="515"/>
      <c r="C572" s="515"/>
      <c r="D572" s="515"/>
      <c r="E572" s="515"/>
      <c r="F572" s="515"/>
      <c r="G572" s="515"/>
      <c r="H572" s="515"/>
      <c r="I572" s="515"/>
      <c r="J572" s="515"/>
      <c r="K572" s="515"/>
      <c r="L572" s="515"/>
      <c r="M572" s="515"/>
      <c r="N572" s="515"/>
      <c r="O572" s="515"/>
      <c r="P572" s="515"/>
      <c r="Q572" s="515"/>
      <c r="R572" s="515"/>
      <c r="S572" s="515"/>
      <c r="T572" s="515"/>
      <c r="U572" s="515"/>
      <c r="V572" s="515"/>
      <c r="W572" s="515"/>
      <c r="X572" s="515"/>
      <c r="Y572" s="515"/>
      <c r="Z572" s="515"/>
      <c r="AA572" s="515"/>
      <c r="AB572" s="515"/>
    </row>
    <row r="573" spans="2:28" x14ac:dyDescent="0.25">
      <c r="B573" s="515"/>
      <c r="C573" s="515"/>
      <c r="D573" s="515"/>
      <c r="E573" s="515"/>
      <c r="F573" s="515"/>
      <c r="G573" s="515"/>
      <c r="H573" s="515"/>
      <c r="I573" s="515"/>
      <c r="J573" s="515"/>
      <c r="K573" s="515"/>
      <c r="L573" s="515"/>
      <c r="M573" s="515"/>
      <c r="N573" s="515"/>
      <c r="O573" s="515"/>
      <c r="P573" s="515"/>
      <c r="Q573" s="515"/>
      <c r="R573" s="515"/>
      <c r="S573" s="515"/>
      <c r="T573" s="515"/>
      <c r="U573" s="515"/>
      <c r="V573" s="515"/>
      <c r="W573" s="515"/>
      <c r="X573" s="515"/>
      <c r="Y573" s="515"/>
      <c r="Z573" s="515"/>
      <c r="AA573" s="515"/>
      <c r="AB573" s="515"/>
    </row>
    <row r="574" spans="2:28" x14ac:dyDescent="0.25">
      <c r="B574" s="515"/>
      <c r="C574" s="515"/>
      <c r="D574" s="515"/>
      <c r="E574" s="515"/>
      <c r="F574" s="515"/>
      <c r="G574" s="515"/>
      <c r="H574" s="515"/>
      <c r="I574" s="515"/>
      <c r="J574" s="515"/>
      <c r="K574" s="515"/>
      <c r="L574" s="515"/>
      <c r="M574" s="515"/>
      <c r="N574" s="515"/>
      <c r="O574" s="515"/>
      <c r="P574" s="515"/>
      <c r="Q574" s="515"/>
      <c r="R574" s="515"/>
      <c r="S574" s="515"/>
      <c r="T574" s="515"/>
      <c r="U574" s="515"/>
      <c r="V574" s="515"/>
      <c r="W574" s="515"/>
      <c r="X574" s="515"/>
      <c r="Y574" s="515"/>
      <c r="Z574" s="515"/>
      <c r="AA574" s="515"/>
      <c r="AB574" s="515"/>
    </row>
    <row r="575" spans="2:28" x14ac:dyDescent="0.25">
      <c r="B575" s="515"/>
      <c r="C575" s="515"/>
      <c r="D575" s="515"/>
      <c r="E575" s="515"/>
      <c r="F575" s="515"/>
      <c r="G575" s="515"/>
      <c r="H575" s="515"/>
      <c r="I575" s="515"/>
      <c r="J575" s="515"/>
      <c r="K575" s="515"/>
      <c r="L575" s="515"/>
      <c r="M575" s="515"/>
      <c r="N575" s="515"/>
      <c r="O575" s="515"/>
      <c r="P575" s="515"/>
      <c r="Q575" s="515"/>
      <c r="R575" s="515"/>
      <c r="S575" s="515"/>
      <c r="T575" s="515"/>
      <c r="U575" s="515"/>
      <c r="V575" s="515"/>
      <c r="W575" s="515"/>
      <c r="X575" s="515"/>
      <c r="Y575" s="515"/>
      <c r="Z575" s="515"/>
      <c r="AA575" s="515"/>
      <c r="AB575" s="515"/>
    </row>
    <row r="576" spans="2:28" x14ac:dyDescent="0.25">
      <c r="B576" s="515"/>
      <c r="C576" s="515"/>
      <c r="D576" s="515"/>
      <c r="E576" s="515"/>
      <c r="F576" s="515"/>
      <c r="G576" s="515"/>
      <c r="H576" s="515"/>
      <c r="I576" s="515"/>
      <c r="J576" s="515"/>
      <c r="K576" s="515"/>
      <c r="L576" s="515"/>
      <c r="M576" s="515"/>
      <c r="N576" s="515"/>
      <c r="O576" s="515"/>
      <c r="P576" s="515"/>
      <c r="Q576" s="515"/>
      <c r="R576" s="515"/>
      <c r="S576" s="515"/>
      <c r="T576" s="515"/>
      <c r="U576" s="515"/>
      <c r="V576" s="515"/>
      <c r="W576" s="515"/>
      <c r="X576" s="515"/>
      <c r="Y576" s="515"/>
      <c r="Z576" s="515"/>
      <c r="AA576" s="515"/>
      <c r="AB576" s="515"/>
    </row>
    <row r="577" spans="2:28" x14ac:dyDescent="0.25">
      <c r="B577" s="515"/>
      <c r="C577" s="515"/>
      <c r="D577" s="515"/>
      <c r="E577" s="515"/>
      <c r="F577" s="515"/>
      <c r="G577" s="515"/>
      <c r="H577" s="515"/>
      <c r="I577" s="515"/>
      <c r="J577" s="515"/>
      <c r="K577" s="515"/>
      <c r="L577" s="515"/>
      <c r="M577" s="515"/>
      <c r="N577" s="515"/>
      <c r="O577" s="515"/>
      <c r="P577" s="515"/>
      <c r="Q577" s="515"/>
      <c r="R577" s="515"/>
      <c r="S577" s="515"/>
      <c r="T577" s="515"/>
      <c r="U577" s="515"/>
      <c r="V577" s="515"/>
      <c r="W577" s="515"/>
      <c r="X577" s="515"/>
      <c r="Y577" s="515"/>
      <c r="Z577" s="515"/>
      <c r="AA577" s="515"/>
      <c r="AB577" s="515"/>
    </row>
    <row r="578" spans="2:28" x14ac:dyDescent="0.25">
      <c r="B578" s="515"/>
      <c r="C578" s="515"/>
      <c r="D578" s="515"/>
      <c r="E578" s="515"/>
      <c r="F578" s="515"/>
      <c r="G578" s="515"/>
      <c r="H578" s="515"/>
      <c r="I578" s="515"/>
      <c r="J578" s="515"/>
      <c r="K578" s="515"/>
      <c r="L578" s="515"/>
      <c r="M578" s="515"/>
      <c r="N578" s="515"/>
      <c r="O578" s="515"/>
      <c r="P578" s="515"/>
      <c r="Q578" s="515"/>
      <c r="R578" s="515"/>
      <c r="S578" s="515"/>
      <c r="T578" s="515"/>
      <c r="U578" s="515"/>
      <c r="V578" s="515"/>
      <c r="W578" s="515"/>
      <c r="X578" s="515"/>
      <c r="Y578" s="515"/>
      <c r="Z578" s="515"/>
      <c r="AA578" s="515"/>
      <c r="AB578" s="515"/>
    </row>
    <row r="579" spans="2:28" x14ac:dyDescent="0.25">
      <c r="B579" s="515"/>
      <c r="C579" s="515"/>
      <c r="D579" s="515"/>
      <c r="E579" s="515"/>
      <c r="F579" s="515"/>
      <c r="G579" s="515"/>
      <c r="H579" s="515"/>
      <c r="I579" s="515"/>
      <c r="J579" s="515"/>
      <c r="K579" s="515"/>
      <c r="L579" s="515"/>
      <c r="M579" s="515"/>
      <c r="N579" s="515"/>
      <c r="O579" s="515"/>
      <c r="P579" s="515"/>
      <c r="Q579" s="515"/>
      <c r="R579" s="515"/>
      <c r="S579" s="515"/>
      <c r="T579" s="515"/>
      <c r="U579" s="515"/>
      <c r="V579" s="515"/>
      <c r="W579" s="515"/>
      <c r="X579" s="515"/>
      <c r="Y579" s="515"/>
      <c r="Z579" s="515"/>
      <c r="AA579" s="515"/>
      <c r="AB579" s="515"/>
    </row>
    <row r="580" spans="2:28" x14ac:dyDescent="0.25">
      <c r="B580" s="515"/>
      <c r="C580" s="515"/>
      <c r="D580" s="515"/>
      <c r="E580" s="515"/>
      <c r="F580" s="515"/>
      <c r="G580" s="515"/>
      <c r="H580" s="515"/>
      <c r="I580" s="515"/>
      <c r="J580" s="515"/>
      <c r="K580" s="515"/>
      <c r="L580" s="515"/>
      <c r="M580" s="515"/>
      <c r="N580" s="515"/>
      <c r="O580" s="515"/>
      <c r="P580" s="515"/>
      <c r="Q580" s="515"/>
      <c r="R580" s="515"/>
      <c r="S580" s="515"/>
      <c r="T580" s="515"/>
      <c r="U580" s="515"/>
      <c r="V580" s="515"/>
      <c r="W580" s="515"/>
      <c r="X580" s="515"/>
      <c r="Y580" s="515"/>
      <c r="Z580" s="515"/>
      <c r="AA580" s="515"/>
      <c r="AB580" s="515"/>
    </row>
    <row r="581" spans="2:28" x14ac:dyDescent="0.25">
      <c r="B581" s="515"/>
      <c r="C581" s="515"/>
      <c r="D581" s="515"/>
      <c r="E581" s="515"/>
      <c r="F581" s="515"/>
      <c r="G581" s="515"/>
      <c r="H581" s="515"/>
      <c r="I581" s="515"/>
      <c r="J581" s="515"/>
      <c r="K581" s="515"/>
      <c r="L581" s="515"/>
      <c r="M581" s="515"/>
      <c r="N581" s="515"/>
      <c r="O581" s="515"/>
      <c r="P581" s="515"/>
      <c r="Q581" s="515"/>
      <c r="R581" s="515"/>
      <c r="S581" s="515"/>
      <c r="T581" s="515"/>
      <c r="U581" s="515"/>
      <c r="V581" s="515"/>
      <c r="W581" s="515"/>
      <c r="X581" s="515"/>
      <c r="Y581" s="515"/>
      <c r="Z581" s="515"/>
      <c r="AA581" s="515"/>
      <c r="AB581" s="515"/>
    </row>
    <row r="582" spans="2:28" x14ac:dyDescent="0.25">
      <c r="B582" s="515"/>
      <c r="C582" s="515"/>
      <c r="D582" s="515"/>
      <c r="E582" s="515"/>
      <c r="F582" s="515"/>
      <c r="G582" s="515"/>
      <c r="H582" s="515"/>
      <c r="I582" s="515"/>
      <c r="J582" s="515"/>
      <c r="K582" s="515"/>
      <c r="L582" s="515"/>
      <c r="M582" s="515"/>
      <c r="N582" s="515"/>
      <c r="O582" s="515"/>
      <c r="P582" s="515"/>
      <c r="Q582" s="515"/>
      <c r="R582" s="515"/>
      <c r="S582" s="515"/>
      <c r="T582" s="515"/>
      <c r="U582" s="515"/>
      <c r="V582" s="515"/>
      <c r="W582" s="515"/>
      <c r="X582" s="515"/>
      <c r="Y582" s="515"/>
      <c r="Z582" s="515"/>
      <c r="AA582" s="515"/>
      <c r="AB582" s="515"/>
    </row>
    <row r="583" spans="2:28" x14ac:dyDescent="0.25">
      <c r="B583" s="515"/>
      <c r="C583" s="515"/>
      <c r="D583" s="515"/>
      <c r="E583" s="515"/>
      <c r="F583" s="515"/>
      <c r="G583" s="515"/>
      <c r="H583" s="515"/>
      <c r="I583" s="515"/>
      <c r="J583" s="515"/>
      <c r="K583" s="515"/>
      <c r="L583" s="515"/>
      <c r="M583" s="515"/>
      <c r="N583" s="515"/>
      <c r="O583" s="515"/>
      <c r="P583" s="515"/>
      <c r="Q583" s="515"/>
      <c r="R583" s="515"/>
      <c r="S583" s="515"/>
      <c r="T583" s="515"/>
      <c r="U583" s="515"/>
      <c r="V583" s="515"/>
      <c r="W583" s="515"/>
      <c r="X583" s="515"/>
      <c r="Y583" s="515"/>
      <c r="Z583" s="515"/>
      <c r="AA583" s="515"/>
      <c r="AB583" s="515"/>
    </row>
    <row r="584" spans="2:28" x14ac:dyDescent="0.25">
      <c r="B584" s="515"/>
      <c r="C584" s="515"/>
      <c r="D584" s="515"/>
      <c r="E584" s="515"/>
      <c r="F584" s="515"/>
      <c r="G584" s="515"/>
      <c r="H584" s="515"/>
      <c r="I584" s="515"/>
      <c r="J584" s="515"/>
      <c r="K584" s="515"/>
      <c r="L584" s="515"/>
      <c r="M584" s="515"/>
      <c r="N584" s="515"/>
      <c r="O584" s="515"/>
      <c r="P584" s="515"/>
      <c r="Q584" s="515"/>
      <c r="R584" s="515"/>
      <c r="S584" s="515"/>
      <c r="T584" s="515"/>
      <c r="U584" s="515"/>
      <c r="V584" s="515"/>
      <c r="W584" s="515"/>
      <c r="X584" s="515"/>
      <c r="Y584" s="515"/>
      <c r="Z584" s="515"/>
      <c r="AA584" s="515"/>
      <c r="AB584" s="515"/>
    </row>
    <row r="585" spans="2:28" x14ac:dyDescent="0.25">
      <c r="B585" s="515"/>
      <c r="C585" s="515"/>
      <c r="D585" s="515"/>
      <c r="E585" s="515"/>
      <c r="F585" s="515"/>
      <c r="G585" s="515"/>
      <c r="H585" s="515"/>
      <c r="I585" s="515"/>
      <c r="J585" s="515"/>
      <c r="K585" s="515"/>
      <c r="L585" s="515"/>
      <c r="M585" s="515"/>
      <c r="N585" s="515"/>
      <c r="O585" s="515"/>
      <c r="P585" s="515"/>
      <c r="Q585" s="515"/>
      <c r="R585" s="515"/>
      <c r="S585" s="515"/>
      <c r="T585" s="515"/>
      <c r="U585" s="515"/>
      <c r="V585" s="515"/>
      <c r="W585" s="515"/>
      <c r="X585" s="515"/>
      <c r="Y585" s="515"/>
      <c r="Z585" s="515"/>
      <c r="AA585" s="515"/>
      <c r="AB585" s="515"/>
    </row>
    <row r="586" spans="2:28" x14ac:dyDescent="0.25">
      <c r="B586" s="515"/>
      <c r="C586" s="515"/>
      <c r="D586" s="515"/>
      <c r="E586" s="515"/>
      <c r="F586" s="515"/>
      <c r="G586" s="515"/>
      <c r="H586" s="515"/>
      <c r="I586" s="515"/>
      <c r="J586" s="515"/>
      <c r="K586" s="515"/>
      <c r="L586" s="515"/>
      <c r="M586" s="515"/>
      <c r="N586" s="515"/>
      <c r="O586" s="515"/>
      <c r="P586" s="515"/>
      <c r="Q586" s="515"/>
      <c r="R586" s="515"/>
      <c r="S586" s="515"/>
      <c r="T586" s="515"/>
      <c r="U586" s="515"/>
      <c r="V586" s="515"/>
      <c r="W586" s="515"/>
      <c r="X586" s="515"/>
      <c r="Y586" s="515"/>
      <c r="Z586" s="515"/>
      <c r="AA586" s="515"/>
      <c r="AB586" s="515"/>
    </row>
    <row r="587" spans="2:28" x14ac:dyDescent="0.25">
      <c r="B587" s="515"/>
      <c r="C587" s="515"/>
      <c r="D587" s="515"/>
      <c r="E587" s="515"/>
      <c r="F587" s="515"/>
      <c r="G587" s="515"/>
      <c r="H587" s="515"/>
      <c r="I587" s="515"/>
      <c r="J587" s="515"/>
      <c r="K587" s="515"/>
      <c r="L587" s="515"/>
      <c r="M587" s="515"/>
      <c r="N587" s="515"/>
      <c r="O587" s="515"/>
      <c r="P587" s="515"/>
      <c r="Q587" s="515"/>
      <c r="R587" s="515"/>
      <c r="S587" s="515"/>
      <c r="T587" s="515"/>
      <c r="U587" s="515"/>
      <c r="V587" s="515"/>
      <c r="W587" s="515"/>
      <c r="X587" s="515"/>
      <c r="Y587" s="515"/>
      <c r="Z587" s="515"/>
      <c r="AA587" s="515"/>
      <c r="AB587" s="515"/>
    </row>
    <row r="588" spans="2:28" x14ac:dyDescent="0.25">
      <c r="B588" s="515"/>
      <c r="C588" s="515"/>
      <c r="D588" s="515"/>
      <c r="E588" s="515"/>
      <c r="F588" s="515"/>
      <c r="G588" s="515"/>
      <c r="H588" s="515"/>
      <c r="I588" s="515"/>
      <c r="J588" s="515"/>
      <c r="K588" s="515"/>
      <c r="L588" s="515"/>
      <c r="M588" s="515"/>
      <c r="N588" s="515"/>
      <c r="O588" s="515"/>
      <c r="P588" s="515"/>
      <c r="Q588" s="515"/>
      <c r="R588" s="515"/>
      <c r="S588" s="515"/>
      <c r="T588" s="515"/>
      <c r="U588" s="515"/>
      <c r="V588" s="515"/>
      <c r="W588" s="515"/>
      <c r="X588" s="515"/>
      <c r="Y588" s="515"/>
      <c r="Z588" s="515"/>
      <c r="AA588" s="515"/>
      <c r="AB588" s="515"/>
    </row>
    <row r="589" spans="2:28" x14ac:dyDescent="0.25">
      <c r="B589" s="515"/>
      <c r="C589" s="515"/>
      <c r="D589" s="515"/>
      <c r="E589" s="515"/>
      <c r="F589" s="515"/>
      <c r="G589" s="515"/>
      <c r="H589" s="515"/>
      <c r="I589" s="515"/>
      <c r="J589" s="515"/>
      <c r="K589" s="515"/>
      <c r="L589" s="515"/>
      <c r="M589" s="515"/>
      <c r="N589" s="515"/>
      <c r="O589" s="515"/>
      <c r="P589" s="515"/>
      <c r="Q589" s="515"/>
      <c r="R589" s="515"/>
      <c r="S589" s="515"/>
      <c r="T589" s="515"/>
      <c r="U589" s="515"/>
      <c r="V589" s="515"/>
      <c r="W589" s="515"/>
      <c r="X589" s="515"/>
      <c r="Y589" s="515"/>
      <c r="Z589" s="515"/>
      <c r="AA589" s="515"/>
      <c r="AB589" s="515"/>
    </row>
    <row r="590" spans="2:28" x14ac:dyDescent="0.25">
      <c r="B590" s="515"/>
      <c r="C590" s="515"/>
      <c r="D590" s="515"/>
      <c r="E590" s="515"/>
      <c r="F590" s="515"/>
      <c r="G590" s="515"/>
      <c r="H590" s="515"/>
      <c r="I590" s="515"/>
      <c r="J590" s="515"/>
      <c r="K590" s="515"/>
      <c r="L590" s="515"/>
      <c r="M590" s="515"/>
      <c r="N590" s="515"/>
      <c r="O590" s="515"/>
      <c r="P590" s="515"/>
      <c r="Q590" s="515"/>
      <c r="R590" s="515"/>
      <c r="S590" s="515"/>
      <c r="T590" s="515"/>
      <c r="U590" s="515"/>
      <c r="V590" s="515"/>
      <c r="W590" s="515"/>
      <c r="X590" s="515"/>
      <c r="Y590" s="515"/>
      <c r="Z590" s="515"/>
      <c r="AA590" s="515"/>
      <c r="AB590" s="515"/>
    </row>
    <row r="591" spans="2:28" x14ac:dyDescent="0.25">
      <c r="B591" s="515"/>
      <c r="C591" s="515"/>
      <c r="D591" s="515"/>
      <c r="E591" s="515"/>
      <c r="F591" s="515"/>
      <c r="G591" s="515"/>
      <c r="H591" s="515"/>
      <c r="I591" s="515"/>
      <c r="J591" s="515"/>
      <c r="K591" s="515"/>
      <c r="L591" s="515"/>
      <c r="M591" s="515"/>
      <c r="N591" s="515"/>
      <c r="O591" s="515"/>
      <c r="P591" s="515"/>
      <c r="Q591" s="515"/>
      <c r="R591" s="515"/>
      <c r="S591" s="515"/>
      <c r="T591" s="515"/>
      <c r="U591" s="515"/>
      <c r="V591" s="515"/>
      <c r="W591" s="515"/>
      <c r="X591" s="515"/>
      <c r="Y591" s="515"/>
      <c r="Z591" s="515"/>
      <c r="AA591" s="515"/>
      <c r="AB591" s="515"/>
    </row>
    <row r="592" spans="2:28" x14ac:dyDescent="0.25">
      <c r="B592" s="515"/>
      <c r="C592" s="515"/>
      <c r="D592" s="515"/>
      <c r="E592" s="515"/>
      <c r="F592" s="515"/>
      <c r="G592" s="515"/>
      <c r="H592" s="515"/>
      <c r="I592" s="515"/>
      <c r="J592" s="515"/>
      <c r="K592" s="515"/>
      <c r="L592" s="515"/>
      <c r="M592" s="515"/>
      <c r="N592" s="515"/>
      <c r="O592" s="515"/>
      <c r="P592" s="515"/>
      <c r="Q592" s="515"/>
      <c r="R592" s="515"/>
      <c r="S592" s="515"/>
      <c r="T592" s="515"/>
      <c r="U592" s="515"/>
      <c r="V592" s="515"/>
      <c r="W592" s="515"/>
      <c r="X592" s="515"/>
      <c r="Y592" s="515"/>
      <c r="Z592" s="515"/>
      <c r="AA592" s="515"/>
      <c r="AB592" s="515"/>
    </row>
    <row r="593" spans="2:28" x14ac:dyDescent="0.25">
      <c r="B593" s="515"/>
      <c r="C593" s="515"/>
      <c r="D593" s="515"/>
      <c r="E593" s="515"/>
      <c r="F593" s="515"/>
      <c r="G593" s="515"/>
      <c r="H593" s="515"/>
      <c r="I593" s="515"/>
      <c r="J593" s="515"/>
      <c r="K593" s="515"/>
      <c r="L593" s="515"/>
      <c r="M593" s="515"/>
      <c r="N593" s="515"/>
      <c r="O593" s="515"/>
      <c r="P593" s="515"/>
      <c r="Q593" s="515"/>
      <c r="R593" s="515"/>
      <c r="S593" s="515"/>
      <c r="T593" s="515"/>
      <c r="U593" s="515"/>
      <c r="V593" s="515"/>
      <c r="W593" s="515"/>
      <c r="X593" s="515"/>
      <c r="Y593" s="515"/>
      <c r="Z593" s="515"/>
      <c r="AA593" s="515"/>
      <c r="AB593" s="515"/>
    </row>
    <row r="594" spans="2:28" x14ac:dyDescent="0.25">
      <c r="B594" s="515"/>
      <c r="C594" s="515"/>
      <c r="D594" s="515"/>
      <c r="E594" s="515"/>
      <c r="F594" s="515"/>
      <c r="G594" s="515"/>
      <c r="H594" s="515"/>
      <c r="I594" s="515"/>
      <c r="J594" s="515"/>
      <c r="K594" s="515"/>
      <c r="L594" s="515"/>
      <c r="M594" s="515"/>
      <c r="N594" s="515"/>
      <c r="O594" s="515"/>
      <c r="P594" s="515"/>
      <c r="Q594" s="515"/>
      <c r="R594" s="515"/>
      <c r="S594" s="515"/>
      <c r="T594" s="515"/>
      <c r="U594" s="515"/>
      <c r="V594" s="515"/>
      <c r="W594" s="515"/>
      <c r="X594" s="515"/>
      <c r="Y594" s="515"/>
      <c r="Z594" s="515"/>
      <c r="AA594" s="515"/>
      <c r="AB594" s="515"/>
    </row>
    <row r="595" spans="2:28" x14ac:dyDescent="0.25">
      <c r="B595" s="515"/>
      <c r="C595" s="515"/>
      <c r="D595" s="515"/>
      <c r="E595" s="515"/>
      <c r="F595" s="515"/>
      <c r="G595" s="515"/>
      <c r="H595" s="515"/>
      <c r="I595" s="515"/>
      <c r="J595" s="515"/>
      <c r="K595" s="515"/>
      <c r="L595" s="515"/>
      <c r="M595" s="515"/>
      <c r="N595" s="515"/>
      <c r="O595" s="515"/>
      <c r="P595" s="515"/>
      <c r="Q595" s="515"/>
      <c r="R595" s="515"/>
      <c r="S595" s="515"/>
      <c r="T595" s="515"/>
      <c r="U595" s="515"/>
      <c r="V595" s="515"/>
      <c r="W595" s="515"/>
      <c r="X595" s="515"/>
      <c r="Y595" s="515"/>
      <c r="Z595" s="515"/>
      <c r="AA595" s="515"/>
      <c r="AB595" s="515"/>
    </row>
    <row r="596" spans="2:28" x14ac:dyDescent="0.25">
      <c r="B596" s="515"/>
      <c r="C596" s="515"/>
      <c r="D596" s="515"/>
      <c r="E596" s="515"/>
      <c r="F596" s="515"/>
      <c r="G596" s="515"/>
      <c r="H596" s="515"/>
      <c r="I596" s="515"/>
      <c r="J596" s="515"/>
      <c r="K596" s="515"/>
      <c r="L596" s="515"/>
      <c r="M596" s="515"/>
      <c r="N596" s="515"/>
      <c r="O596" s="515"/>
      <c r="P596" s="515"/>
      <c r="Q596" s="515"/>
      <c r="R596" s="515"/>
      <c r="S596" s="515"/>
      <c r="T596" s="515"/>
      <c r="U596" s="515"/>
      <c r="V596" s="515"/>
      <c r="W596" s="515"/>
      <c r="X596" s="515"/>
      <c r="Y596" s="515"/>
      <c r="Z596" s="515"/>
      <c r="AA596" s="515"/>
      <c r="AB596" s="515"/>
    </row>
    <row r="597" spans="2:28" x14ac:dyDescent="0.25">
      <c r="B597" s="515"/>
      <c r="C597" s="515"/>
      <c r="D597" s="515"/>
      <c r="E597" s="515"/>
      <c r="F597" s="515"/>
      <c r="G597" s="515"/>
      <c r="H597" s="515"/>
      <c r="I597" s="515"/>
      <c r="J597" s="515"/>
      <c r="K597" s="515"/>
      <c r="L597" s="515"/>
      <c r="M597" s="515"/>
      <c r="N597" s="515"/>
      <c r="O597" s="515"/>
      <c r="P597" s="515"/>
      <c r="Q597" s="515"/>
      <c r="R597" s="515"/>
      <c r="S597" s="515"/>
      <c r="T597" s="515"/>
      <c r="U597" s="515"/>
      <c r="V597" s="515"/>
      <c r="W597" s="515"/>
      <c r="X597" s="515"/>
      <c r="Y597" s="515"/>
      <c r="Z597" s="515"/>
      <c r="AA597" s="515"/>
      <c r="AB597" s="515"/>
    </row>
    <row r="598" spans="2:28" x14ac:dyDescent="0.25">
      <c r="B598" s="515"/>
      <c r="C598" s="515"/>
      <c r="D598" s="515"/>
      <c r="E598" s="515"/>
      <c r="F598" s="515"/>
      <c r="G598" s="515"/>
      <c r="H598" s="515"/>
      <c r="I598" s="515"/>
      <c r="J598" s="515"/>
      <c r="K598" s="515"/>
      <c r="L598" s="515"/>
      <c r="M598" s="515"/>
      <c r="N598" s="515"/>
      <c r="O598" s="515"/>
      <c r="P598" s="515"/>
      <c r="Q598" s="515"/>
      <c r="R598" s="515"/>
      <c r="S598" s="515"/>
      <c r="T598" s="515"/>
      <c r="U598" s="515"/>
      <c r="V598" s="515"/>
      <c r="W598" s="515"/>
      <c r="X598" s="515"/>
      <c r="Y598" s="515"/>
      <c r="Z598" s="515"/>
      <c r="AA598" s="515"/>
      <c r="AB598" s="515"/>
    </row>
    <row r="599" spans="2:28" x14ac:dyDescent="0.25">
      <c r="B599" s="515"/>
      <c r="C599" s="515"/>
      <c r="D599" s="515"/>
      <c r="E599" s="515"/>
      <c r="F599" s="515"/>
      <c r="G599" s="515"/>
      <c r="H599" s="515"/>
      <c r="I599" s="515"/>
      <c r="J599" s="515"/>
      <c r="K599" s="515"/>
      <c r="L599" s="515"/>
      <c r="M599" s="515"/>
      <c r="N599" s="515"/>
      <c r="O599" s="515"/>
      <c r="P599" s="515"/>
      <c r="Q599" s="515"/>
      <c r="R599" s="515"/>
      <c r="S599" s="515"/>
      <c r="T599" s="515"/>
      <c r="U599" s="515"/>
      <c r="V599" s="515"/>
      <c r="W599" s="515"/>
      <c r="X599" s="515"/>
      <c r="Y599" s="515"/>
      <c r="Z599" s="515"/>
      <c r="AA599" s="515"/>
      <c r="AB599" s="515"/>
    </row>
    <row r="600" spans="2:28" x14ac:dyDescent="0.25">
      <c r="B600" s="515"/>
      <c r="C600" s="515"/>
      <c r="D600" s="515"/>
      <c r="E600" s="515"/>
      <c r="F600" s="515"/>
      <c r="G600" s="515"/>
      <c r="H600" s="515"/>
      <c r="I600" s="515"/>
      <c r="J600" s="515"/>
      <c r="K600" s="515"/>
      <c r="L600" s="515"/>
      <c r="M600" s="515"/>
      <c r="N600" s="515"/>
      <c r="O600" s="515"/>
      <c r="P600" s="515"/>
      <c r="Q600" s="515"/>
      <c r="R600" s="515"/>
      <c r="S600" s="515"/>
      <c r="T600" s="515"/>
      <c r="U600" s="515"/>
      <c r="V600" s="515"/>
      <c r="W600" s="515"/>
      <c r="X600" s="515"/>
      <c r="Y600" s="515"/>
      <c r="Z600" s="515"/>
      <c r="AA600" s="515"/>
      <c r="AB600" s="515"/>
    </row>
    <row r="601" spans="2:28" x14ac:dyDescent="0.25">
      <c r="B601" s="515"/>
      <c r="C601" s="515"/>
      <c r="D601" s="515"/>
      <c r="E601" s="515"/>
      <c r="F601" s="515"/>
      <c r="G601" s="515"/>
      <c r="H601" s="515"/>
      <c r="I601" s="515"/>
      <c r="J601" s="515"/>
      <c r="K601" s="515"/>
      <c r="L601" s="515"/>
      <c r="M601" s="515"/>
      <c r="N601" s="515"/>
      <c r="O601" s="515"/>
      <c r="P601" s="515"/>
      <c r="Q601" s="515"/>
      <c r="R601" s="515"/>
      <c r="S601" s="515"/>
      <c r="T601" s="515"/>
      <c r="U601" s="515"/>
      <c r="V601" s="515"/>
      <c r="W601" s="515"/>
      <c r="X601" s="515"/>
      <c r="Y601" s="515"/>
      <c r="Z601" s="515"/>
      <c r="AA601" s="515"/>
      <c r="AB601" s="515"/>
    </row>
    <row r="602" spans="2:28" x14ac:dyDescent="0.25">
      <c r="B602" s="515"/>
      <c r="C602" s="515"/>
      <c r="D602" s="515"/>
      <c r="E602" s="515"/>
      <c r="F602" s="515"/>
      <c r="G602" s="515"/>
      <c r="H602" s="515"/>
      <c r="I602" s="515"/>
      <c r="J602" s="515"/>
      <c r="K602" s="515"/>
      <c r="L602" s="515"/>
      <c r="M602" s="515"/>
      <c r="N602" s="515"/>
      <c r="O602" s="515"/>
      <c r="P602" s="515"/>
      <c r="Q602" s="515"/>
      <c r="R602" s="515"/>
      <c r="S602" s="515"/>
      <c r="T602" s="515"/>
      <c r="U602" s="515"/>
      <c r="V602" s="515"/>
      <c r="W602" s="515"/>
      <c r="X602" s="515"/>
      <c r="Y602" s="515"/>
      <c r="Z602" s="515"/>
      <c r="AA602" s="515"/>
      <c r="AB602" s="515"/>
    </row>
    <row r="603" spans="2:28" x14ac:dyDescent="0.25">
      <c r="B603" s="515"/>
      <c r="C603" s="515"/>
      <c r="D603" s="515"/>
      <c r="E603" s="515"/>
      <c r="F603" s="515"/>
      <c r="G603" s="515"/>
      <c r="H603" s="515"/>
      <c r="I603" s="515"/>
      <c r="J603" s="515"/>
      <c r="K603" s="515"/>
      <c r="L603" s="515"/>
      <c r="M603" s="515"/>
      <c r="N603" s="515"/>
      <c r="O603" s="515"/>
      <c r="P603" s="515"/>
      <c r="Q603" s="515"/>
      <c r="R603" s="515"/>
      <c r="S603" s="515"/>
      <c r="T603" s="515"/>
      <c r="U603" s="515"/>
      <c r="V603" s="515"/>
      <c r="W603" s="515"/>
      <c r="X603" s="515"/>
      <c r="Y603" s="515"/>
      <c r="Z603" s="515"/>
      <c r="AA603" s="515"/>
      <c r="AB603" s="515"/>
    </row>
    <row r="604" spans="2:28" x14ac:dyDescent="0.25">
      <c r="B604" s="515"/>
      <c r="C604" s="515"/>
      <c r="D604" s="515"/>
      <c r="E604" s="515"/>
      <c r="F604" s="515"/>
      <c r="G604" s="515"/>
      <c r="H604" s="515"/>
      <c r="I604" s="515"/>
      <c r="J604" s="515"/>
      <c r="K604" s="515"/>
      <c r="L604" s="515"/>
      <c r="M604" s="515"/>
      <c r="N604" s="515"/>
      <c r="O604" s="515"/>
      <c r="P604" s="515"/>
      <c r="Q604" s="515"/>
      <c r="R604" s="515"/>
      <c r="S604" s="515"/>
      <c r="T604" s="515"/>
      <c r="U604" s="515"/>
      <c r="V604" s="515"/>
      <c r="W604" s="515"/>
      <c r="X604" s="515"/>
      <c r="Y604" s="515"/>
      <c r="Z604" s="515"/>
      <c r="AA604" s="515"/>
      <c r="AB604" s="515"/>
    </row>
    <row r="605" spans="2:28" x14ac:dyDescent="0.25">
      <c r="B605" s="515"/>
      <c r="C605" s="515"/>
      <c r="D605" s="515"/>
      <c r="E605" s="515"/>
      <c r="F605" s="515"/>
      <c r="G605" s="515"/>
      <c r="H605" s="515"/>
      <c r="I605" s="515"/>
      <c r="J605" s="515"/>
      <c r="K605" s="515"/>
      <c r="L605" s="515"/>
      <c r="M605" s="515"/>
      <c r="N605" s="515"/>
      <c r="O605" s="515"/>
      <c r="P605" s="515"/>
      <c r="Q605" s="515"/>
      <c r="R605" s="515"/>
      <c r="S605" s="515"/>
      <c r="T605" s="515"/>
      <c r="U605" s="515"/>
      <c r="V605" s="515"/>
      <c r="W605" s="515"/>
      <c r="X605" s="515"/>
      <c r="Y605" s="515"/>
      <c r="Z605" s="515"/>
      <c r="AA605" s="515"/>
      <c r="AB605" s="515"/>
    </row>
    <row r="606" spans="2:28" x14ac:dyDescent="0.25">
      <c r="B606" s="515"/>
      <c r="C606" s="515"/>
      <c r="D606" s="515"/>
      <c r="E606" s="515"/>
      <c r="F606" s="515"/>
      <c r="G606" s="515"/>
      <c r="H606" s="515"/>
      <c r="I606" s="515"/>
      <c r="J606" s="515"/>
      <c r="K606" s="515"/>
      <c r="L606" s="515"/>
      <c r="M606" s="515"/>
      <c r="N606" s="515"/>
      <c r="O606" s="515"/>
      <c r="P606" s="515"/>
      <c r="Q606" s="515"/>
      <c r="R606" s="515"/>
      <c r="S606" s="515"/>
      <c r="T606" s="515"/>
      <c r="U606" s="515"/>
      <c r="V606" s="515"/>
      <c r="W606" s="515"/>
      <c r="X606" s="515"/>
      <c r="Y606" s="515"/>
      <c r="Z606" s="515"/>
      <c r="AA606" s="515"/>
      <c r="AB606" s="515"/>
    </row>
    <row r="607" spans="2:28" x14ac:dyDescent="0.25">
      <c r="B607" s="515"/>
      <c r="C607" s="515"/>
      <c r="D607" s="515"/>
      <c r="E607" s="515"/>
      <c r="F607" s="515"/>
      <c r="G607" s="515"/>
      <c r="H607" s="515"/>
      <c r="I607" s="515"/>
      <c r="J607" s="515"/>
      <c r="K607" s="515"/>
      <c r="L607" s="515"/>
      <c r="M607" s="515"/>
      <c r="N607" s="515"/>
      <c r="O607" s="515"/>
      <c r="P607" s="515"/>
      <c r="Q607" s="515"/>
      <c r="R607" s="515"/>
      <c r="S607" s="515"/>
      <c r="T607" s="515"/>
      <c r="U607" s="515"/>
      <c r="V607" s="515"/>
      <c r="W607" s="515"/>
      <c r="X607" s="515"/>
      <c r="Y607" s="515"/>
      <c r="Z607" s="515"/>
      <c r="AA607" s="515"/>
      <c r="AB607" s="515"/>
    </row>
    <row r="608" spans="2:28" x14ac:dyDescent="0.25">
      <c r="B608" s="515"/>
      <c r="C608" s="515"/>
      <c r="D608" s="515"/>
      <c r="E608" s="515"/>
      <c r="F608" s="515"/>
      <c r="G608" s="515"/>
      <c r="H608" s="515"/>
      <c r="I608" s="515"/>
      <c r="J608" s="515"/>
      <c r="K608" s="515"/>
      <c r="L608" s="515"/>
      <c r="M608" s="515"/>
      <c r="N608" s="515"/>
      <c r="O608" s="515"/>
      <c r="P608" s="515"/>
      <c r="Q608" s="515"/>
      <c r="R608" s="515"/>
      <c r="S608" s="515"/>
      <c r="T608" s="515"/>
      <c r="U608" s="515"/>
      <c r="V608" s="515"/>
      <c r="W608" s="515"/>
      <c r="X608" s="515"/>
      <c r="Y608" s="515"/>
      <c r="Z608" s="515"/>
      <c r="AA608" s="515"/>
      <c r="AB608" s="515"/>
    </row>
    <row r="609" spans="2:28" x14ac:dyDescent="0.25">
      <c r="B609" s="515"/>
      <c r="C609" s="515"/>
      <c r="D609" s="515"/>
      <c r="E609" s="515"/>
      <c r="F609" s="515"/>
      <c r="G609" s="515"/>
      <c r="H609" s="515"/>
      <c r="I609" s="515"/>
      <c r="J609" s="515"/>
      <c r="K609" s="515"/>
      <c r="L609" s="515"/>
      <c r="M609" s="515"/>
      <c r="N609" s="515"/>
      <c r="O609" s="515"/>
      <c r="P609" s="515"/>
      <c r="Q609" s="515"/>
      <c r="R609" s="515"/>
      <c r="S609" s="515"/>
      <c r="T609" s="515"/>
      <c r="U609" s="515"/>
      <c r="V609" s="515"/>
      <c r="W609" s="515"/>
      <c r="X609" s="515"/>
      <c r="Y609" s="515"/>
      <c r="Z609" s="515"/>
      <c r="AA609" s="515"/>
      <c r="AB609" s="515"/>
    </row>
    <row r="610" spans="2:28" x14ac:dyDescent="0.25">
      <c r="B610" s="515"/>
      <c r="C610" s="515"/>
      <c r="D610" s="515"/>
      <c r="E610" s="515"/>
      <c r="F610" s="515"/>
      <c r="G610" s="515"/>
      <c r="H610" s="515"/>
      <c r="I610" s="515"/>
      <c r="J610" s="515"/>
      <c r="K610" s="515"/>
      <c r="L610" s="515"/>
      <c r="M610" s="515"/>
      <c r="N610" s="515"/>
      <c r="O610" s="515"/>
      <c r="P610" s="515"/>
      <c r="Q610" s="515"/>
      <c r="R610" s="515"/>
      <c r="S610" s="515"/>
      <c r="T610" s="515"/>
      <c r="U610" s="515"/>
      <c r="V610" s="515"/>
      <c r="W610" s="515"/>
      <c r="X610" s="515"/>
      <c r="Y610" s="515"/>
      <c r="Z610" s="515"/>
      <c r="AA610" s="515"/>
      <c r="AB610" s="515"/>
    </row>
    <row r="611" spans="2:28" x14ac:dyDescent="0.25">
      <c r="B611" s="515"/>
      <c r="C611" s="515"/>
      <c r="D611" s="515"/>
      <c r="E611" s="515"/>
      <c r="F611" s="515"/>
      <c r="G611" s="515"/>
      <c r="H611" s="515"/>
      <c r="I611" s="515"/>
      <c r="J611" s="515"/>
      <c r="K611" s="515"/>
      <c r="L611" s="515"/>
      <c r="M611" s="515"/>
      <c r="N611" s="515"/>
      <c r="O611" s="515"/>
      <c r="P611" s="515"/>
      <c r="Q611" s="515"/>
      <c r="R611" s="515"/>
      <c r="S611" s="515"/>
      <c r="T611" s="515"/>
      <c r="U611" s="515"/>
      <c r="V611" s="515"/>
      <c r="W611" s="515"/>
      <c r="X611" s="515"/>
      <c r="Y611" s="515"/>
      <c r="Z611" s="515"/>
      <c r="AA611" s="515"/>
      <c r="AB611" s="515"/>
    </row>
    <row r="612" spans="2:28" x14ac:dyDescent="0.25">
      <c r="B612" s="515"/>
      <c r="C612" s="515"/>
      <c r="D612" s="515"/>
      <c r="E612" s="515"/>
      <c r="F612" s="515"/>
      <c r="G612" s="515"/>
      <c r="H612" s="515"/>
      <c r="I612" s="515"/>
      <c r="J612" s="515"/>
      <c r="K612" s="515"/>
      <c r="L612" s="515"/>
      <c r="M612" s="515"/>
      <c r="N612" s="515"/>
      <c r="O612" s="515"/>
      <c r="P612" s="515"/>
      <c r="Q612" s="515"/>
      <c r="R612" s="515"/>
      <c r="S612" s="515"/>
      <c r="T612" s="515"/>
      <c r="U612" s="515"/>
      <c r="V612" s="515"/>
      <c r="W612" s="515"/>
      <c r="X612" s="515"/>
      <c r="Y612" s="515"/>
      <c r="Z612" s="515"/>
      <c r="AA612" s="515"/>
      <c r="AB612" s="515"/>
    </row>
    <row r="613" spans="2:28" x14ac:dyDescent="0.25">
      <c r="B613" s="515"/>
      <c r="C613" s="515"/>
      <c r="D613" s="515"/>
      <c r="E613" s="515"/>
      <c r="F613" s="515"/>
      <c r="G613" s="515"/>
      <c r="H613" s="515"/>
      <c r="I613" s="515"/>
      <c r="J613" s="515"/>
      <c r="K613" s="515"/>
      <c r="L613" s="515"/>
      <c r="M613" s="515"/>
      <c r="N613" s="515"/>
      <c r="O613" s="515"/>
      <c r="P613" s="515"/>
      <c r="Q613" s="515"/>
      <c r="R613" s="515"/>
      <c r="S613" s="515"/>
      <c r="T613" s="515"/>
      <c r="U613" s="515"/>
      <c r="V613" s="515"/>
      <c r="W613" s="515"/>
      <c r="X613" s="515"/>
      <c r="Y613" s="515"/>
      <c r="Z613" s="515"/>
      <c r="AA613" s="515"/>
      <c r="AB613" s="515"/>
    </row>
    <row r="614" spans="2:28" x14ac:dyDescent="0.25">
      <c r="B614" s="515"/>
      <c r="C614" s="515"/>
      <c r="D614" s="515"/>
      <c r="E614" s="515"/>
      <c r="F614" s="515"/>
      <c r="G614" s="515"/>
      <c r="H614" s="515"/>
      <c r="I614" s="515"/>
      <c r="J614" s="515"/>
      <c r="K614" s="515"/>
      <c r="L614" s="515"/>
      <c r="M614" s="515"/>
      <c r="N614" s="515"/>
      <c r="O614" s="515"/>
      <c r="P614" s="515"/>
      <c r="Q614" s="515"/>
      <c r="R614" s="515"/>
      <c r="S614" s="515"/>
      <c r="T614" s="515"/>
      <c r="U614" s="515"/>
      <c r="V614" s="515"/>
      <c r="W614" s="515"/>
      <c r="X614" s="515"/>
      <c r="Y614" s="515"/>
      <c r="Z614" s="515"/>
      <c r="AA614" s="515"/>
      <c r="AB614" s="515"/>
    </row>
    <row r="615" spans="2:28" x14ac:dyDescent="0.25">
      <c r="B615" s="515"/>
      <c r="C615" s="515"/>
      <c r="D615" s="515"/>
      <c r="E615" s="515"/>
      <c r="F615" s="515"/>
      <c r="G615" s="515"/>
      <c r="H615" s="515"/>
      <c r="I615" s="515"/>
      <c r="J615" s="515"/>
      <c r="K615" s="515"/>
      <c r="L615" s="515"/>
      <c r="M615" s="515"/>
      <c r="N615" s="515"/>
      <c r="O615" s="515"/>
      <c r="P615" s="515"/>
      <c r="Q615" s="515"/>
      <c r="R615" s="515"/>
      <c r="S615" s="515"/>
      <c r="T615" s="515"/>
      <c r="U615" s="515"/>
      <c r="V615" s="515"/>
      <c r="W615" s="515"/>
      <c r="X615" s="515"/>
      <c r="Y615" s="515"/>
      <c r="Z615" s="515"/>
      <c r="AA615" s="515"/>
      <c r="AB615" s="515"/>
    </row>
    <row r="616" spans="2:28" x14ac:dyDescent="0.25">
      <c r="B616" s="515"/>
      <c r="C616" s="515"/>
      <c r="D616" s="515"/>
      <c r="E616" s="515"/>
      <c r="F616" s="515"/>
      <c r="G616" s="515"/>
      <c r="H616" s="515"/>
      <c r="I616" s="515"/>
      <c r="J616" s="515"/>
      <c r="K616" s="515"/>
      <c r="L616" s="515"/>
      <c r="M616" s="515"/>
      <c r="N616" s="515"/>
      <c r="O616" s="515"/>
      <c r="P616" s="515"/>
      <c r="Q616" s="515"/>
      <c r="R616" s="515"/>
      <c r="S616" s="515"/>
      <c r="T616" s="515"/>
      <c r="U616" s="515"/>
      <c r="V616" s="515"/>
      <c r="W616" s="515"/>
      <c r="X616" s="515"/>
      <c r="Y616" s="515"/>
      <c r="Z616" s="515"/>
      <c r="AA616" s="515"/>
      <c r="AB616" s="515"/>
    </row>
    <row r="617" spans="2:28" x14ac:dyDescent="0.25">
      <c r="B617" s="515"/>
      <c r="C617" s="515"/>
      <c r="D617" s="515"/>
      <c r="E617" s="515"/>
      <c r="F617" s="515"/>
      <c r="G617" s="515"/>
      <c r="H617" s="515"/>
      <c r="I617" s="515"/>
      <c r="J617" s="515"/>
      <c r="K617" s="515"/>
      <c r="L617" s="515"/>
      <c r="M617" s="515"/>
      <c r="N617" s="515"/>
      <c r="O617" s="515"/>
      <c r="P617" s="515"/>
      <c r="Q617" s="515"/>
      <c r="R617" s="515"/>
      <c r="S617" s="515"/>
      <c r="T617" s="515"/>
      <c r="U617" s="515"/>
      <c r="V617" s="515"/>
      <c r="W617" s="515"/>
      <c r="X617" s="515"/>
      <c r="Y617" s="515"/>
      <c r="Z617" s="515"/>
      <c r="AA617" s="515"/>
      <c r="AB617" s="515"/>
    </row>
    <row r="618" spans="2:28" x14ac:dyDescent="0.25">
      <c r="B618" s="515"/>
      <c r="C618" s="515"/>
      <c r="D618" s="515"/>
      <c r="E618" s="515"/>
      <c r="F618" s="515"/>
      <c r="G618" s="515"/>
      <c r="H618" s="515"/>
      <c r="I618" s="515"/>
      <c r="J618" s="515"/>
      <c r="K618" s="515"/>
      <c r="L618" s="515"/>
      <c r="M618" s="515"/>
      <c r="N618" s="515"/>
      <c r="O618" s="515"/>
      <c r="P618" s="515"/>
      <c r="Q618" s="515"/>
      <c r="R618" s="515"/>
      <c r="S618" s="515"/>
      <c r="T618" s="515"/>
      <c r="U618" s="515"/>
      <c r="V618" s="515"/>
      <c r="W618" s="515"/>
      <c r="X618" s="515"/>
      <c r="Y618" s="515"/>
      <c r="Z618" s="515"/>
      <c r="AA618" s="515"/>
      <c r="AB618" s="515"/>
    </row>
    <row r="619" spans="2:28" x14ac:dyDescent="0.25">
      <c r="B619" s="515"/>
      <c r="C619" s="515"/>
      <c r="D619" s="515"/>
      <c r="E619" s="515"/>
      <c r="F619" s="515"/>
      <c r="G619" s="515"/>
      <c r="H619" s="515"/>
      <c r="I619" s="515"/>
      <c r="J619" s="515"/>
      <c r="K619" s="515"/>
      <c r="L619" s="515"/>
      <c r="M619" s="515"/>
      <c r="N619" s="515"/>
      <c r="O619" s="515"/>
      <c r="P619" s="515"/>
      <c r="Q619" s="515"/>
      <c r="R619" s="515"/>
      <c r="S619" s="515"/>
      <c r="T619" s="515"/>
      <c r="U619" s="515"/>
      <c r="V619" s="515"/>
      <c r="W619" s="515"/>
      <c r="X619" s="515"/>
      <c r="Y619" s="515"/>
      <c r="Z619" s="515"/>
      <c r="AA619" s="515"/>
      <c r="AB619" s="515"/>
    </row>
    <row r="620" spans="2:28" x14ac:dyDescent="0.25">
      <c r="B620" s="515"/>
      <c r="C620" s="515"/>
      <c r="D620" s="515"/>
      <c r="E620" s="515"/>
      <c r="F620" s="515"/>
      <c r="G620" s="515"/>
      <c r="H620" s="515"/>
      <c r="I620" s="515"/>
      <c r="J620" s="515"/>
      <c r="K620" s="515"/>
      <c r="L620" s="515"/>
      <c r="M620" s="515"/>
      <c r="N620" s="515"/>
      <c r="O620" s="515"/>
      <c r="P620" s="515"/>
      <c r="Q620" s="515"/>
      <c r="R620" s="515"/>
      <c r="S620" s="515"/>
      <c r="T620" s="515"/>
      <c r="U620" s="515"/>
      <c r="V620" s="515"/>
      <c r="W620" s="515"/>
      <c r="X620" s="515"/>
      <c r="Y620" s="515"/>
      <c r="Z620" s="515"/>
      <c r="AA620" s="515"/>
      <c r="AB620" s="515"/>
    </row>
    <row r="621" spans="2:28" x14ac:dyDescent="0.25">
      <c r="B621" s="515"/>
      <c r="C621" s="515"/>
      <c r="D621" s="515"/>
      <c r="E621" s="515"/>
      <c r="F621" s="515"/>
      <c r="G621" s="515"/>
      <c r="H621" s="515"/>
      <c r="I621" s="515"/>
      <c r="J621" s="515"/>
      <c r="K621" s="515"/>
      <c r="L621" s="515"/>
      <c r="M621" s="515"/>
      <c r="N621" s="515"/>
      <c r="O621" s="515"/>
      <c r="P621" s="515"/>
      <c r="Q621" s="515"/>
      <c r="R621" s="515"/>
      <c r="S621" s="515"/>
      <c r="T621" s="515"/>
      <c r="U621" s="515"/>
      <c r="V621" s="515"/>
      <c r="W621" s="515"/>
      <c r="X621" s="515"/>
      <c r="Y621" s="515"/>
      <c r="Z621" s="515"/>
      <c r="AA621" s="515"/>
      <c r="AB621" s="515"/>
    </row>
    <row r="622" spans="2:28" x14ac:dyDescent="0.25">
      <c r="B622" s="515"/>
      <c r="C622" s="515"/>
      <c r="D622" s="515"/>
      <c r="E622" s="515"/>
      <c r="F622" s="515"/>
      <c r="G622" s="515"/>
      <c r="H622" s="515"/>
      <c r="I622" s="515"/>
      <c r="J622" s="515"/>
      <c r="K622" s="515"/>
      <c r="L622" s="515"/>
      <c r="M622" s="515"/>
      <c r="N622" s="515"/>
      <c r="O622" s="515"/>
      <c r="P622" s="515"/>
      <c r="Q622" s="515"/>
      <c r="R622" s="515"/>
      <c r="S622" s="515"/>
      <c r="T622" s="515"/>
      <c r="U622" s="515"/>
      <c r="V622" s="515"/>
      <c r="W622" s="515"/>
      <c r="X622" s="515"/>
      <c r="Y622" s="515"/>
      <c r="Z622" s="515"/>
      <c r="AA622" s="515"/>
      <c r="AB622" s="515"/>
    </row>
    <row r="623" spans="2:28" x14ac:dyDescent="0.25">
      <c r="B623" s="515"/>
      <c r="C623" s="515"/>
      <c r="D623" s="515"/>
      <c r="E623" s="515"/>
      <c r="F623" s="515"/>
      <c r="G623" s="515"/>
      <c r="H623" s="515"/>
      <c r="I623" s="515"/>
      <c r="J623" s="515"/>
      <c r="K623" s="515"/>
      <c r="L623" s="515"/>
      <c r="M623" s="515"/>
      <c r="N623" s="515"/>
      <c r="O623" s="515"/>
      <c r="P623" s="515"/>
      <c r="Q623" s="515"/>
      <c r="R623" s="515"/>
      <c r="S623" s="515"/>
      <c r="T623" s="515"/>
      <c r="U623" s="515"/>
      <c r="V623" s="515"/>
      <c r="W623" s="515"/>
      <c r="X623" s="515"/>
      <c r="Y623" s="515"/>
      <c r="Z623" s="515"/>
      <c r="AA623" s="515"/>
      <c r="AB623" s="515"/>
    </row>
    <row r="624" spans="2:28" x14ac:dyDescent="0.25">
      <c r="B624" s="515"/>
      <c r="C624" s="515"/>
      <c r="D624" s="515"/>
      <c r="E624" s="515"/>
      <c r="F624" s="515"/>
      <c r="G624" s="515"/>
      <c r="H624" s="515"/>
      <c r="I624" s="515"/>
      <c r="J624" s="515"/>
      <c r="K624" s="515"/>
      <c r="L624" s="515"/>
      <c r="M624" s="515"/>
      <c r="N624" s="515"/>
      <c r="O624" s="515"/>
      <c r="P624" s="515"/>
      <c r="Q624" s="515"/>
      <c r="R624" s="515"/>
      <c r="S624" s="515"/>
      <c r="T624" s="515"/>
      <c r="U624" s="515"/>
      <c r="V624" s="515"/>
      <c r="W624" s="515"/>
      <c r="X624" s="515"/>
      <c r="Y624" s="515"/>
      <c r="Z624" s="515"/>
      <c r="AA624" s="515"/>
      <c r="AB624" s="515"/>
    </row>
    <row r="625" spans="2:28" x14ac:dyDescent="0.25">
      <c r="B625" s="515"/>
      <c r="C625" s="515"/>
      <c r="D625" s="515"/>
      <c r="E625" s="515"/>
      <c r="F625" s="515"/>
      <c r="G625" s="515"/>
      <c r="H625" s="515"/>
      <c r="I625" s="515"/>
      <c r="J625" s="515"/>
      <c r="K625" s="515"/>
      <c r="L625" s="515"/>
      <c r="M625" s="515"/>
      <c r="N625" s="515"/>
      <c r="O625" s="515"/>
      <c r="P625" s="515"/>
      <c r="Q625" s="515"/>
      <c r="R625" s="515"/>
      <c r="S625" s="515"/>
      <c r="T625" s="515"/>
      <c r="U625" s="515"/>
      <c r="V625" s="515"/>
      <c r="W625" s="515"/>
      <c r="X625" s="515"/>
      <c r="Y625" s="515"/>
      <c r="Z625" s="515"/>
      <c r="AA625" s="515"/>
      <c r="AB625" s="515"/>
    </row>
    <row r="626" spans="2:28" x14ac:dyDescent="0.25">
      <c r="B626" s="515"/>
      <c r="C626" s="515"/>
      <c r="D626" s="515"/>
      <c r="E626" s="515"/>
      <c r="F626" s="515"/>
      <c r="G626" s="515"/>
      <c r="H626" s="515"/>
      <c r="I626" s="515"/>
      <c r="J626" s="515"/>
      <c r="K626" s="515"/>
      <c r="L626" s="515"/>
      <c r="M626" s="515"/>
      <c r="N626" s="515"/>
      <c r="O626" s="515"/>
      <c r="P626" s="515"/>
      <c r="Q626" s="515"/>
      <c r="R626" s="515"/>
      <c r="S626" s="515"/>
      <c r="T626" s="515"/>
      <c r="U626" s="515"/>
      <c r="V626" s="515"/>
      <c r="W626" s="515"/>
      <c r="X626" s="515"/>
      <c r="Y626" s="515"/>
      <c r="Z626" s="515"/>
      <c r="AA626" s="515"/>
      <c r="AB626" s="515"/>
    </row>
    <row r="627" spans="2:28" x14ac:dyDescent="0.25">
      <c r="B627" s="515"/>
      <c r="C627" s="515"/>
      <c r="D627" s="515"/>
      <c r="E627" s="515"/>
      <c r="F627" s="515"/>
      <c r="G627" s="515"/>
      <c r="H627" s="515"/>
      <c r="I627" s="515"/>
      <c r="J627" s="515"/>
      <c r="K627" s="515"/>
      <c r="L627" s="515"/>
      <c r="M627" s="515"/>
      <c r="N627" s="515"/>
      <c r="O627" s="515"/>
      <c r="P627" s="515"/>
      <c r="Q627" s="515"/>
      <c r="R627" s="515"/>
      <c r="S627" s="515"/>
      <c r="T627" s="515"/>
      <c r="U627" s="515"/>
      <c r="V627" s="515"/>
      <c r="W627" s="515"/>
      <c r="X627" s="515"/>
      <c r="Y627" s="515"/>
      <c r="Z627" s="515"/>
      <c r="AA627" s="515"/>
      <c r="AB627" s="515"/>
    </row>
    <row r="628" spans="2:28" x14ac:dyDescent="0.25">
      <c r="B628" s="515"/>
      <c r="C628" s="515"/>
      <c r="D628" s="515"/>
      <c r="E628" s="515"/>
      <c r="F628" s="515"/>
      <c r="G628" s="515"/>
      <c r="H628" s="515"/>
      <c r="I628" s="515"/>
      <c r="J628" s="515"/>
      <c r="K628" s="515"/>
      <c r="L628" s="515"/>
      <c r="M628" s="515"/>
      <c r="N628" s="515"/>
      <c r="O628" s="515"/>
      <c r="P628" s="515"/>
      <c r="Q628" s="515"/>
      <c r="R628" s="515"/>
      <c r="S628" s="515"/>
      <c r="T628" s="515"/>
      <c r="U628" s="515"/>
      <c r="V628" s="515"/>
      <c r="W628" s="515"/>
      <c r="X628" s="515"/>
      <c r="Y628" s="515"/>
      <c r="Z628" s="515"/>
      <c r="AA628" s="515"/>
      <c r="AB628" s="515"/>
    </row>
    <row r="629" spans="2:28" x14ac:dyDescent="0.25">
      <c r="B629" s="515"/>
      <c r="C629" s="515"/>
      <c r="D629" s="515"/>
      <c r="E629" s="515"/>
      <c r="F629" s="515"/>
      <c r="G629" s="515"/>
      <c r="H629" s="515"/>
      <c r="I629" s="515"/>
      <c r="J629" s="515"/>
      <c r="K629" s="515"/>
      <c r="L629" s="515"/>
      <c r="M629" s="515"/>
      <c r="N629" s="515"/>
      <c r="O629" s="515"/>
      <c r="P629" s="515"/>
      <c r="Q629" s="515"/>
      <c r="R629" s="515"/>
      <c r="S629" s="515"/>
      <c r="T629" s="515"/>
      <c r="U629" s="515"/>
      <c r="V629" s="515"/>
      <c r="W629" s="515"/>
      <c r="X629" s="515"/>
      <c r="Y629" s="515"/>
      <c r="Z629" s="515"/>
      <c r="AA629" s="515"/>
      <c r="AB629" s="515"/>
    </row>
    <row r="630" spans="2:28" x14ac:dyDescent="0.25">
      <c r="B630" s="515"/>
      <c r="C630" s="515"/>
      <c r="D630" s="515"/>
      <c r="E630" s="515"/>
      <c r="F630" s="515"/>
      <c r="G630" s="515"/>
      <c r="H630" s="515"/>
      <c r="I630" s="515"/>
      <c r="J630" s="515"/>
      <c r="K630" s="515"/>
      <c r="L630" s="515"/>
      <c r="M630" s="515"/>
      <c r="N630" s="515"/>
      <c r="O630" s="515"/>
      <c r="P630" s="515"/>
      <c r="Q630" s="515"/>
      <c r="R630" s="515"/>
      <c r="S630" s="515"/>
      <c r="T630" s="515"/>
      <c r="U630" s="515"/>
      <c r="V630" s="515"/>
      <c r="W630" s="515"/>
      <c r="X630" s="515"/>
      <c r="Y630" s="515"/>
      <c r="Z630" s="515"/>
      <c r="AA630" s="515"/>
      <c r="AB630" s="515"/>
    </row>
    <row r="631" spans="2:28" x14ac:dyDescent="0.25">
      <c r="B631" s="515"/>
      <c r="C631" s="515"/>
      <c r="D631" s="515"/>
      <c r="E631" s="515"/>
      <c r="F631" s="515"/>
      <c r="G631" s="515"/>
      <c r="H631" s="515"/>
      <c r="I631" s="515"/>
      <c r="J631" s="515"/>
      <c r="K631" s="515"/>
      <c r="L631" s="515"/>
      <c r="M631" s="515"/>
      <c r="N631" s="515"/>
      <c r="O631" s="515"/>
      <c r="P631" s="515"/>
      <c r="Q631" s="515"/>
      <c r="R631" s="515"/>
      <c r="S631" s="515"/>
      <c r="T631" s="515"/>
      <c r="U631" s="515"/>
      <c r="V631" s="515"/>
      <c r="W631" s="515"/>
      <c r="X631" s="515"/>
      <c r="Y631" s="515"/>
      <c r="Z631" s="515"/>
      <c r="AA631" s="515"/>
      <c r="AB631" s="515"/>
    </row>
    <row r="632" spans="2:28" x14ac:dyDescent="0.25">
      <c r="B632" s="515"/>
      <c r="C632" s="515"/>
      <c r="D632" s="515"/>
      <c r="E632" s="515"/>
      <c r="F632" s="515"/>
      <c r="G632" s="515"/>
      <c r="H632" s="515"/>
      <c r="I632" s="515"/>
      <c r="J632" s="515"/>
      <c r="K632" s="515"/>
      <c r="L632" s="515"/>
      <c r="M632" s="515"/>
      <c r="N632" s="515"/>
      <c r="O632" s="515"/>
      <c r="P632" s="515"/>
      <c r="Q632" s="515"/>
      <c r="R632" s="515"/>
      <c r="S632" s="515"/>
      <c r="T632" s="515"/>
      <c r="U632" s="515"/>
      <c r="V632" s="515"/>
      <c r="W632" s="515"/>
      <c r="X632" s="515"/>
      <c r="Y632" s="515"/>
      <c r="Z632" s="515"/>
      <c r="AA632" s="515"/>
      <c r="AB632" s="515"/>
    </row>
    <row r="633" spans="2:28" x14ac:dyDescent="0.25">
      <c r="B633" s="515"/>
      <c r="C633" s="515"/>
      <c r="D633" s="515"/>
      <c r="E633" s="515"/>
      <c r="F633" s="515"/>
      <c r="G633" s="515"/>
      <c r="H633" s="515"/>
      <c r="I633" s="515"/>
      <c r="J633" s="515"/>
      <c r="K633" s="515"/>
      <c r="L633" s="515"/>
      <c r="M633" s="515"/>
      <c r="N633" s="515"/>
      <c r="O633" s="515"/>
      <c r="P633" s="515"/>
      <c r="Q633" s="515"/>
      <c r="R633" s="515"/>
      <c r="S633" s="515"/>
      <c r="T633" s="515"/>
      <c r="U633" s="515"/>
      <c r="V633" s="515"/>
      <c r="W633" s="515"/>
      <c r="X633" s="515"/>
      <c r="Y633" s="515"/>
      <c r="Z633" s="515"/>
      <c r="AA633" s="515"/>
      <c r="AB633" s="515"/>
    </row>
    <row r="634" spans="2:28" x14ac:dyDescent="0.25">
      <c r="B634" s="515"/>
      <c r="C634" s="515"/>
      <c r="D634" s="515"/>
      <c r="E634" s="515"/>
      <c r="F634" s="515"/>
      <c r="G634" s="515"/>
      <c r="H634" s="515"/>
      <c r="I634" s="515"/>
      <c r="J634" s="515"/>
      <c r="K634" s="515"/>
      <c r="L634" s="515"/>
      <c r="M634" s="515"/>
      <c r="N634" s="515"/>
      <c r="O634" s="515"/>
      <c r="P634" s="515"/>
      <c r="Q634" s="515"/>
      <c r="R634" s="515"/>
      <c r="S634" s="515"/>
      <c r="T634" s="515"/>
      <c r="U634" s="515"/>
      <c r="V634" s="515"/>
      <c r="W634" s="515"/>
      <c r="X634" s="515"/>
      <c r="Y634" s="515"/>
      <c r="Z634" s="515"/>
      <c r="AA634" s="515"/>
      <c r="AB634" s="515"/>
    </row>
    <row r="635" spans="2:28" x14ac:dyDescent="0.25">
      <c r="B635" s="515"/>
      <c r="C635" s="515"/>
      <c r="D635" s="515"/>
      <c r="E635" s="515"/>
      <c r="F635" s="515"/>
      <c r="G635" s="515"/>
      <c r="H635" s="515"/>
      <c r="I635" s="515"/>
      <c r="J635" s="515"/>
      <c r="K635" s="515"/>
      <c r="L635" s="515"/>
      <c r="M635" s="515"/>
      <c r="N635" s="515"/>
      <c r="O635" s="515"/>
      <c r="P635" s="515"/>
      <c r="Q635" s="515"/>
      <c r="R635" s="515"/>
      <c r="S635" s="515"/>
      <c r="T635" s="515"/>
      <c r="U635" s="515"/>
      <c r="V635" s="515"/>
      <c r="W635" s="515"/>
      <c r="X635" s="515"/>
      <c r="Y635" s="515"/>
      <c r="Z635" s="515"/>
      <c r="AA635" s="515"/>
      <c r="AB635" s="515"/>
    </row>
    <row r="636" spans="2:28" x14ac:dyDescent="0.25">
      <c r="B636" s="515"/>
      <c r="C636" s="515"/>
      <c r="D636" s="515"/>
      <c r="E636" s="515"/>
      <c r="F636" s="515"/>
      <c r="G636" s="515"/>
      <c r="H636" s="515"/>
      <c r="I636" s="515"/>
      <c r="J636" s="515"/>
      <c r="K636" s="515"/>
      <c r="L636" s="515"/>
      <c r="M636" s="515"/>
      <c r="N636" s="515"/>
      <c r="O636" s="515"/>
      <c r="P636" s="515"/>
      <c r="Q636" s="515"/>
      <c r="R636" s="515"/>
      <c r="S636" s="515"/>
      <c r="T636" s="515"/>
      <c r="U636" s="515"/>
      <c r="V636" s="515"/>
      <c r="W636" s="515"/>
      <c r="X636" s="515"/>
      <c r="Y636" s="515"/>
      <c r="Z636" s="515"/>
      <c r="AA636" s="515"/>
      <c r="AB636" s="515"/>
    </row>
    <row r="637" spans="2:28" x14ac:dyDescent="0.25">
      <c r="B637" s="515"/>
      <c r="C637" s="515"/>
      <c r="D637" s="515"/>
      <c r="E637" s="515"/>
      <c r="F637" s="515"/>
      <c r="G637" s="515"/>
      <c r="H637" s="515"/>
      <c r="I637" s="515"/>
      <c r="J637" s="515"/>
      <c r="K637" s="515"/>
      <c r="L637" s="515"/>
      <c r="M637" s="515"/>
      <c r="N637" s="515"/>
      <c r="O637" s="515"/>
      <c r="P637" s="515"/>
      <c r="Q637" s="515"/>
      <c r="R637" s="515"/>
      <c r="S637" s="515"/>
      <c r="T637" s="515"/>
      <c r="U637" s="515"/>
      <c r="V637" s="515"/>
      <c r="W637" s="515"/>
      <c r="X637" s="515"/>
      <c r="Y637" s="515"/>
      <c r="Z637" s="515"/>
      <c r="AA637" s="515"/>
      <c r="AB637" s="515"/>
    </row>
    <row r="638" spans="2:28" x14ac:dyDescent="0.25">
      <c r="B638" s="515"/>
      <c r="C638" s="515"/>
      <c r="D638" s="515"/>
      <c r="E638" s="515"/>
      <c r="F638" s="515"/>
      <c r="G638" s="515"/>
      <c r="H638" s="515"/>
      <c r="I638" s="515"/>
      <c r="J638" s="515"/>
      <c r="K638" s="515"/>
      <c r="L638" s="515"/>
      <c r="M638" s="515"/>
      <c r="N638" s="515"/>
      <c r="O638" s="515"/>
      <c r="P638" s="515"/>
      <c r="Q638" s="515"/>
      <c r="R638" s="515"/>
      <c r="S638" s="515"/>
      <c r="T638" s="515"/>
      <c r="U638" s="515"/>
      <c r="V638" s="515"/>
      <c r="W638" s="515"/>
      <c r="X638" s="515"/>
      <c r="Y638" s="515"/>
      <c r="Z638" s="515"/>
      <c r="AA638" s="515"/>
      <c r="AB638" s="515"/>
    </row>
    <row r="639" spans="2:28" x14ac:dyDescent="0.25">
      <c r="B639" s="515"/>
      <c r="C639" s="515"/>
      <c r="D639" s="515"/>
      <c r="E639" s="515"/>
      <c r="F639" s="515"/>
      <c r="G639" s="515"/>
      <c r="H639" s="515"/>
      <c r="I639" s="515"/>
      <c r="J639" s="515"/>
      <c r="K639" s="515"/>
      <c r="L639" s="515"/>
      <c r="M639" s="515"/>
      <c r="N639" s="515"/>
      <c r="O639" s="515"/>
      <c r="P639" s="515"/>
      <c r="Q639" s="515"/>
      <c r="R639" s="515"/>
      <c r="S639" s="515"/>
      <c r="T639" s="515"/>
      <c r="U639" s="515"/>
      <c r="V639" s="515"/>
      <c r="W639" s="515"/>
      <c r="X639" s="515"/>
      <c r="Y639" s="515"/>
      <c r="Z639" s="515"/>
      <c r="AA639" s="515"/>
      <c r="AB639" s="515"/>
    </row>
    <row r="640" spans="2:28" x14ac:dyDescent="0.25">
      <c r="B640" s="515"/>
      <c r="C640" s="515"/>
      <c r="D640" s="515"/>
      <c r="E640" s="515"/>
      <c r="F640" s="515"/>
      <c r="G640" s="515"/>
      <c r="H640" s="515"/>
      <c r="I640" s="515"/>
      <c r="J640" s="515"/>
      <c r="K640" s="515"/>
      <c r="L640" s="515"/>
      <c r="M640" s="515"/>
      <c r="N640" s="515"/>
      <c r="O640" s="515"/>
      <c r="P640" s="515"/>
      <c r="Q640" s="515"/>
      <c r="R640" s="515"/>
      <c r="S640" s="515"/>
      <c r="T640" s="515"/>
      <c r="U640" s="515"/>
      <c r="V640" s="515"/>
      <c r="W640" s="515"/>
      <c r="X640" s="515"/>
      <c r="Y640" s="515"/>
      <c r="Z640" s="515"/>
      <c r="AA640" s="515"/>
      <c r="AB640" s="515"/>
    </row>
    <row r="641" spans="2:28" x14ac:dyDescent="0.25">
      <c r="B641" s="515"/>
      <c r="C641" s="515"/>
      <c r="D641" s="515"/>
      <c r="E641" s="515"/>
      <c r="F641" s="515"/>
      <c r="G641" s="515"/>
      <c r="H641" s="515"/>
      <c r="I641" s="515"/>
      <c r="J641" s="515"/>
      <c r="K641" s="515"/>
      <c r="L641" s="515"/>
      <c r="M641" s="515"/>
      <c r="N641" s="515"/>
      <c r="O641" s="515"/>
      <c r="P641" s="515"/>
      <c r="Q641" s="515"/>
      <c r="R641" s="515"/>
      <c r="S641" s="515"/>
      <c r="T641" s="515"/>
      <c r="U641" s="515"/>
      <c r="V641" s="515"/>
      <c r="W641" s="515"/>
      <c r="X641" s="515"/>
      <c r="Y641" s="515"/>
      <c r="Z641" s="515"/>
      <c r="AA641" s="515"/>
      <c r="AB641" s="515"/>
    </row>
    <row r="642" spans="2:28" x14ac:dyDescent="0.25">
      <c r="B642" s="515"/>
      <c r="C642" s="515"/>
      <c r="D642" s="515"/>
      <c r="E642" s="515"/>
      <c r="F642" s="515"/>
      <c r="G642" s="515"/>
      <c r="H642" s="515"/>
      <c r="I642" s="515"/>
      <c r="J642" s="515"/>
      <c r="K642" s="515"/>
      <c r="L642" s="515"/>
      <c r="M642" s="515"/>
      <c r="N642" s="515"/>
      <c r="O642" s="515"/>
      <c r="P642" s="515"/>
      <c r="Q642" s="515"/>
      <c r="R642" s="515"/>
      <c r="S642" s="515"/>
      <c r="T642" s="515"/>
      <c r="U642" s="515"/>
      <c r="V642" s="515"/>
      <c r="W642" s="515"/>
      <c r="X642" s="515"/>
      <c r="Y642" s="515"/>
      <c r="Z642" s="515"/>
      <c r="AA642" s="515"/>
      <c r="AB642" s="515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31496062992125984" right="0.31496062992125984" top="0.39370078740157483" bottom="0.39370078740157483" header="0.31496062992125984" footer="0.31496062992125984"/>
  <pageSetup scale="55" orientation="landscape" verticalDpi="0" r:id="rId1"/>
  <headerFooter>
    <oddHeader xml:space="preserve">&amp;C
INSTITUTO FEDERAL
PARANÁ   
MINISTÉRIO DA
EDUCAÇÃO
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536"/>
  <sheetViews>
    <sheetView zoomScale="70" zoomScaleNormal="70" workbookViewId="0">
      <selection activeCell="B8" sqref="B8"/>
    </sheetView>
  </sheetViews>
  <sheetFormatPr defaultColWidth="18.42578125" defaultRowHeight="15" x14ac:dyDescent="0.25"/>
  <cols>
    <col min="1" max="1" width="51.5703125" style="453" customWidth="1"/>
    <col min="2" max="15" width="16.42578125" style="453" customWidth="1"/>
    <col min="16" max="16" width="22.42578125" style="453" customWidth="1"/>
    <col min="17" max="26" width="12.7109375" style="453" customWidth="1"/>
    <col min="27" max="256" width="18.42578125" style="453"/>
    <col min="257" max="257" width="51.5703125" style="453" customWidth="1"/>
    <col min="258" max="271" width="16.42578125" style="453" customWidth="1"/>
    <col min="272" max="272" width="22.42578125" style="453" customWidth="1"/>
    <col min="273" max="282" width="12.7109375" style="453" customWidth="1"/>
    <col min="283" max="512" width="18.42578125" style="453"/>
    <col min="513" max="513" width="51.5703125" style="453" customWidth="1"/>
    <col min="514" max="527" width="16.42578125" style="453" customWidth="1"/>
    <col min="528" max="528" width="22.42578125" style="453" customWidth="1"/>
    <col min="529" max="538" width="12.7109375" style="453" customWidth="1"/>
    <col min="539" max="768" width="18.42578125" style="453"/>
    <col min="769" max="769" width="51.5703125" style="453" customWidth="1"/>
    <col min="770" max="783" width="16.42578125" style="453" customWidth="1"/>
    <col min="784" max="784" width="22.42578125" style="453" customWidth="1"/>
    <col min="785" max="794" width="12.7109375" style="453" customWidth="1"/>
    <col min="795" max="1024" width="18.42578125" style="453"/>
    <col min="1025" max="1025" width="51.5703125" style="453" customWidth="1"/>
    <col min="1026" max="1039" width="16.42578125" style="453" customWidth="1"/>
    <col min="1040" max="1040" width="22.42578125" style="453" customWidth="1"/>
    <col min="1041" max="1050" width="12.7109375" style="453" customWidth="1"/>
    <col min="1051" max="1280" width="18.42578125" style="453"/>
    <col min="1281" max="1281" width="51.5703125" style="453" customWidth="1"/>
    <col min="1282" max="1295" width="16.42578125" style="453" customWidth="1"/>
    <col min="1296" max="1296" width="22.42578125" style="453" customWidth="1"/>
    <col min="1297" max="1306" width="12.7109375" style="453" customWidth="1"/>
    <col min="1307" max="1536" width="18.42578125" style="453"/>
    <col min="1537" max="1537" width="51.5703125" style="453" customWidth="1"/>
    <col min="1538" max="1551" width="16.42578125" style="453" customWidth="1"/>
    <col min="1552" max="1552" width="22.42578125" style="453" customWidth="1"/>
    <col min="1553" max="1562" width="12.7109375" style="453" customWidth="1"/>
    <col min="1563" max="1792" width="18.42578125" style="453"/>
    <col min="1793" max="1793" width="51.5703125" style="453" customWidth="1"/>
    <col min="1794" max="1807" width="16.42578125" style="453" customWidth="1"/>
    <col min="1808" max="1808" width="22.42578125" style="453" customWidth="1"/>
    <col min="1809" max="1818" width="12.7109375" style="453" customWidth="1"/>
    <col min="1819" max="2048" width="18.42578125" style="453"/>
    <col min="2049" max="2049" width="51.5703125" style="453" customWidth="1"/>
    <col min="2050" max="2063" width="16.42578125" style="453" customWidth="1"/>
    <col min="2064" max="2064" width="22.42578125" style="453" customWidth="1"/>
    <col min="2065" max="2074" width="12.7109375" style="453" customWidth="1"/>
    <col min="2075" max="2304" width="18.42578125" style="453"/>
    <col min="2305" max="2305" width="51.5703125" style="453" customWidth="1"/>
    <col min="2306" max="2319" width="16.42578125" style="453" customWidth="1"/>
    <col min="2320" max="2320" width="22.42578125" style="453" customWidth="1"/>
    <col min="2321" max="2330" width="12.7109375" style="453" customWidth="1"/>
    <col min="2331" max="2560" width="18.42578125" style="453"/>
    <col min="2561" max="2561" width="51.5703125" style="453" customWidth="1"/>
    <col min="2562" max="2575" width="16.42578125" style="453" customWidth="1"/>
    <col min="2576" max="2576" width="22.42578125" style="453" customWidth="1"/>
    <col min="2577" max="2586" width="12.7109375" style="453" customWidth="1"/>
    <col min="2587" max="2816" width="18.42578125" style="453"/>
    <col min="2817" max="2817" width="51.5703125" style="453" customWidth="1"/>
    <col min="2818" max="2831" width="16.42578125" style="453" customWidth="1"/>
    <col min="2832" max="2832" width="22.42578125" style="453" customWidth="1"/>
    <col min="2833" max="2842" width="12.7109375" style="453" customWidth="1"/>
    <col min="2843" max="3072" width="18.42578125" style="453"/>
    <col min="3073" max="3073" width="51.5703125" style="453" customWidth="1"/>
    <col min="3074" max="3087" width="16.42578125" style="453" customWidth="1"/>
    <col min="3088" max="3088" width="22.42578125" style="453" customWidth="1"/>
    <col min="3089" max="3098" width="12.7109375" style="453" customWidth="1"/>
    <col min="3099" max="3328" width="18.42578125" style="453"/>
    <col min="3329" max="3329" width="51.5703125" style="453" customWidth="1"/>
    <col min="3330" max="3343" width="16.42578125" style="453" customWidth="1"/>
    <col min="3344" max="3344" width="22.42578125" style="453" customWidth="1"/>
    <col min="3345" max="3354" width="12.7109375" style="453" customWidth="1"/>
    <col min="3355" max="3584" width="18.42578125" style="453"/>
    <col min="3585" max="3585" width="51.5703125" style="453" customWidth="1"/>
    <col min="3586" max="3599" width="16.42578125" style="453" customWidth="1"/>
    <col min="3600" max="3600" width="22.42578125" style="453" customWidth="1"/>
    <col min="3601" max="3610" width="12.7109375" style="453" customWidth="1"/>
    <col min="3611" max="3840" width="18.42578125" style="453"/>
    <col min="3841" max="3841" width="51.5703125" style="453" customWidth="1"/>
    <col min="3842" max="3855" width="16.42578125" style="453" customWidth="1"/>
    <col min="3856" max="3856" width="22.42578125" style="453" customWidth="1"/>
    <col min="3857" max="3866" width="12.7109375" style="453" customWidth="1"/>
    <col min="3867" max="4096" width="18.42578125" style="453"/>
    <col min="4097" max="4097" width="51.5703125" style="453" customWidth="1"/>
    <col min="4098" max="4111" width="16.42578125" style="453" customWidth="1"/>
    <col min="4112" max="4112" width="22.42578125" style="453" customWidth="1"/>
    <col min="4113" max="4122" width="12.7109375" style="453" customWidth="1"/>
    <col min="4123" max="4352" width="18.42578125" style="453"/>
    <col min="4353" max="4353" width="51.5703125" style="453" customWidth="1"/>
    <col min="4354" max="4367" width="16.42578125" style="453" customWidth="1"/>
    <col min="4368" max="4368" width="22.42578125" style="453" customWidth="1"/>
    <col min="4369" max="4378" width="12.7109375" style="453" customWidth="1"/>
    <col min="4379" max="4608" width="18.42578125" style="453"/>
    <col min="4609" max="4609" width="51.5703125" style="453" customWidth="1"/>
    <col min="4610" max="4623" width="16.42578125" style="453" customWidth="1"/>
    <col min="4624" max="4624" width="22.42578125" style="453" customWidth="1"/>
    <col min="4625" max="4634" width="12.7109375" style="453" customWidth="1"/>
    <col min="4635" max="4864" width="18.42578125" style="453"/>
    <col min="4865" max="4865" width="51.5703125" style="453" customWidth="1"/>
    <col min="4866" max="4879" width="16.42578125" style="453" customWidth="1"/>
    <col min="4880" max="4880" width="22.42578125" style="453" customWidth="1"/>
    <col min="4881" max="4890" width="12.7109375" style="453" customWidth="1"/>
    <col min="4891" max="5120" width="18.42578125" style="453"/>
    <col min="5121" max="5121" width="51.5703125" style="453" customWidth="1"/>
    <col min="5122" max="5135" width="16.42578125" style="453" customWidth="1"/>
    <col min="5136" max="5136" width="22.42578125" style="453" customWidth="1"/>
    <col min="5137" max="5146" width="12.7109375" style="453" customWidth="1"/>
    <col min="5147" max="5376" width="18.42578125" style="453"/>
    <col min="5377" max="5377" width="51.5703125" style="453" customWidth="1"/>
    <col min="5378" max="5391" width="16.42578125" style="453" customWidth="1"/>
    <col min="5392" max="5392" width="22.42578125" style="453" customWidth="1"/>
    <col min="5393" max="5402" width="12.7109375" style="453" customWidth="1"/>
    <col min="5403" max="5632" width="18.42578125" style="453"/>
    <col min="5633" max="5633" width="51.5703125" style="453" customWidth="1"/>
    <col min="5634" max="5647" width="16.42578125" style="453" customWidth="1"/>
    <col min="5648" max="5648" width="22.42578125" style="453" customWidth="1"/>
    <col min="5649" max="5658" width="12.7109375" style="453" customWidth="1"/>
    <col min="5659" max="5888" width="18.42578125" style="453"/>
    <col min="5889" max="5889" width="51.5703125" style="453" customWidth="1"/>
    <col min="5890" max="5903" width="16.42578125" style="453" customWidth="1"/>
    <col min="5904" max="5904" width="22.42578125" style="453" customWidth="1"/>
    <col min="5905" max="5914" width="12.7109375" style="453" customWidth="1"/>
    <col min="5915" max="6144" width="18.42578125" style="453"/>
    <col min="6145" max="6145" width="51.5703125" style="453" customWidth="1"/>
    <col min="6146" max="6159" width="16.42578125" style="453" customWidth="1"/>
    <col min="6160" max="6160" width="22.42578125" style="453" customWidth="1"/>
    <col min="6161" max="6170" width="12.7109375" style="453" customWidth="1"/>
    <col min="6171" max="6400" width="18.42578125" style="453"/>
    <col min="6401" max="6401" width="51.5703125" style="453" customWidth="1"/>
    <col min="6402" max="6415" width="16.42578125" style="453" customWidth="1"/>
    <col min="6416" max="6416" width="22.42578125" style="453" customWidth="1"/>
    <col min="6417" max="6426" width="12.7109375" style="453" customWidth="1"/>
    <col min="6427" max="6656" width="18.42578125" style="453"/>
    <col min="6657" max="6657" width="51.5703125" style="453" customWidth="1"/>
    <col min="6658" max="6671" width="16.42578125" style="453" customWidth="1"/>
    <col min="6672" max="6672" width="22.42578125" style="453" customWidth="1"/>
    <col min="6673" max="6682" width="12.7109375" style="453" customWidth="1"/>
    <col min="6683" max="6912" width="18.42578125" style="453"/>
    <col min="6913" max="6913" width="51.5703125" style="453" customWidth="1"/>
    <col min="6914" max="6927" width="16.42578125" style="453" customWidth="1"/>
    <col min="6928" max="6928" width="22.42578125" style="453" customWidth="1"/>
    <col min="6929" max="6938" width="12.7109375" style="453" customWidth="1"/>
    <col min="6939" max="7168" width="18.42578125" style="453"/>
    <col min="7169" max="7169" width="51.5703125" style="453" customWidth="1"/>
    <col min="7170" max="7183" width="16.42578125" style="453" customWidth="1"/>
    <col min="7184" max="7184" width="22.42578125" style="453" customWidth="1"/>
    <col min="7185" max="7194" width="12.7109375" style="453" customWidth="1"/>
    <col min="7195" max="7424" width="18.42578125" style="453"/>
    <col min="7425" max="7425" width="51.5703125" style="453" customWidth="1"/>
    <col min="7426" max="7439" width="16.42578125" style="453" customWidth="1"/>
    <col min="7440" max="7440" width="22.42578125" style="453" customWidth="1"/>
    <col min="7441" max="7450" width="12.7109375" style="453" customWidth="1"/>
    <col min="7451" max="7680" width="18.42578125" style="453"/>
    <col min="7681" max="7681" width="51.5703125" style="453" customWidth="1"/>
    <col min="7682" max="7695" width="16.42578125" style="453" customWidth="1"/>
    <col min="7696" max="7696" width="22.42578125" style="453" customWidth="1"/>
    <col min="7697" max="7706" width="12.7109375" style="453" customWidth="1"/>
    <col min="7707" max="7936" width="18.42578125" style="453"/>
    <col min="7937" max="7937" width="51.5703125" style="453" customWidth="1"/>
    <col min="7938" max="7951" width="16.42578125" style="453" customWidth="1"/>
    <col min="7952" max="7952" width="22.42578125" style="453" customWidth="1"/>
    <col min="7953" max="7962" width="12.7109375" style="453" customWidth="1"/>
    <col min="7963" max="8192" width="18.42578125" style="453"/>
    <col min="8193" max="8193" width="51.5703125" style="453" customWidth="1"/>
    <col min="8194" max="8207" width="16.42578125" style="453" customWidth="1"/>
    <col min="8208" max="8208" width="22.42578125" style="453" customWidth="1"/>
    <col min="8209" max="8218" width="12.7109375" style="453" customWidth="1"/>
    <col min="8219" max="8448" width="18.42578125" style="453"/>
    <col min="8449" max="8449" width="51.5703125" style="453" customWidth="1"/>
    <col min="8450" max="8463" width="16.42578125" style="453" customWidth="1"/>
    <col min="8464" max="8464" width="22.42578125" style="453" customWidth="1"/>
    <col min="8465" max="8474" width="12.7109375" style="453" customWidth="1"/>
    <col min="8475" max="8704" width="18.42578125" style="453"/>
    <col min="8705" max="8705" width="51.5703125" style="453" customWidth="1"/>
    <col min="8706" max="8719" width="16.42578125" style="453" customWidth="1"/>
    <col min="8720" max="8720" width="22.42578125" style="453" customWidth="1"/>
    <col min="8721" max="8730" width="12.7109375" style="453" customWidth="1"/>
    <col min="8731" max="8960" width="18.42578125" style="453"/>
    <col min="8961" max="8961" width="51.5703125" style="453" customWidth="1"/>
    <col min="8962" max="8975" width="16.42578125" style="453" customWidth="1"/>
    <col min="8976" max="8976" width="22.42578125" style="453" customWidth="1"/>
    <col min="8977" max="8986" width="12.7109375" style="453" customWidth="1"/>
    <col min="8987" max="9216" width="18.42578125" style="453"/>
    <col min="9217" max="9217" width="51.5703125" style="453" customWidth="1"/>
    <col min="9218" max="9231" width="16.42578125" style="453" customWidth="1"/>
    <col min="9232" max="9232" width="22.42578125" style="453" customWidth="1"/>
    <col min="9233" max="9242" width="12.7109375" style="453" customWidth="1"/>
    <col min="9243" max="9472" width="18.42578125" style="453"/>
    <col min="9473" max="9473" width="51.5703125" style="453" customWidth="1"/>
    <col min="9474" max="9487" width="16.42578125" style="453" customWidth="1"/>
    <col min="9488" max="9488" width="22.42578125" style="453" customWidth="1"/>
    <col min="9489" max="9498" width="12.7109375" style="453" customWidth="1"/>
    <col min="9499" max="9728" width="18.42578125" style="453"/>
    <col min="9729" max="9729" width="51.5703125" style="453" customWidth="1"/>
    <col min="9730" max="9743" width="16.42578125" style="453" customWidth="1"/>
    <col min="9744" max="9744" width="22.42578125" style="453" customWidth="1"/>
    <col min="9745" max="9754" width="12.7109375" style="453" customWidth="1"/>
    <col min="9755" max="9984" width="18.42578125" style="453"/>
    <col min="9985" max="9985" width="51.5703125" style="453" customWidth="1"/>
    <col min="9986" max="9999" width="16.42578125" style="453" customWidth="1"/>
    <col min="10000" max="10000" width="22.42578125" style="453" customWidth="1"/>
    <col min="10001" max="10010" width="12.7109375" style="453" customWidth="1"/>
    <col min="10011" max="10240" width="18.42578125" style="453"/>
    <col min="10241" max="10241" width="51.5703125" style="453" customWidth="1"/>
    <col min="10242" max="10255" width="16.42578125" style="453" customWidth="1"/>
    <col min="10256" max="10256" width="22.42578125" style="453" customWidth="1"/>
    <col min="10257" max="10266" width="12.7109375" style="453" customWidth="1"/>
    <col min="10267" max="10496" width="18.42578125" style="453"/>
    <col min="10497" max="10497" width="51.5703125" style="453" customWidth="1"/>
    <col min="10498" max="10511" width="16.42578125" style="453" customWidth="1"/>
    <col min="10512" max="10512" width="22.42578125" style="453" customWidth="1"/>
    <col min="10513" max="10522" width="12.7109375" style="453" customWidth="1"/>
    <col min="10523" max="10752" width="18.42578125" style="453"/>
    <col min="10753" max="10753" width="51.5703125" style="453" customWidth="1"/>
    <col min="10754" max="10767" width="16.42578125" style="453" customWidth="1"/>
    <col min="10768" max="10768" width="22.42578125" style="453" customWidth="1"/>
    <col min="10769" max="10778" width="12.7109375" style="453" customWidth="1"/>
    <col min="10779" max="11008" width="18.42578125" style="453"/>
    <col min="11009" max="11009" width="51.5703125" style="453" customWidth="1"/>
    <col min="11010" max="11023" width="16.42578125" style="453" customWidth="1"/>
    <col min="11024" max="11024" width="22.42578125" style="453" customWidth="1"/>
    <col min="11025" max="11034" width="12.7109375" style="453" customWidth="1"/>
    <col min="11035" max="11264" width="18.42578125" style="453"/>
    <col min="11265" max="11265" width="51.5703125" style="453" customWidth="1"/>
    <col min="11266" max="11279" width="16.42578125" style="453" customWidth="1"/>
    <col min="11280" max="11280" width="22.42578125" style="453" customWidth="1"/>
    <col min="11281" max="11290" width="12.7109375" style="453" customWidth="1"/>
    <col min="11291" max="11520" width="18.42578125" style="453"/>
    <col min="11521" max="11521" width="51.5703125" style="453" customWidth="1"/>
    <col min="11522" max="11535" width="16.42578125" style="453" customWidth="1"/>
    <col min="11536" max="11536" width="22.42578125" style="453" customWidth="1"/>
    <col min="11537" max="11546" width="12.7109375" style="453" customWidth="1"/>
    <col min="11547" max="11776" width="18.42578125" style="453"/>
    <col min="11777" max="11777" width="51.5703125" style="453" customWidth="1"/>
    <col min="11778" max="11791" width="16.42578125" style="453" customWidth="1"/>
    <col min="11792" max="11792" width="22.42578125" style="453" customWidth="1"/>
    <col min="11793" max="11802" width="12.7109375" style="453" customWidth="1"/>
    <col min="11803" max="12032" width="18.42578125" style="453"/>
    <col min="12033" max="12033" width="51.5703125" style="453" customWidth="1"/>
    <col min="12034" max="12047" width="16.42578125" style="453" customWidth="1"/>
    <col min="12048" max="12048" width="22.42578125" style="453" customWidth="1"/>
    <col min="12049" max="12058" width="12.7109375" style="453" customWidth="1"/>
    <col min="12059" max="12288" width="18.42578125" style="453"/>
    <col min="12289" max="12289" width="51.5703125" style="453" customWidth="1"/>
    <col min="12290" max="12303" width="16.42578125" style="453" customWidth="1"/>
    <col min="12304" max="12304" width="22.42578125" style="453" customWidth="1"/>
    <col min="12305" max="12314" width="12.7109375" style="453" customWidth="1"/>
    <col min="12315" max="12544" width="18.42578125" style="453"/>
    <col min="12545" max="12545" width="51.5703125" style="453" customWidth="1"/>
    <col min="12546" max="12559" width="16.42578125" style="453" customWidth="1"/>
    <col min="12560" max="12560" width="22.42578125" style="453" customWidth="1"/>
    <col min="12561" max="12570" width="12.7109375" style="453" customWidth="1"/>
    <col min="12571" max="12800" width="18.42578125" style="453"/>
    <col min="12801" max="12801" width="51.5703125" style="453" customWidth="1"/>
    <col min="12802" max="12815" width="16.42578125" style="453" customWidth="1"/>
    <col min="12816" max="12816" width="22.42578125" style="453" customWidth="1"/>
    <col min="12817" max="12826" width="12.7109375" style="453" customWidth="1"/>
    <col min="12827" max="13056" width="18.42578125" style="453"/>
    <col min="13057" max="13057" width="51.5703125" style="453" customWidth="1"/>
    <col min="13058" max="13071" width="16.42578125" style="453" customWidth="1"/>
    <col min="13072" max="13072" width="22.42578125" style="453" customWidth="1"/>
    <col min="13073" max="13082" width="12.7109375" style="453" customWidth="1"/>
    <col min="13083" max="13312" width="18.42578125" style="453"/>
    <col min="13313" max="13313" width="51.5703125" style="453" customWidth="1"/>
    <col min="13314" max="13327" width="16.42578125" style="453" customWidth="1"/>
    <col min="13328" max="13328" width="22.42578125" style="453" customWidth="1"/>
    <col min="13329" max="13338" width="12.7109375" style="453" customWidth="1"/>
    <col min="13339" max="13568" width="18.42578125" style="453"/>
    <col min="13569" max="13569" width="51.5703125" style="453" customWidth="1"/>
    <col min="13570" max="13583" width="16.42578125" style="453" customWidth="1"/>
    <col min="13584" max="13584" width="22.42578125" style="453" customWidth="1"/>
    <col min="13585" max="13594" width="12.7109375" style="453" customWidth="1"/>
    <col min="13595" max="13824" width="18.42578125" style="453"/>
    <col min="13825" max="13825" width="51.5703125" style="453" customWidth="1"/>
    <col min="13826" max="13839" width="16.42578125" style="453" customWidth="1"/>
    <col min="13840" max="13840" width="22.42578125" style="453" customWidth="1"/>
    <col min="13841" max="13850" width="12.7109375" style="453" customWidth="1"/>
    <col min="13851" max="14080" width="18.42578125" style="453"/>
    <col min="14081" max="14081" width="51.5703125" style="453" customWidth="1"/>
    <col min="14082" max="14095" width="16.42578125" style="453" customWidth="1"/>
    <col min="14096" max="14096" width="22.42578125" style="453" customWidth="1"/>
    <col min="14097" max="14106" width="12.7109375" style="453" customWidth="1"/>
    <col min="14107" max="14336" width="18.42578125" style="453"/>
    <col min="14337" max="14337" width="51.5703125" style="453" customWidth="1"/>
    <col min="14338" max="14351" width="16.42578125" style="453" customWidth="1"/>
    <col min="14352" max="14352" width="22.42578125" style="453" customWidth="1"/>
    <col min="14353" max="14362" width="12.7109375" style="453" customWidth="1"/>
    <col min="14363" max="14592" width="18.42578125" style="453"/>
    <col min="14593" max="14593" width="51.5703125" style="453" customWidth="1"/>
    <col min="14594" max="14607" width="16.42578125" style="453" customWidth="1"/>
    <col min="14608" max="14608" width="22.42578125" style="453" customWidth="1"/>
    <col min="14609" max="14618" width="12.7109375" style="453" customWidth="1"/>
    <col min="14619" max="14848" width="18.42578125" style="453"/>
    <col min="14849" max="14849" width="51.5703125" style="453" customWidth="1"/>
    <col min="14850" max="14863" width="16.42578125" style="453" customWidth="1"/>
    <col min="14864" max="14864" width="22.42578125" style="453" customWidth="1"/>
    <col min="14865" max="14874" width="12.7109375" style="453" customWidth="1"/>
    <col min="14875" max="15104" width="18.42578125" style="453"/>
    <col min="15105" max="15105" width="51.5703125" style="453" customWidth="1"/>
    <col min="15106" max="15119" width="16.42578125" style="453" customWidth="1"/>
    <col min="15120" max="15120" width="22.42578125" style="453" customWidth="1"/>
    <col min="15121" max="15130" width="12.7109375" style="453" customWidth="1"/>
    <col min="15131" max="15360" width="18.42578125" style="453"/>
    <col min="15361" max="15361" width="51.5703125" style="453" customWidth="1"/>
    <col min="15362" max="15375" width="16.42578125" style="453" customWidth="1"/>
    <col min="15376" max="15376" width="22.42578125" style="453" customWidth="1"/>
    <col min="15377" max="15386" width="12.7109375" style="453" customWidth="1"/>
    <col min="15387" max="15616" width="18.42578125" style="453"/>
    <col min="15617" max="15617" width="51.5703125" style="453" customWidth="1"/>
    <col min="15618" max="15631" width="16.42578125" style="453" customWidth="1"/>
    <col min="15632" max="15632" width="22.42578125" style="453" customWidth="1"/>
    <col min="15633" max="15642" width="12.7109375" style="453" customWidth="1"/>
    <col min="15643" max="15872" width="18.42578125" style="453"/>
    <col min="15873" max="15873" width="51.5703125" style="453" customWidth="1"/>
    <col min="15874" max="15887" width="16.42578125" style="453" customWidth="1"/>
    <col min="15888" max="15888" width="22.42578125" style="453" customWidth="1"/>
    <col min="15889" max="15898" width="12.7109375" style="453" customWidth="1"/>
    <col min="15899" max="16128" width="18.42578125" style="453"/>
    <col min="16129" max="16129" width="51.5703125" style="453" customWidth="1"/>
    <col min="16130" max="16143" width="16.42578125" style="453" customWidth="1"/>
    <col min="16144" max="16144" width="22.42578125" style="453" customWidth="1"/>
    <col min="16145" max="16154" width="12.7109375" style="453" customWidth="1"/>
    <col min="16155" max="16384" width="18.42578125" style="453"/>
  </cols>
  <sheetData>
    <row r="1" spans="1:26" ht="20.25" customHeight="1" x14ac:dyDescent="0.25">
      <c r="A1" s="452"/>
      <c r="B1" s="452"/>
      <c r="C1" s="763" t="s">
        <v>0</v>
      </c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  <c r="P1" s="763"/>
      <c r="Q1" s="452"/>
      <c r="R1" s="452"/>
      <c r="S1" s="452"/>
      <c r="T1" s="452"/>
      <c r="U1" s="452"/>
      <c r="V1" s="452"/>
      <c r="W1" s="452"/>
      <c r="X1" s="452"/>
      <c r="Y1" s="452"/>
      <c r="Z1" s="452"/>
    </row>
    <row r="2" spans="1:26" ht="21" customHeight="1" x14ac:dyDescent="0.25">
      <c r="A2" s="452"/>
      <c r="B2" s="763" t="s">
        <v>1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452"/>
      <c r="R2" s="452"/>
      <c r="S2" s="452"/>
      <c r="T2" s="452"/>
      <c r="U2" s="452"/>
      <c r="V2" s="452"/>
      <c r="W2" s="452"/>
      <c r="X2" s="452"/>
      <c r="Y2" s="452"/>
      <c r="Z2" s="452"/>
    </row>
    <row r="3" spans="1:26" ht="9.75" customHeight="1" x14ac:dyDescent="0.25">
      <c r="A3" s="454"/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</row>
    <row r="4" spans="1:26" ht="19.5" customHeight="1" x14ac:dyDescent="0.25">
      <c r="A4" s="575" t="s">
        <v>2</v>
      </c>
      <c r="B4" s="764" t="s">
        <v>202</v>
      </c>
      <c r="C4" s="764"/>
      <c r="D4" s="764"/>
      <c r="E4" s="764"/>
      <c r="F4" s="764"/>
      <c r="G4" s="764"/>
      <c r="H4" s="808" t="s">
        <v>4</v>
      </c>
      <c r="I4" s="808"/>
      <c r="J4" s="808"/>
      <c r="K4" s="808"/>
      <c r="L4" s="808"/>
      <c r="M4" s="808"/>
      <c r="N4" s="808"/>
      <c r="O4" s="808"/>
      <c r="P4" s="808"/>
      <c r="Q4" s="454"/>
      <c r="R4" s="454"/>
      <c r="S4" s="454"/>
      <c r="T4" s="454"/>
      <c r="U4" s="454"/>
      <c r="V4" s="454"/>
      <c r="W4" s="454"/>
      <c r="X4" s="454"/>
      <c r="Y4" s="454"/>
      <c r="Z4" s="454"/>
    </row>
    <row r="5" spans="1:26" ht="9.75" customHeight="1" x14ac:dyDescent="0.25">
      <c r="A5" s="454"/>
      <c r="B5" s="454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  <c r="U5" s="454"/>
      <c r="V5" s="454"/>
      <c r="W5" s="454"/>
      <c r="X5" s="454"/>
      <c r="Y5" s="454"/>
      <c r="Z5" s="454"/>
    </row>
    <row r="6" spans="1:26" x14ac:dyDescent="0.25">
      <c r="A6" s="454"/>
      <c r="B6" s="456" t="s">
        <v>5</v>
      </c>
      <c r="C6" s="456" t="s">
        <v>6</v>
      </c>
      <c r="D6" s="456" t="s">
        <v>7</v>
      </c>
      <c r="E6" s="456" t="s">
        <v>8</v>
      </c>
      <c r="F6" s="456" t="s">
        <v>9</v>
      </c>
      <c r="G6" s="456" t="s">
        <v>10</v>
      </c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4"/>
      <c r="W6" s="454"/>
      <c r="X6" s="454"/>
      <c r="Y6" s="454"/>
      <c r="Z6" s="454"/>
    </row>
    <row r="7" spans="1:26" ht="31.5" customHeight="1" x14ac:dyDescent="0.25">
      <c r="A7" s="575" t="s">
        <v>11</v>
      </c>
      <c r="B7" s="458">
        <v>810</v>
      </c>
      <c r="C7" s="458">
        <v>61</v>
      </c>
      <c r="D7" s="458">
        <v>35</v>
      </c>
      <c r="E7" s="458">
        <v>9</v>
      </c>
      <c r="F7" s="458"/>
      <c r="G7" s="576">
        <f>SUM(B7:F7)</f>
        <v>915</v>
      </c>
      <c r="H7" s="454"/>
      <c r="I7" s="766" t="s">
        <v>173</v>
      </c>
      <c r="J7" s="766"/>
      <c r="K7" s="460">
        <v>6369.62</v>
      </c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4"/>
      <c r="Z7" s="454"/>
    </row>
    <row r="8" spans="1:26" x14ac:dyDescent="0.25">
      <c r="A8" s="461"/>
      <c r="B8" s="461"/>
      <c r="C8" s="461"/>
      <c r="D8" s="461"/>
      <c r="E8" s="461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61"/>
      <c r="T8" s="461"/>
      <c r="U8" s="461"/>
      <c r="V8" s="461"/>
      <c r="W8" s="461"/>
      <c r="X8" s="461"/>
      <c r="Y8" s="461"/>
      <c r="Z8" s="461"/>
    </row>
    <row r="9" spans="1:26" ht="62.25" customHeight="1" x14ac:dyDescent="0.25">
      <c r="A9" s="577"/>
      <c r="B9" s="578">
        <v>42583</v>
      </c>
      <c r="C9" s="578">
        <v>42614</v>
      </c>
      <c r="D9" s="578">
        <v>42644</v>
      </c>
      <c r="E9" s="578">
        <v>42675</v>
      </c>
      <c r="F9" s="578">
        <v>42705</v>
      </c>
      <c r="G9" s="578">
        <v>42736</v>
      </c>
      <c r="H9" s="578">
        <v>42767</v>
      </c>
      <c r="I9" s="578">
        <v>42795</v>
      </c>
      <c r="J9" s="578">
        <v>42826</v>
      </c>
      <c r="K9" s="578">
        <v>42856</v>
      </c>
      <c r="L9" s="578">
        <v>42887</v>
      </c>
      <c r="M9" s="578">
        <v>42917</v>
      </c>
      <c r="N9" s="579" t="s">
        <v>10</v>
      </c>
      <c r="O9" s="579" t="s">
        <v>13</v>
      </c>
      <c r="P9" s="574" t="s">
        <v>193</v>
      </c>
      <c r="Q9" s="577"/>
      <c r="R9" s="577"/>
      <c r="S9" s="577"/>
      <c r="T9" s="577"/>
      <c r="U9" s="577"/>
      <c r="V9" s="577"/>
      <c r="W9" s="577"/>
      <c r="X9" s="577"/>
      <c r="Y9" s="577"/>
      <c r="Z9" s="577"/>
    </row>
    <row r="10" spans="1:26" ht="15" customHeight="1" x14ac:dyDescent="0.25">
      <c r="A10" s="580" t="s">
        <v>14</v>
      </c>
      <c r="B10" s="580"/>
      <c r="C10" s="580"/>
      <c r="D10" s="580"/>
      <c r="E10" s="580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</row>
    <row r="11" spans="1:26" ht="28.5" customHeight="1" x14ac:dyDescent="0.25">
      <c r="A11" s="467" t="s">
        <v>15</v>
      </c>
      <c r="B11" s="468">
        <v>15854</v>
      </c>
      <c r="C11" s="468">
        <v>19970</v>
      </c>
      <c r="D11" s="468">
        <v>20338</v>
      </c>
      <c r="E11" s="468">
        <v>14508</v>
      </c>
      <c r="F11" s="468">
        <v>15553</v>
      </c>
      <c r="G11" s="468">
        <v>24546</v>
      </c>
      <c r="H11" s="468">
        <v>25053</v>
      </c>
      <c r="I11" s="468">
        <v>16336</v>
      </c>
      <c r="J11" s="468">
        <v>17230</v>
      </c>
      <c r="K11" s="468">
        <v>12502</v>
      </c>
      <c r="L11" s="468">
        <v>16542</v>
      </c>
      <c r="M11" s="468">
        <v>18789</v>
      </c>
      <c r="N11" s="469">
        <f t="shared" ref="N11:N14" si="0">SUM(B11:M11)</f>
        <v>217221</v>
      </c>
      <c r="O11" s="469">
        <f t="shared" ref="O11:O14" si="1">N11/12</f>
        <v>18101.75</v>
      </c>
      <c r="P11" s="469">
        <f>(SUM(B11:M11)/12)/$G$7</f>
        <v>19.783333333333335</v>
      </c>
      <c r="Q11" s="461"/>
      <c r="R11" s="461"/>
      <c r="S11" s="461"/>
      <c r="T11" s="461"/>
      <c r="U11" s="461"/>
      <c r="V11" s="461"/>
      <c r="W11" s="461"/>
      <c r="X11" s="461"/>
      <c r="Y11" s="461"/>
      <c r="Z11" s="461"/>
    </row>
    <row r="12" spans="1:26" ht="28.5" customHeight="1" x14ac:dyDescent="0.25">
      <c r="A12" s="470" t="s">
        <v>174</v>
      </c>
      <c r="B12" s="471">
        <f t="shared" ref="B12:M12" si="2">B11/$K$7</f>
        <v>2.4890024836646458</v>
      </c>
      <c r="C12" s="471">
        <f t="shared" si="2"/>
        <v>3.135194878187396</v>
      </c>
      <c r="D12" s="471">
        <f t="shared" si="2"/>
        <v>3.192969125316738</v>
      </c>
      <c r="E12" s="471">
        <f t="shared" si="2"/>
        <v>2.2776868949796065</v>
      </c>
      <c r="F12" s="471">
        <f t="shared" si="2"/>
        <v>2.4417469173985262</v>
      </c>
      <c r="G12" s="471">
        <f t="shared" si="2"/>
        <v>3.8536050816218235</v>
      </c>
      <c r="H12" s="471">
        <f t="shared" si="2"/>
        <v>3.9332016666614336</v>
      </c>
      <c r="I12" s="471">
        <f t="shared" si="2"/>
        <v>2.5646741877851427</v>
      </c>
      <c r="J12" s="471">
        <f t="shared" si="2"/>
        <v>2.7050279294526205</v>
      </c>
      <c r="K12" s="471">
        <f t="shared" si="2"/>
        <v>1.9627544500299861</v>
      </c>
      <c r="L12" s="471">
        <f t="shared" si="2"/>
        <v>2.5970152065586332</v>
      </c>
      <c r="M12" s="471">
        <f t="shared" si="2"/>
        <v>2.9497835035685016</v>
      </c>
      <c r="N12" s="469">
        <f t="shared" si="0"/>
        <v>34.102662325225054</v>
      </c>
      <c r="O12" s="469">
        <f t="shared" si="1"/>
        <v>2.8418885271020877</v>
      </c>
      <c r="P12" s="585"/>
      <c r="Q12" s="461"/>
      <c r="R12" s="461"/>
      <c r="S12" s="461"/>
      <c r="T12" s="461"/>
      <c r="U12" s="461"/>
      <c r="V12" s="461"/>
      <c r="W12" s="461"/>
      <c r="X12" s="461"/>
      <c r="Y12" s="461"/>
      <c r="Z12" s="461"/>
    </row>
    <row r="13" spans="1:26" ht="45" x14ac:dyDescent="0.25">
      <c r="A13" s="472" t="s">
        <v>17</v>
      </c>
      <c r="B13" s="468">
        <v>10942.1</v>
      </c>
      <c r="C13" s="468">
        <v>15339.72</v>
      </c>
      <c r="D13" s="468">
        <v>14848.96</v>
      </c>
      <c r="E13" s="468">
        <v>8763.34</v>
      </c>
      <c r="F13" s="468">
        <v>11141.39</v>
      </c>
      <c r="G13" s="468">
        <v>16461.62</v>
      </c>
      <c r="H13" s="468">
        <v>16738.7</v>
      </c>
      <c r="I13" s="468">
        <v>11752.81</v>
      </c>
      <c r="J13" s="468">
        <v>12846.49</v>
      </c>
      <c r="K13" s="468">
        <v>10130.57</v>
      </c>
      <c r="L13" s="468">
        <v>14064.34</v>
      </c>
      <c r="M13" s="468">
        <v>15684.18</v>
      </c>
      <c r="N13" s="469">
        <f t="shared" si="0"/>
        <v>158714.21999999997</v>
      </c>
      <c r="O13" s="469">
        <f t="shared" si="1"/>
        <v>13226.184999999998</v>
      </c>
      <c r="P13" s="469">
        <f t="shared" ref="P13:P29" si="3">(SUM(B13:M13)/12)/$G$7</f>
        <v>14.454846994535517</v>
      </c>
      <c r="Q13" s="461"/>
      <c r="R13" s="461"/>
      <c r="S13" s="461"/>
      <c r="T13" s="461"/>
      <c r="U13" s="461"/>
      <c r="V13" s="461"/>
      <c r="W13" s="461"/>
      <c r="X13" s="461"/>
      <c r="Y13" s="461"/>
      <c r="Z13" s="461"/>
    </row>
    <row r="14" spans="1:26" ht="27.75" customHeight="1" x14ac:dyDescent="0.25">
      <c r="A14" s="473" t="s">
        <v>175</v>
      </c>
      <c r="B14" s="471">
        <f t="shared" ref="B14:M14" si="4">B13/$K$7</f>
        <v>1.7178575802010168</v>
      </c>
      <c r="C14" s="471">
        <f t="shared" si="4"/>
        <v>2.4082629733013898</v>
      </c>
      <c r="D14" s="471">
        <f t="shared" si="4"/>
        <v>2.331215990906836</v>
      </c>
      <c r="E14" s="471">
        <f t="shared" si="4"/>
        <v>1.3758026381479587</v>
      </c>
      <c r="F14" s="471">
        <f t="shared" si="4"/>
        <v>1.7491451609358171</v>
      </c>
      <c r="G14" s="471">
        <f t="shared" si="4"/>
        <v>2.584395929427501</v>
      </c>
      <c r="H14" s="471">
        <f t="shared" si="4"/>
        <v>2.6278961696302137</v>
      </c>
      <c r="I14" s="471">
        <f t="shared" si="4"/>
        <v>1.8451351885983778</v>
      </c>
      <c r="J14" s="471">
        <f t="shared" si="4"/>
        <v>2.0168377391429946</v>
      </c>
      <c r="K14" s="471">
        <f t="shared" si="4"/>
        <v>1.5904512357095086</v>
      </c>
      <c r="L14" s="471">
        <f t="shared" si="4"/>
        <v>2.2080343882366611</v>
      </c>
      <c r="M14" s="471">
        <f t="shared" si="4"/>
        <v>2.4623415525572954</v>
      </c>
      <c r="N14" s="469">
        <f t="shared" si="0"/>
        <v>24.91737654679557</v>
      </c>
      <c r="O14" s="469">
        <f t="shared" si="1"/>
        <v>2.0764480455662975</v>
      </c>
      <c r="P14" s="585"/>
      <c r="Q14" s="461"/>
      <c r="R14" s="461"/>
      <c r="S14" s="461"/>
      <c r="T14" s="461"/>
      <c r="U14" s="461"/>
      <c r="V14" s="461"/>
      <c r="W14" s="461"/>
      <c r="X14" s="461"/>
      <c r="Y14" s="461"/>
      <c r="Z14" s="461"/>
    </row>
    <row r="15" spans="1:26" ht="10.5" customHeight="1" x14ac:dyDescent="0.25">
      <c r="A15" s="461"/>
      <c r="B15" s="474"/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69"/>
      <c r="Q15" s="461"/>
      <c r="R15" s="461"/>
      <c r="S15" s="461"/>
      <c r="T15" s="461"/>
      <c r="U15" s="461"/>
      <c r="V15" s="461"/>
      <c r="W15" s="461"/>
      <c r="X15" s="461"/>
      <c r="Y15" s="461"/>
      <c r="Z15" s="461"/>
    </row>
    <row r="16" spans="1:26" ht="15" customHeight="1" x14ac:dyDescent="0.25">
      <c r="A16" s="581" t="s">
        <v>19</v>
      </c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69"/>
      <c r="Q16" s="461"/>
      <c r="R16" s="461"/>
      <c r="S16" s="461"/>
      <c r="T16" s="461"/>
      <c r="U16" s="461"/>
      <c r="V16" s="461"/>
      <c r="W16" s="461"/>
      <c r="X16" s="461"/>
      <c r="Y16" s="461"/>
      <c r="Z16" s="461"/>
    </row>
    <row r="17" spans="1:26" ht="32.25" customHeight="1" x14ac:dyDescent="0.25">
      <c r="A17" s="473" t="s">
        <v>176</v>
      </c>
      <c r="B17" s="468">
        <v>141</v>
      </c>
      <c r="C17" s="468">
        <v>124</v>
      </c>
      <c r="D17" s="468">
        <v>80</v>
      </c>
      <c r="E17" s="468">
        <v>37</v>
      </c>
      <c r="F17" s="468">
        <v>147</v>
      </c>
      <c r="G17" s="468">
        <v>179</v>
      </c>
      <c r="H17" s="468">
        <v>307</v>
      </c>
      <c r="I17" s="468">
        <v>238</v>
      </c>
      <c r="J17" s="468">
        <v>143</v>
      </c>
      <c r="K17" s="468">
        <v>106</v>
      </c>
      <c r="L17" s="468">
        <v>159</v>
      </c>
      <c r="M17" s="468">
        <v>216</v>
      </c>
      <c r="N17" s="469">
        <f t="shared" ref="N17:N20" si="5">SUM(B17:M17)</f>
        <v>1877</v>
      </c>
      <c r="O17" s="469">
        <f t="shared" ref="O17:O20" si="6">N17/12</f>
        <v>156.41666666666666</v>
      </c>
      <c r="P17" s="469">
        <f t="shared" si="3"/>
        <v>0.1709471766848816</v>
      </c>
      <c r="Q17" s="461"/>
      <c r="R17" s="461"/>
      <c r="S17" s="461"/>
      <c r="T17" s="461"/>
      <c r="U17" s="461"/>
      <c r="V17" s="461"/>
      <c r="W17" s="461"/>
      <c r="X17" s="461"/>
      <c r="Y17" s="461"/>
      <c r="Z17" s="461"/>
    </row>
    <row r="18" spans="1:26" ht="32.25" customHeight="1" x14ac:dyDescent="0.25">
      <c r="A18" s="470" t="s">
        <v>177</v>
      </c>
      <c r="B18" s="471">
        <f t="shared" ref="B18:M18" si="7">B17/$K$7</f>
        <v>2.2136328383796835E-2</v>
      </c>
      <c r="C18" s="471">
        <f t="shared" si="7"/>
        <v>1.9467409358800054E-2</v>
      </c>
      <c r="D18" s="471">
        <f t="shared" si="7"/>
        <v>1.2559618941161326E-2</v>
      </c>
      <c r="E18" s="471">
        <f t="shared" si="7"/>
        <v>5.8088237602871131E-3</v>
      </c>
      <c r="F18" s="471">
        <f t="shared" si="7"/>
        <v>2.3078299804383934E-2</v>
      </c>
      <c r="G18" s="471">
        <f t="shared" si="7"/>
        <v>2.8102147380848465E-2</v>
      </c>
      <c r="H18" s="471">
        <f t="shared" si="7"/>
        <v>4.8197537686706586E-2</v>
      </c>
      <c r="I18" s="471">
        <f t="shared" si="7"/>
        <v>3.7364866349954944E-2</v>
      </c>
      <c r="J18" s="471">
        <f t="shared" si="7"/>
        <v>2.245031885732587E-2</v>
      </c>
      <c r="K18" s="471">
        <f t="shared" si="7"/>
        <v>1.6641495097038755E-2</v>
      </c>
      <c r="L18" s="471">
        <f t="shared" si="7"/>
        <v>2.4962242645558134E-2</v>
      </c>
      <c r="M18" s="471">
        <f t="shared" si="7"/>
        <v>3.391097114113558E-2</v>
      </c>
      <c r="N18" s="469">
        <f t="shared" si="5"/>
        <v>0.2946800594069976</v>
      </c>
      <c r="O18" s="590">
        <f t="shared" si="6"/>
        <v>2.4556671617249799E-2</v>
      </c>
      <c r="P18" s="585"/>
      <c r="Q18" s="461"/>
      <c r="R18" s="461"/>
      <c r="S18" s="461"/>
      <c r="T18" s="461"/>
      <c r="U18" s="461"/>
      <c r="V18" s="461"/>
      <c r="W18" s="461"/>
      <c r="X18" s="461"/>
      <c r="Y18" s="461"/>
      <c r="Z18" s="461"/>
    </row>
    <row r="19" spans="1:26" ht="48.75" customHeight="1" x14ac:dyDescent="0.25">
      <c r="A19" s="467" t="s">
        <v>17</v>
      </c>
      <c r="B19" s="468">
        <v>980.84</v>
      </c>
      <c r="C19" s="468">
        <v>858</v>
      </c>
      <c r="D19" s="468">
        <v>560.6</v>
      </c>
      <c r="E19" s="468">
        <v>265.06</v>
      </c>
      <c r="F19" s="468">
        <v>1009.9</v>
      </c>
      <c r="G19" s="468">
        <v>1243.06</v>
      </c>
      <c r="H19" s="468">
        <v>2092.14</v>
      </c>
      <c r="I19" s="468">
        <v>1647.97</v>
      </c>
      <c r="J19" s="468">
        <v>1145.8399999999999</v>
      </c>
      <c r="K19" s="468">
        <v>804.98</v>
      </c>
      <c r="L19" s="468">
        <v>1267.9100000000001</v>
      </c>
      <c r="M19" s="468">
        <v>1671.11</v>
      </c>
      <c r="N19" s="469">
        <f t="shared" si="5"/>
        <v>13547.41</v>
      </c>
      <c r="O19" s="469">
        <f t="shared" si="6"/>
        <v>1128.9508333333333</v>
      </c>
      <c r="P19" s="469">
        <f t="shared" si="3"/>
        <v>1.2338260473588343</v>
      </c>
      <c r="Q19" s="461"/>
      <c r="R19" s="461"/>
      <c r="S19" s="461"/>
      <c r="T19" s="461"/>
      <c r="U19" s="461"/>
      <c r="V19" s="461"/>
      <c r="W19" s="461"/>
      <c r="X19" s="461"/>
      <c r="Y19" s="461"/>
      <c r="Z19" s="461"/>
    </row>
    <row r="20" spans="1:26" ht="28.5" customHeight="1" x14ac:dyDescent="0.25">
      <c r="A20" s="473" t="s">
        <v>178</v>
      </c>
      <c r="B20" s="471">
        <f t="shared" ref="B20:I20" si="8">B19/$K$7</f>
        <v>0.15398720802810845</v>
      </c>
      <c r="C20" s="471">
        <f t="shared" si="8"/>
        <v>0.13470191314395522</v>
      </c>
      <c r="D20" s="471">
        <f t="shared" si="8"/>
        <v>8.8011529730187985E-2</v>
      </c>
      <c r="E20" s="471">
        <f t="shared" si="8"/>
        <v>4.161315745680276E-2</v>
      </c>
      <c r="F20" s="471">
        <f t="shared" si="8"/>
        <v>0.15854948960848528</v>
      </c>
      <c r="G20" s="471">
        <f t="shared" si="8"/>
        <v>0.19515449901249995</v>
      </c>
      <c r="H20" s="471">
        <f t="shared" si="8"/>
        <v>0.32845601464451568</v>
      </c>
      <c r="I20" s="471">
        <f t="shared" si="8"/>
        <v>0.2587234403308204</v>
      </c>
      <c r="J20" s="471">
        <v>1</v>
      </c>
      <c r="K20" s="471">
        <f>K19/$K$7</f>
        <v>0.12637802569070056</v>
      </c>
      <c r="L20" s="471">
        <f>L19/$K$7</f>
        <v>0.19905583064609822</v>
      </c>
      <c r="M20" s="471">
        <f>M19/$K$7</f>
        <v>0.26235631010955124</v>
      </c>
      <c r="N20" s="469">
        <f t="shared" si="5"/>
        <v>2.9469874184017257</v>
      </c>
      <c r="O20" s="469">
        <f t="shared" si="6"/>
        <v>0.24558228486681047</v>
      </c>
      <c r="P20" s="585"/>
      <c r="Q20" s="461"/>
      <c r="R20" s="461"/>
      <c r="S20" s="461"/>
      <c r="T20" s="461"/>
      <c r="U20" s="461"/>
      <c r="V20" s="461"/>
      <c r="W20" s="461"/>
      <c r="X20" s="461"/>
      <c r="Y20" s="461"/>
      <c r="Z20" s="461"/>
    </row>
    <row r="21" spans="1:26" x14ac:dyDescent="0.25">
      <c r="A21" s="461"/>
      <c r="B21" s="474"/>
      <c r="C21" s="474"/>
      <c r="D21" s="474"/>
      <c r="E21" s="474"/>
      <c r="F21" s="474"/>
      <c r="G21" s="474"/>
      <c r="H21" s="474"/>
      <c r="I21" s="474"/>
      <c r="J21" s="474"/>
      <c r="K21" s="474"/>
      <c r="L21" s="474"/>
      <c r="M21" s="474"/>
      <c r="N21" s="474"/>
      <c r="O21" s="474"/>
      <c r="P21" s="469"/>
      <c r="Q21" s="461"/>
      <c r="R21" s="461"/>
      <c r="S21" s="461"/>
      <c r="T21" s="461"/>
      <c r="U21" s="461"/>
      <c r="V21" s="461"/>
      <c r="W21" s="461"/>
      <c r="X21" s="461"/>
      <c r="Y21" s="461"/>
      <c r="Z21" s="461"/>
    </row>
    <row r="22" spans="1:26" ht="15" customHeight="1" x14ac:dyDescent="0.25">
      <c r="A22" s="581" t="s">
        <v>23</v>
      </c>
      <c r="B22" s="474"/>
      <c r="C22" s="474"/>
      <c r="D22" s="474"/>
      <c r="E22" s="474"/>
      <c r="F22" s="474"/>
      <c r="G22" s="474"/>
      <c r="H22" s="474"/>
      <c r="I22" s="474"/>
      <c r="J22" s="474"/>
      <c r="K22" s="474"/>
      <c r="L22" s="474"/>
      <c r="M22" s="474"/>
      <c r="N22" s="474"/>
      <c r="O22" s="474"/>
      <c r="P22" s="469"/>
      <c r="Q22" s="461"/>
      <c r="R22" s="461"/>
      <c r="S22" s="461"/>
      <c r="T22" s="461"/>
      <c r="U22" s="461"/>
      <c r="V22" s="461"/>
      <c r="W22" s="461"/>
      <c r="X22" s="461"/>
      <c r="Y22" s="461"/>
      <c r="Z22" s="461"/>
    </row>
    <row r="23" spans="1:26" ht="27.75" customHeight="1" x14ac:dyDescent="0.25">
      <c r="A23" s="467" t="s">
        <v>24</v>
      </c>
      <c r="B23" s="468">
        <v>1168.73</v>
      </c>
      <c r="C23" s="468">
        <v>1275.33</v>
      </c>
      <c r="D23" s="468">
        <v>1284.33</v>
      </c>
      <c r="E23" s="468">
        <v>1293.33</v>
      </c>
      <c r="F23" s="468">
        <v>1302.33</v>
      </c>
      <c r="G23" s="468">
        <v>1311.33</v>
      </c>
      <c r="H23" s="468">
        <v>1320.33</v>
      </c>
      <c r="I23" s="468">
        <v>1329.33</v>
      </c>
      <c r="J23" s="468">
        <v>1338.33</v>
      </c>
      <c r="K23" s="468">
        <v>1347.33</v>
      </c>
      <c r="L23" s="468">
        <v>1356.33</v>
      </c>
      <c r="M23" s="468"/>
      <c r="N23" s="469">
        <f t="shared" ref="N23:N26" si="9">SUM(B23:M23)</f>
        <v>14327.029999999999</v>
      </c>
      <c r="O23" s="469">
        <f t="shared" ref="O23:O26" si="10">N23/12</f>
        <v>1193.9191666666666</v>
      </c>
      <c r="P23" s="469">
        <f t="shared" si="3"/>
        <v>1.3048296903460836</v>
      </c>
      <c r="Q23" s="461"/>
      <c r="R23" s="461"/>
      <c r="S23" s="461"/>
      <c r="T23" s="461"/>
      <c r="U23" s="461"/>
      <c r="V23" s="461"/>
      <c r="W23" s="461"/>
      <c r="X23" s="461"/>
      <c r="Y23" s="461"/>
      <c r="Z23" s="461"/>
    </row>
    <row r="24" spans="1:26" ht="27.75" customHeight="1" x14ac:dyDescent="0.25">
      <c r="A24" s="467" t="s">
        <v>25</v>
      </c>
      <c r="B24" s="468"/>
      <c r="C24" s="468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9">
        <f t="shared" si="9"/>
        <v>0</v>
      </c>
      <c r="O24" s="469">
        <f t="shared" si="10"/>
        <v>0</v>
      </c>
      <c r="P24" s="469">
        <f t="shared" si="3"/>
        <v>0</v>
      </c>
      <c r="Q24" s="461"/>
      <c r="R24" s="461"/>
      <c r="S24" s="461"/>
      <c r="T24" s="461"/>
      <c r="U24" s="461"/>
      <c r="V24" s="461"/>
      <c r="W24" s="461"/>
      <c r="X24" s="461"/>
      <c r="Y24" s="461"/>
      <c r="Z24" s="461"/>
    </row>
    <row r="25" spans="1:26" ht="31.5" customHeight="1" x14ac:dyDescent="0.25">
      <c r="A25" s="467" t="s">
        <v>26</v>
      </c>
      <c r="B25" s="468">
        <v>3940</v>
      </c>
      <c r="C25" s="468">
        <v>11095</v>
      </c>
      <c r="D25" s="468">
        <v>5245</v>
      </c>
      <c r="E25" s="468">
        <v>8358</v>
      </c>
      <c r="F25" s="468">
        <v>9503</v>
      </c>
      <c r="G25" s="468">
        <v>12811</v>
      </c>
      <c r="H25" s="468">
        <v>17898</v>
      </c>
      <c r="I25" s="468">
        <v>12280</v>
      </c>
      <c r="J25" s="468">
        <v>10207</v>
      </c>
      <c r="K25" s="468">
        <v>8942</v>
      </c>
      <c r="L25" s="468">
        <v>11096</v>
      </c>
      <c r="M25" s="468"/>
      <c r="N25" s="469">
        <f t="shared" si="9"/>
        <v>111375</v>
      </c>
      <c r="O25" s="469">
        <f t="shared" si="10"/>
        <v>9281.25</v>
      </c>
      <c r="P25" s="469">
        <f t="shared" si="3"/>
        <v>10.14344262295082</v>
      </c>
      <c r="Q25" s="461"/>
      <c r="R25" s="461"/>
      <c r="S25" s="461"/>
      <c r="T25" s="461"/>
      <c r="U25" s="461"/>
      <c r="V25" s="461"/>
      <c r="W25" s="461"/>
      <c r="X25" s="461"/>
      <c r="Y25" s="461"/>
      <c r="Z25" s="461"/>
    </row>
    <row r="26" spans="1:26" ht="27.75" customHeight="1" x14ac:dyDescent="0.25">
      <c r="A26" s="467" t="s">
        <v>27</v>
      </c>
      <c r="B26" s="468">
        <v>53</v>
      </c>
      <c r="C26" s="468">
        <v>33</v>
      </c>
      <c r="D26" s="468">
        <v>5</v>
      </c>
      <c r="E26" s="468">
        <v>131</v>
      </c>
      <c r="F26" s="468">
        <v>86</v>
      </c>
      <c r="G26" s="468">
        <v>25</v>
      </c>
      <c r="H26" s="468">
        <v>45</v>
      </c>
      <c r="I26" s="468">
        <v>24</v>
      </c>
      <c r="J26" s="468">
        <v>54</v>
      </c>
      <c r="K26" s="468">
        <v>19</v>
      </c>
      <c r="L26" s="468">
        <v>55</v>
      </c>
      <c r="M26" s="468"/>
      <c r="N26" s="469">
        <f t="shared" si="9"/>
        <v>530</v>
      </c>
      <c r="O26" s="469">
        <f t="shared" si="10"/>
        <v>44.166666666666664</v>
      </c>
      <c r="P26" s="469">
        <f t="shared" si="3"/>
        <v>4.8269581056466303E-2</v>
      </c>
      <c r="Q26" s="461"/>
      <c r="R26" s="461"/>
      <c r="S26" s="461"/>
      <c r="T26" s="461"/>
      <c r="U26" s="461"/>
      <c r="V26" s="461"/>
      <c r="W26" s="461"/>
      <c r="X26" s="461"/>
      <c r="Y26" s="461"/>
      <c r="Z26" s="461"/>
    </row>
    <row r="27" spans="1:26" s="588" customFormat="1" ht="15.75" customHeight="1" x14ac:dyDescent="0.25">
      <c r="A27" s="586"/>
      <c r="B27" s="587"/>
      <c r="C27" s="587"/>
      <c r="D27" s="587"/>
      <c r="E27" s="587"/>
      <c r="F27" s="587"/>
      <c r="G27" s="587"/>
      <c r="H27" s="587"/>
      <c r="I27" s="587"/>
      <c r="J27" s="587"/>
      <c r="K27" s="587"/>
      <c r="L27" s="587"/>
      <c r="M27" s="587"/>
      <c r="N27" s="587"/>
      <c r="O27" s="587"/>
      <c r="P27" s="584"/>
      <c r="Q27" s="586"/>
      <c r="R27" s="586"/>
      <c r="S27" s="586"/>
      <c r="T27" s="586"/>
      <c r="U27" s="586"/>
      <c r="V27" s="586"/>
      <c r="W27" s="586"/>
      <c r="X27" s="586"/>
      <c r="Y27" s="586"/>
      <c r="Z27" s="586"/>
    </row>
    <row r="28" spans="1:26" s="588" customFormat="1" ht="15.75" customHeight="1" x14ac:dyDescent="0.25">
      <c r="A28" s="589" t="s">
        <v>28</v>
      </c>
      <c r="B28" s="587"/>
      <c r="C28" s="587"/>
      <c r="D28" s="587"/>
      <c r="E28" s="587"/>
      <c r="F28" s="587"/>
      <c r="G28" s="587"/>
      <c r="H28" s="587"/>
      <c r="I28" s="587"/>
      <c r="J28" s="587"/>
      <c r="K28" s="587"/>
      <c r="L28" s="587"/>
      <c r="M28" s="587"/>
      <c r="N28" s="587"/>
      <c r="O28" s="587"/>
      <c r="P28" s="584"/>
      <c r="Q28" s="586"/>
      <c r="R28" s="586"/>
      <c r="S28" s="586"/>
      <c r="T28" s="586"/>
      <c r="U28" s="586"/>
      <c r="V28" s="586"/>
      <c r="W28" s="586"/>
      <c r="X28" s="586"/>
      <c r="Y28" s="586"/>
      <c r="Z28" s="586"/>
    </row>
    <row r="29" spans="1:26" ht="27.75" customHeight="1" x14ac:dyDescent="0.25">
      <c r="A29" s="467" t="s">
        <v>29</v>
      </c>
      <c r="B29" s="468">
        <v>1079.71</v>
      </c>
      <c r="C29" s="468">
        <v>1058.08</v>
      </c>
      <c r="D29" s="468">
        <v>764.56</v>
      </c>
      <c r="E29" s="468">
        <v>535.94000000000005</v>
      </c>
      <c r="F29" s="468">
        <v>896.3</v>
      </c>
      <c r="G29" s="468">
        <v>933.87</v>
      </c>
      <c r="H29" s="468">
        <v>1295.0999999999999</v>
      </c>
      <c r="I29" s="468">
        <v>942.79</v>
      </c>
      <c r="J29" s="468">
        <v>580.14</v>
      </c>
      <c r="K29" s="468">
        <v>683.78</v>
      </c>
      <c r="L29" s="468">
        <v>669.03</v>
      </c>
      <c r="M29" s="468">
        <v>813.53</v>
      </c>
      <c r="N29" s="469">
        <f>SUM(B29:M29)</f>
        <v>10252.830000000002</v>
      </c>
      <c r="O29" s="469">
        <f>N29/12</f>
        <v>854.40250000000015</v>
      </c>
      <c r="P29" s="469">
        <f t="shared" si="3"/>
        <v>0.93377322404371599</v>
      </c>
      <c r="Q29" s="461"/>
      <c r="R29" s="461"/>
      <c r="S29" s="461"/>
      <c r="T29" s="461"/>
      <c r="U29" s="461"/>
      <c r="V29" s="461"/>
      <c r="W29" s="461"/>
      <c r="X29" s="461"/>
      <c r="Y29" s="461"/>
      <c r="Z29" s="461"/>
    </row>
    <row r="30" spans="1:26" x14ac:dyDescent="0.25">
      <c r="A30" s="461"/>
      <c r="B30" s="474"/>
      <c r="C30" s="474"/>
      <c r="D30" s="474"/>
      <c r="E30" s="474"/>
      <c r="F30" s="474"/>
      <c r="G30" s="474"/>
      <c r="H30" s="474"/>
      <c r="I30" s="474"/>
      <c r="J30" s="474"/>
      <c r="K30" s="474"/>
      <c r="L30" s="474"/>
      <c r="M30" s="474"/>
      <c r="N30" s="474"/>
      <c r="O30" s="474"/>
      <c r="P30" s="474"/>
      <c r="Q30" s="461"/>
      <c r="R30" s="461"/>
      <c r="S30" s="461"/>
      <c r="T30" s="461"/>
      <c r="U30" s="461"/>
      <c r="V30" s="461"/>
      <c r="W30" s="461"/>
      <c r="X30" s="461"/>
      <c r="Y30" s="461"/>
      <c r="Z30" s="461"/>
    </row>
    <row r="31" spans="1:26" ht="45" customHeight="1" x14ac:dyDescent="0.25">
      <c r="A31" s="582" t="s">
        <v>30</v>
      </c>
      <c r="B31" s="480" t="s">
        <v>31</v>
      </c>
      <c r="C31" s="480" t="s">
        <v>32</v>
      </c>
      <c r="D31" s="579" t="s">
        <v>33</v>
      </c>
      <c r="E31" s="761" t="s">
        <v>34</v>
      </c>
      <c r="F31" s="761"/>
      <c r="G31" s="474"/>
      <c r="H31" s="807" t="s">
        <v>35</v>
      </c>
      <c r="I31" s="807"/>
      <c r="J31" s="480" t="s">
        <v>31</v>
      </c>
      <c r="K31" s="480" t="s">
        <v>36</v>
      </c>
      <c r="L31" s="579" t="s">
        <v>33</v>
      </c>
      <c r="M31" s="761" t="s">
        <v>34</v>
      </c>
      <c r="N31" s="761"/>
      <c r="O31" s="474"/>
      <c r="P31" s="474"/>
      <c r="Q31" s="474"/>
      <c r="R31" s="474"/>
      <c r="S31" s="461"/>
      <c r="T31" s="461"/>
      <c r="U31" s="461"/>
      <c r="V31" s="461"/>
      <c r="W31" s="461"/>
      <c r="X31" s="461"/>
      <c r="Y31" s="461"/>
      <c r="Z31" s="461"/>
    </row>
    <row r="32" spans="1:26" ht="36" customHeight="1" x14ac:dyDescent="0.25">
      <c r="A32" s="467" t="s">
        <v>37</v>
      </c>
      <c r="B32" s="468">
        <v>44</v>
      </c>
      <c r="C32" s="471">
        <f>B32*100</f>
        <v>4400</v>
      </c>
      <c r="D32" s="469">
        <f>C32/12</f>
        <v>366.66666666666669</v>
      </c>
      <c r="E32" s="767">
        <f>D32/G7</f>
        <v>0.40072859744990896</v>
      </c>
      <c r="F32" s="767"/>
      <c r="G32" s="461"/>
      <c r="H32" s="770" t="s">
        <v>38</v>
      </c>
      <c r="I32" s="770"/>
      <c r="J32" s="468">
        <v>34</v>
      </c>
      <c r="K32" s="471">
        <f>J32*100</f>
        <v>3400</v>
      </c>
      <c r="L32" s="469">
        <f>K32/12</f>
        <v>283.33333333333331</v>
      </c>
      <c r="M32" s="767">
        <f>L32/G7</f>
        <v>0.30965391621129323</v>
      </c>
      <c r="N32" s="767"/>
      <c r="O32" s="461"/>
      <c r="P32" s="461"/>
      <c r="Q32" s="461"/>
      <c r="R32" s="461"/>
      <c r="S32" s="461"/>
      <c r="T32" s="461"/>
      <c r="U32" s="461"/>
      <c r="V32" s="461"/>
      <c r="W32" s="461"/>
      <c r="X32" s="461"/>
      <c r="Y32" s="461"/>
      <c r="Z32" s="461"/>
    </row>
    <row r="33" spans="1:26" x14ac:dyDescent="0.25">
      <c r="A33" s="461"/>
      <c r="B33" s="474"/>
      <c r="C33" s="474"/>
      <c r="D33" s="474"/>
      <c r="E33" s="474"/>
      <c r="F33" s="474"/>
      <c r="G33" s="474"/>
      <c r="H33" s="474"/>
      <c r="I33" s="474"/>
      <c r="J33" s="474"/>
      <c r="K33" s="474"/>
      <c r="L33" s="474"/>
      <c r="M33" s="474"/>
      <c r="N33" s="474"/>
      <c r="O33" s="474"/>
      <c r="P33" s="474"/>
      <c r="Q33" s="461"/>
      <c r="R33" s="461"/>
      <c r="S33" s="461"/>
      <c r="T33" s="461"/>
      <c r="U33" s="461"/>
      <c r="V33" s="461"/>
      <c r="W33" s="461"/>
      <c r="X33" s="461"/>
      <c r="Y33" s="461"/>
      <c r="Z33" s="461"/>
    </row>
    <row r="34" spans="1:26" ht="45" customHeight="1" x14ac:dyDescent="0.25">
      <c r="A34" s="582" t="s">
        <v>39</v>
      </c>
      <c r="B34" s="480" t="s">
        <v>31</v>
      </c>
      <c r="C34" s="480" t="s">
        <v>40</v>
      </c>
      <c r="D34" s="579" t="s">
        <v>41</v>
      </c>
      <c r="E34" s="761" t="s">
        <v>34</v>
      </c>
      <c r="F34" s="761"/>
      <c r="G34" s="474"/>
      <c r="H34" s="809"/>
      <c r="I34" s="809"/>
      <c r="J34" s="481"/>
      <c r="K34" s="583"/>
      <c r="L34" s="772"/>
      <c r="M34" s="772"/>
      <c r="N34" s="474"/>
      <c r="O34" s="474"/>
      <c r="P34" s="474"/>
      <c r="Q34" s="474"/>
      <c r="R34" s="461"/>
      <c r="S34" s="461"/>
      <c r="T34" s="461"/>
      <c r="U34" s="461"/>
      <c r="V34" s="461"/>
      <c r="W34" s="461"/>
      <c r="X34" s="461"/>
      <c r="Y34" s="461"/>
      <c r="Z34" s="461"/>
    </row>
    <row r="35" spans="1:26" ht="36" customHeight="1" x14ac:dyDescent="0.25">
      <c r="A35" s="467" t="s">
        <v>42</v>
      </c>
      <c r="B35" s="468">
        <v>159</v>
      </c>
      <c r="C35" s="471">
        <f>B35*500</f>
        <v>79500</v>
      </c>
      <c r="D35" s="469">
        <f>C35/12</f>
        <v>6625</v>
      </c>
      <c r="E35" s="767">
        <f>D35/G7</f>
        <v>7.2404371584699456</v>
      </c>
      <c r="F35" s="767"/>
      <c r="G35" s="461"/>
      <c r="H35" s="768"/>
      <c r="I35" s="768"/>
      <c r="J35" s="477"/>
      <c r="K35" s="477"/>
      <c r="L35" s="769"/>
      <c r="M35" s="769"/>
      <c r="N35" s="461"/>
      <c r="O35" s="461"/>
      <c r="P35" s="461"/>
      <c r="Q35" s="461"/>
      <c r="R35" s="461"/>
      <c r="S35" s="461"/>
      <c r="T35" s="461"/>
      <c r="U35" s="461"/>
      <c r="V35" s="461"/>
      <c r="W35" s="461"/>
      <c r="X35" s="461"/>
      <c r="Y35" s="461"/>
      <c r="Z35" s="461"/>
    </row>
    <row r="65536" ht="15" customHeight="1" x14ac:dyDescent="0.25"/>
  </sheetData>
  <sheetProtection selectLockedCells="1" selectUnlockedCells="1"/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3"/>
  <sheetViews>
    <sheetView showGridLines="0" zoomScale="85" zoomScaleNormal="85" workbookViewId="0">
      <selection activeCell="B8" sqref="B8"/>
    </sheetView>
  </sheetViews>
  <sheetFormatPr defaultColWidth="8.28515625" defaultRowHeight="15" x14ac:dyDescent="0.25"/>
  <cols>
    <col min="1" max="1" width="38.28515625" style="297" customWidth="1"/>
    <col min="2" max="15" width="12.28515625" style="297" customWidth="1"/>
    <col min="16" max="16" width="16.28515625" style="297" customWidth="1"/>
    <col min="17" max="17" width="40.7109375" style="297" customWidth="1"/>
    <col min="18" max="27" width="9.28515625" style="297" customWidth="1"/>
    <col min="28" max="28" width="15.42578125" style="297" customWidth="1"/>
    <col min="29" max="256" width="8.28515625" style="297"/>
    <col min="257" max="257" width="38.28515625" style="297" customWidth="1"/>
    <col min="258" max="271" width="12.28515625" style="297" customWidth="1"/>
    <col min="272" max="272" width="16.28515625" style="297" customWidth="1"/>
    <col min="273" max="273" width="40.7109375" style="297" customWidth="1"/>
    <col min="274" max="283" width="9.28515625" style="297" customWidth="1"/>
    <col min="284" max="284" width="15.42578125" style="297" customWidth="1"/>
    <col min="285" max="512" width="8.28515625" style="297"/>
    <col min="513" max="513" width="38.28515625" style="297" customWidth="1"/>
    <col min="514" max="527" width="12.28515625" style="297" customWidth="1"/>
    <col min="528" max="528" width="16.28515625" style="297" customWidth="1"/>
    <col min="529" max="529" width="40.7109375" style="297" customWidth="1"/>
    <col min="530" max="539" width="9.28515625" style="297" customWidth="1"/>
    <col min="540" max="540" width="15.42578125" style="297" customWidth="1"/>
    <col min="541" max="768" width="8.28515625" style="297"/>
    <col min="769" max="769" width="38.28515625" style="297" customWidth="1"/>
    <col min="770" max="783" width="12.28515625" style="297" customWidth="1"/>
    <col min="784" max="784" width="16.28515625" style="297" customWidth="1"/>
    <col min="785" max="785" width="40.7109375" style="297" customWidth="1"/>
    <col min="786" max="795" width="9.28515625" style="297" customWidth="1"/>
    <col min="796" max="796" width="15.42578125" style="297" customWidth="1"/>
    <col min="797" max="1024" width="8.28515625" style="297"/>
    <col min="1025" max="1025" width="38.28515625" style="297" customWidth="1"/>
    <col min="1026" max="1039" width="12.28515625" style="297" customWidth="1"/>
    <col min="1040" max="1040" width="16.28515625" style="297" customWidth="1"/>
    <col min="1041" max="1041" width="40.7109375" style="297" customWidth="1"/>
    <col min="1042" max="1051" width="9.28515625" style="297" customWidth="1"/>
    <col min="1052" max="1052" width="15.42578125" style="297" customWidth="1"/>
    <col min="1053" max="1280" width="8.28515625" style="297"/>
    <col min="1281" max="1281" width="38.28515625" style="297" customWidth="1"/>
    <col min="1282" max="1295" width="12.28515625" style="297" customWidth="1"/>
    <col min="1296" max="1296" width="16.28515625" style="297" customWidth="1"/>
    <col min="1297" max="1297" width="40.7109375" style="297" customWidth="1"/>
    <col min="1298" max="1307" width="9.28515625" style="297" customWidth="1"/>
    <col min="1308" max="1308" width="15.42578125" style="297" customWidth="1"/>
    <col min="1309" max="1536" width="8.28515625" style="297"/>
    <col min="1537" max="1537" width="38.28515625" style="297" customWidth="1"/>
    <col min="1538" max="1551" width="12.28515625" style="297" customWidth="1"/>
    <col min="1552" max="1552" width="16.28515625" style="297" customWidth="1"/>
    <col min="1553" max="1553" width="40.7109375" style="297" customWidth="1"/>
    <col min="1554" max="1563" width="9.28515625" style="297" customWidth="1"/>
    <col min="1564" max="1564" width="15.42578125" style="297" customWidth="1"/>
    <col min="1565" max="1792" width="8.28515625" style="297"/>
    <col min="1793" max="1793" width="38.28515625" style="297" customWidth="1"/>
    <col min="1794" max="1807" width="12.28515625" style="297" customWidth="1"/>
    <col min="1808" max="1808" width="16.28515625" style="297" customWidth="1"/>
    <col min="1809" max="1809" width="40.7109375" style="297" customWidth="1"/>
    <col min="1810" max="1819" width="9.28515625" style="297" customWidth="1"/>
    <col min="1820" max="1820" width="15.42578125" style="297" customWidth="1"/>
    <col min="1821" max="2048" width="8.28515625" style="297"/>
    <col min="2049" max="2049" width="38.28515625" style="297" customWidth="1"/>
    <col min="2050" max="2063" width="12.28515625" style="297" customWidth="1"/>
    <col min="2064" max="2064" width="16.28515625" style="297" customWidth="1"/>
    <col min="2065" max="2065" width="40.7109375" style="297" customWidth="1"/>
    <col min="2066" max="2075" width="9.28515625" style="297" customWidth="1"/>
    <col min="2076" max="2076" width="15.42578125" style="297" customWidth="1"/>
    <col min="2077" max="2304" width="8.28515625" style="297"/>
    <col min="2305" max="2305" width="38.28515625" style="297" customWidth="1"/>
    <col min="2306" max="2319" width="12.28515625" style="297" customWidth="1"/>
    <col min="2320" max="2320" width="16.28515625" style="297" customWidth="1"/>
    <col min="2321" max="2321" width="40.7109375" style="297" customWidth="1"/>
    <col min="2322" max="2331" width="9.28515625" style="297" customWidth="1"/>
    <col min="2332" max="2332" width="15.42578125" style="297" customWidth="1"/>
    <col min="2333" max="2560" width="8.28515625" style="297"/>
    <col min="2561" max="2561" width="38.28515625" style="297" customWidth="1"/>
    <col min="2562" max="2575" width="12.28515625" style="297" customWidth="1"/>
    <col min="2576" max="2576" width="16.28515625" style="297" customWidth="1"/>
    <col min="2577" max="2577" width="40.7109375" style="297" customWidth="1"/>
    <col min="2578" max="2587" width="9.28515625" style="297" customWidth="1"/>
    <col min="2588" max="2588" width="15.42578125" style="297" customWidth="1"/>
    <col min="2589" max="2816" width="8.28515625" style="297"/>
    <col min="2817" max="2817" width="38.28515625" style="297" customWidth="1"/>
    <col min="2818" max="2831" width="12.28515625" style="297" customWidth="1"/>
    <col min="2832" max="2832" width="16.28515625" style="297" customWidth="1"/>
    <col min="2833" max="2833" width="40.7109375" style="297" customWidth="1"/>
    <col min="2834" max="2843" width="9.28515625" style="297" customWidth="1"/>
    <col min="2844" max="2844" width="15.42578125" style="297" customWidth="1"/>
    <col min="2845" max="3072" width="8.28515625" style="297"/>
    <col min="3073" max="3073" width="38.28515625" style="297" customWidth="1"/>
    <col min="3074" max="3087" width="12.28515625" style="297" customWidth="1"/>
    <col min="3088" max="3088" width="16.28515625" style="297" customWidth="1"/>
    <col min="3089" max="3089" width="40.7109375" style="297" customWidth="1"/>
    <col min="3090" max="3099" width="9.28515625" style="297" customWidth="1"/>
    <col min="3100" max="3100" width="15.42578125" style="297" customWidth="1"/>
    <col min="3101" max="3328" width="8.28515625" style="297"/>
    <col min="3329" max="3329" width="38.28515625" style="297" customWidth="1"/>
    <col min="3330" max="3343" width="12.28515625" style="297" customWidth="1"/>
    <col min="3344" max="3344" width="16.28515625" style="297" customWidth="1"/>
    <col min="3345" max="3345" width="40.7109375" style="297" customWidth="1"/>
    <col min="3346" max="3355" width="9.28515625" style="297" customWidth="1"/>
    <col min="3356" max="3356" width="15.42578125" style="297" customWidth="1"/>
    <col min="3357" max="3584" width="8.28515625" style="297"/>
    <col min="3585" max="3585" width="38.28515625" style="297" customWidth="1"/>
    <col min="3586" max="3599" width="12.28515625" style="297" customWidth="1"/>
    <col min="3600" max="3600" width="16.28515625" style="297" customWidth="1"/>
    <col min="3601" max="3601" width="40.7109375" style="297" customWidth="1"/>
    <col min="3602" max="3611" width="9.28515625" style="297" customWidth="1"/>
    <col min="3612" max="3612" width="15.42578125" style="297" customWidth="1"/>
    <col min="3613" max="3840" width="8.28515625" style="297"/>
    <col min="3841" max="3841" width="38.28515625" style="297" customWidth="1"/>
    <col min="3842" max="3855" width="12.28515625" style="297" customWidth="1"/>
    <col min="3856" max="3856" width="16.28515625" style="297" customWidth="1"/>
    <col min="3857" max="3857" width="40.7109375" style="297" customWidth="1"/>
    <col min="3858" max="3867" width="9.28515625" style="297" customWidth="1"/>
    <col min="3868" max="3868" width="15.42578125" style="297" customWidth="1"/>
    <col min="3869" max="4096" width="8.28515625" style="297"/>
    <col min="4097" max="4097" width="38.28515625" style="297" customWidth="1"/>
    <col min="4098" max="4111" width="12.28515625" style="297" customWidth="1"/>
    <col min="4112" max="4112" width="16.28515625" style="297" customWidth="1"/>
    <col min="4113" max="4113" width="40.7109375" style="297" customWidth="1"/>
    <col min="4114" max="4123" width="9.28515625" style="297" customWidth="1"/>
    <col min="4124" max="4124" width="15.42578125" style="297" customWidth="1"/>
    <col min="4125" max="4352" width="8.28515625" style="297"/>
    <col min="4353" max="4353" width="38.28515625" style="297" customWidth="1"/>
    <col min="4354" max="4367" width="12.28515625" style="297" customWidth="1"/>
    <col min="4368" max="4368" width="16.28515625" style="297" customWidth="1"/>
    <col min="4369" max="4369" width="40.7109375" style="297" customWidth="1"/>
    <col min="4370" max="4379" width="9.28515625" style="297" customWidth="1"/>
    <col min="4380" max="4380" width="15.42578125" style="297" customWidth="1"/>
    <col min="4381" max="4608" width="8.28515625" style="297"/>
    <col min="4609" max="4609" width="38.28515625" style="297" customWidth="1"/>
    <col min="4610" max="4623" width="12.28515625" style="297" customWidth="1"/>
    <col min="4624" max="4624" width="16.28515625" style="297" customWidth="1"/>
    <col min="4625" max="4625" width="40.7109375" style="297" customWidth="1"/>
    <col min="4626" max="4635" width="9.28515625" style="297" customWidth="1"/>
    <col min="4636" max="4636" width="15.42578125" style="297" customWidth="1"/>
    <col min="4637" max="4864" width="8.28515625" style="297"/>
    <col min="4865" max="4865" width="38.28515625" style="297" customWidth="1"/>
    <col min="4866" max="4879" width="12.28515625" style="297" customWidth="1"/>
    <col min="4880" max="4880" width="16.28515625" style="297" customWidth="1"/>
    <col min="4881" max="4881" width="40.7109375" style="297" customWidth="1"/>
    <col min="4882" max="4891" width="9.28515625" style="297" customWidth="1"/>
    <col min="4892" max="4892" width="15.42578125" style="297" customWidth="1"/>
    <col min="4893" max="5120" width="8.28515625" style="297"/>
    <col min="5121" max="5121" width="38.28515625" style="297" customWidth="1"/>
    <col min="5122" max="5135" width="12.28515625" style="297" customWidth="1"/>
    <col min="5136" max="5136" width="16.28515625" style="297" customWidth="1"/>
    <col min="5137" max="5137" width="40.7109375" style="297" customWidth="1"/>
    <col min="5138" max="5147" width="9.28515625" style="297" customWidth="1"/>
    <col min="5148" max="5148" width="15.42578125" style="297" customWidth="1"/>
    <col min="5149" max="5376" width="8.28515625" style="297"/>
    <col min="5377" max="5377" width="38.28515625" style="297" customWidth="1"/>
    <col min="5378" max="5391" width="12.28515625" style="297" customWidth="1"/>
    <col min="5392" max="5392" width="16.28515625" style="297" customWidth="1"/>
    <col min="5393" max="5393" width="40.7109375" style="297" customWidth="1"/>
    <col min="5394" max="5403" width="9.28515625" style="297" customWidth="1"/>
    <col min="5404" max="5404" width="15.42578125" style="297" customWidth="1"/>
    <col min="5405" max="5632" width="8.28515625" style="297"/>
    <col min="5633" max="5633" width="38.28515625" style="297" customWidth="1"/>
    <col min="5634" max="5647" width="12.28515625" style="297" customWidth="1"/>
    <col min="5648" max="5648" width="16.28515625" style="297" customWidth="1"/>
    <col min="5649" max="5649" width="40.7109375" style="297" customWidth="1"/>
    <col min="5650" max="5659" width="9.28515625" style="297" customWidth="1"/>
    <col min="5660" max="5660" width="15.42578125" style="297" customWidth="1"/>
    <col min="5661" max="5888" width="8.28515625" style="297"/>
    <col min="5889" max="5889" width="38.28515625" style="297" customWidth="1"/>
    <col min="5890" max="5903" width="12.28515625" style="297" customWidth="1"/>
    <col min="5904" max="5904" width="16.28515625" style="297" customWidth="1"/>
    <col min="5905" max="5905" width="40.7109375" style="297" customWidth="1"/>
    <col min="5906" max="5915" width="9.28515625" style="297" customWidth="1"/>
    <col min="5916" max="5916" width="15.42578125" style="297" customWidth="1"/>
    <col min="5917" max="6144" width="8.28515625" style="297"/>
    <col min="6145" max="6145" width="38.28515625" style="297" customWidth="1"/>
    <col min="6146" max="6159" width="12.28515625" style="297" customWidth="1"/>
    <col min="6160" max="6160" width="16.28515625" style="297" customWidth="1"/>
    <col min="6161" max="6161" width="40.7109375" style="297" customWidth="1"/>
    <col min="6162" max="6171" width="9.28515625" style="297" customWidth="1"/>
    <col min="6172" max="6172" width="15.42578125" style="297" customWidth="1"/>
    <col min="6173" max="6400" width="8.28515625" style="297"/>
    <col min="6401" max="6401" width="38.28515625" style="297" customWidth="1"/>
    <col min="6402" max="6415" width="12.28515625" style="297" customWidth="1"/>
    <col min="6416" max="6416" width="16.28515625" style="297" customWidth="1"/>
    <col min="6417" max="6417" width="40.7109375" style="297" customWidth="1"/>
    <col min="6418" max="6427" width="9.28515625" style="297" customWidth="1"/>
    <col min="6428" max="6428" width="15.42578125" style="297" customWidth="1"/>
    <col min="6429" max="6656" width="8.28515625" style="297"/>
    <col min="6657" max="6657" width="38.28515625" style="297" customWidth="1"/>
    <col min="6658" max="6671" width="12.28515625" style="297" customWidth="1"/>
    <col min="6672" max="6672" width="16.28515625" style="297" customWidth="1"/>
    <col min="6673" max="6673" width="40.7109375" style="297" customWidth="1"/>
    <col min="6674" max="6683" width="9.28515625" style="297" customWidth="1"/>
    <col min="6684" max="6684" width="15.42578125" style="297" customWidth="1"/>
    <col min="6685" max="6912" width="8.28515625" style="297"/>
    <col min="6913" max="6913" width="38.28515625" style="297" customWidth="1"/>
    <col min="6914" max="6927" width="12.28515625" style="297" customWidth="1"/>
    <col min="6928" max="6928" width="16.28515625" style="297" customWidth="1"/>
    <col min="6929" max="6929" width="40.7109375" style="297" customWidth="1"/>
    <col min="6930" max="6939" width="9.28515625" style="297" customWidth="1"/>
    <col min="6940" max="6940" width="15.42578125" style="297" customWidth="1"/>
    <col min="6941" max="7168" width="8.28515625" style="297"/>
    <col min="7169" max="7169" width="38.28515625" style="297" customWidth="1"/>
    <col min="7170" max="7183" width="12.28515625" style="297" customWidth="1"/>
    <col min="7184" max="7184" width="16.28515625" style="297" customWidth="1"/>
    <col min="7185" max="7185" width="40.7109375" style="297" customWidth="1"/>
    <col min="7186" max="7195" width="9.28515625" style="297" customWidth="1"/>
    <col min="7196" max="7196" width="15.42578125" style="297" customWidth="1"/>
    <col min="7197" max="7424" width="8.28515625" style="297"/>
    <col min="7425" max="7425" width="38.28515625" style="297" customWidth="1"/>
    <col min="7426" max="7439" width="12.28515625" style="297" customWidth="1"/>
    <col min="7440" max="7440" width="16.28515625" style="297" customWidth="1"/>
    <col min="7441" max="7441" width="40.7109375" style="297" customWidth="1"/>
    <col min="7442" max="7451" width="9.28515625" style="297" customWidth="1"/>
    <col min="7452" max="7452" width="15.42578125" style="297" customWidth="1"/>
    <col min="7453" max="7680" width="8.28515625" style="297"/>
    <col min="7681" max="7681" width="38.28515625" style="297" customWidth="1"/>
    <col min="7682" max="7695" width="12.28515625" style="297" customWidth="1"/>
    <col min="7696" max="7696" width="16.28515625" style="297" customWidth="1"/>
    <col min="7697" max="7697" width="40.7109375" style="297" customWidth="1"/>
    <col min="7698" max="7707" width="9.28515625" style="297" customWidth="1"/>
    <col min="7708" max="7708" width="15.42578125" style="297" customWidth="1"/>
    <col min="7709" max="7936" width="8.28515625" style="297"/>
    <col min="7937" max="7937" width="38.28515625" style="297" customWidth="1"/>
    <col min="7938" max="7951" width="12.28515625" style="297" customWidth="1"/>
    <col min="7952" max="7952" width="16.28515625" style="297" customWidth="1"/>
    <col min="7953" max="7953" width="40.7109375" style="297" customWidth="1"/>
    <col min="7954" max="7963" width="9.28515625" style="297" customWidth="1"/>
    <col min="7964" max="7964" width="15.42578125" style="297" customWidth="1"/>
    <col min="7965" max="8192" width="8.28515625" style="297"/>
    <col min="8193" max="8193" width="38.28515625" style="297" customWidth="1"/>
    <col min="8194" max="8207" width="12.28515625" style="297" customWidth="1"/>
    <col min="8208" max="8208" width="16.28515625" style="297" customWidth="1"/>
    <col min="8209" max="8209" width="40.7109375" style="297" customWidth="1"/>
    <col min="8210" max="8219" width="9.28515625" style="297" customWidth="1"/>
    <col min="8220" max="8220" width="15.42578125" style="297" customWidth="1"/>
    <col min="8221" max="8448" width="8.28515625" style="297"/>
    <col min="8449" max="8449" width="38.28515625" style="297" customWidth="1"/>
    <col min="8450" max="8463" width="12.28515625" style="297" customWidth="1"/>
    <col min="8464" max="8464" width="16.28515625" style="297" customWidth="1"/>
    <col min="8465" max="8465" width="40.7109375" style="297" customWidth="1"/>
    <col min="8466" max="8475" width="9.28515625" style="297" customWidth="1"/>
    <col min="8476" max="8476" width="15.42578125" style="297" customWidth="1"/>
    <col min="8477" max="8704" width="8.28515625" style="297"/>
    <col min="8705" max="8705" width="38.28515625" style="297" customWidth="1"/>
    <col min="8706" max="8719" width="12.28515625" style="297" customWidth="1"/>
    <col min="8720" max="8720" width="16.28515625" style="297" customWidth="1"/>
    <col min="8721" max="8721" width="40.7109375" style="297" customWidth="1"/>
    <col min="8722" max="8731" width="9.28515625" style="297" customWidth="1"/>
    <col min="8732" max="8732" width="15.42578125" style="297" customWidth="1"/>
    <col min="8733" max="8960" width="8.28515625" style="297"/>
    <col min="8961" max="8961" width="38.28515625" style="297" customWidth="1"/>
    <col min="8962" max="8975" width="12.28515625" style="297" customWidth="1"/>
    <col min="8976" max="8976" width="16.28515625" style="297" customWidth="1"/>
    <col min="8977" max="8977" width="40.7109375" style="297" customWidth="1"/>
    <col min="8978" max="8987" width="9.28515625" style="297" customWidth="1"/>
    <col min="8988" max="8988" width="15.42578125" style="297" customWidth="1"/>
    <col min="8989" max="9216" width="8.28515625" style="297"/>
    <col min="9217" max="9217" width="38.28515625" style="297" customWidth="1"/>
    <col min="9218" max="9231" width="12.28515625" style="297" customWidth="1"/>
    <col min="9232" max="9232" width="16.28515625" style="297" customWidth="1"/>
    <col min="9233" max="9233" width="40.7109375" style="297" customWidth="1"/>
    <col min="9234" max="9243" width="9.28515625" style="297" customWidth="1"/>
    <col min="9244" max="9244" width="15.42578125" style="297" customWidth="1"/>
    <col min="9245" max="9472" width="8.28515625" style="297"/>
    <col min="9473" max="9473" width="38.28515625" style="297" customWidth="1"/>
    <col min="9474" max="9487" width="12.28515625" style="297" customWidth="1"/>
    <col min="9488" max="9488" width="16.28515625" style="297" customWidth="1"/>
    <col min="9489" max="9489" width="40.7109375" style="297" customWidth="1"/>
    <col min="9490" max="9499" width="9.28515625" style="297" customWidth="1"/>
    <col min="9500" max="9500" width="15.42578125" style="297" customWidth="1"/>
    <col min="9501" max="9728" width="8.28515625" style="297"/>
    <col min="9729" max="9729" width="38.28515625" style="297" customWidth="1"/>
    <col min="9730" max="9743" width="12.28515625" style="297" customWidth="1"/>
    <col min="9744" max="9744" width="16.28515625" style="297" customWidth="1"/>
    <col min="9745" max="9745" width="40.7109375" style="297" customWidth="1"/>
    <col min="9746" max="9755" width="9.28515625" style="297" customWidth="1"/>
    <col min="9756" max="9756" width="15.42578125" style="297" customWidth="1"/>
    <col min="9757" max="9984" width="8.28515625" style="297"/>
    <col min="9985" max="9985" width="38.28515625" style="297" customWidth="1"/>
    <col min="9986" max="9999" width="12.28515625" style="297" customWidth="1"/>
    <col min="10000" max="10000" width="16.28515625" style="297" customWidth="1"/>
    <col min="10001" max="10001" width="40.7109375" style="297" customWidth="1"/>
    <col min="10002" max="10011" width="9.28515625" style="297" customWidth="1"/>
    <col min="10012" max="10012" width="15.42578125" style="297" customWidth="1"/>
    <col min="10013" max="10240" width="8.28515625" style="297"/>
    <col min="10241" max="10241" width="38.28515625" style="297" customWidth="1"/>
    <col min="10242" max="10255" width="12.28515625" style="297" customWidth="1"/>
    <col min="10256" max="10256" width="16.28515625" style="297" customWidth="1"/>
    <col min="10257" max="10257" width="40.7109375" style="297" customWidth="1"/>
    <col min="10258" max="10267" width="9.28515625" style="297" customWidth="1"/>
    <col min="10268" max="10268" width="15.42578125" style="297" customWidth="1"/>
    <col min="10269" max="10496" width="8.28515625" style="297"/>
    <col min="10497" max="10497" width="38.28515625" style="297" customWidth="1"/>
    <col min="10498" max="10511" width="12.28515625" style="297" customWidth="1"/>
    <col min="10512" max="10512" width="16.28515625" style="297" customWidth="1"/>
    <col min="10513" max="10513" width="40.7109375" style="297" customWidth="1"/>
    <col min="10514" max="10523" width="9.28515625" style="297" customWidth="1"/>
    <col min="10524" max="10524" width="15.42578125" style="297" customWidth="1"/>
    <col min="10525" max="10752" width="8.28515625" style="297"/>
    <col min="10753" max="10753" width="38.28515625" style="297" customWidth="1"/>
    <col min="10754" max="10767" width="12.28515625" style="297" customWidth="1"/>
    <col min="10768" max="10768" width="16.28515625" style="297" customWidth="1"/>
    <col min="10769" max="10769" width="40.7109375" style="297" customWidth="1"/>
    <col min="10770" max="10779" width="9.28515625" style="297" customWidth="1"/>
    <col min="10780" max="10780" width="15.42578125" style="297" customWidth="1"/>
    <col min="10781" max="11008" width="8.28515625" style="297"/>
    <col min="11009" max="11009" width="38.28515625" style="297" customWidth="1"/>
    <col min="11010" max="11023" width="12.28515625" style="297" customWidth="1"/>
    <col min="11024" max="11024" width="16.28515625" style="297" customWidth="1"/>
    <col min="11025" max="11025" width="40.7109375" style="297" customWidth="1"/>
    <col min="11026" max="11035" width="9.28515625" style="297" customWidth="1"/>
    <col min="11036" max="11036" width="15.42578125" style="297" customWidth="1"/>
    <col min="11037" max="11264" width="8.28515625" style="297"/>
    <col min="11265" max="11265" width="38.28515625" style="297" customWidth="1"/>
    <col min="11266" max="11279" width="12.28515625" style="297" customWidth="1"/>
    <col min="11280" max="11280" width="16.28515625" style="297" customWidth="1"/>
    <col min="11281" max="11281" width="40.7109375" style="297" customWidth="1"/>
    <col min="11282" max="11291" width="9.28515625" style="297" customWidth="1"/>
    <col min="11292" max="11292" width="15.42578125" style="297" customWidth="1"/>
    <col min="11293" max="11520" width="8.28515625" style="297"/>
    <col min="11521" max="11521" width="38.28515625" style="297" customWidth="1"/>
    <col min="11522" max="11535" width="12.28515625" style="297" customWidth="1"/>
    <col min="11536" max="11536" width="16.28515625" style="297" customWidth="1"/>
    <col min="11537" max="11537" width="40.7109375" style="297" customWidth="1"/>
    <col min="11538" max="11547" width="9.28515625" style="297" customWidth="1"/>
    <col min="11548" max="11548" width="15.42578125" style="297" customWidth="1"/>
    <col min="11549" max="11776" width="8.28515625" style="297"/>
    <col min="11777" max="11777" width="38.28515625" style="297" customWidth="1"/>
    <col min="11778" max="11791" width="12.28515625" style="297" customWidth="1"/>
    <col min="11792" max="11792" width="16.28515625" style="297" customWidth="1"/>
    <col min="11793" max="11793" width="40.7109375" style="297" customWidth="1"/>
    <col min="11794" max="11803" width="9.28515625" style="297" customWidth="1"/>
    <col min="11804" max="11804" width="15.42578125" style="297" customWidth="1"/>
    <col min="11805" max="12032" width="8.28515625" style="297"/>
    <col min="12033" max="12033" width="38.28515625" style="297" customWidth="1"/>
    <col min="12034" max="12047" width="12.28515625" style="297" customWidth="1"/>
    <col min="12048" max="12048" width="16.28515625" style="297" customWidth="1"/>
    <col min="12049" max="12049" width="40.7109375" style="297" customWidth="1"/>
    <col min="12050" max="12059" width="9.28515625" style="297" customWidth="1"/>
    <col min="12060" max="12060" width="15.42578125" style="297" customWidth="1"/>
    <col min="12061" max="12288" width="8.28515625" style="297"/>
    <col min="12289" max="12289" width="38.28515625" style="297" customWidth="1"/>
    <col min="12290" max="12303" width="12.28515625" style="297" customWidth="1"/>
    <col min="12304" max="12304" width="16.28515625" style="297" customWidth="1"/>
    <col min="12305" max="12305" width="40.7109375" style="297" customWidth="1"/>
    <col min="12306" max="12315" width="9.28515625" style="297" customWidth="1"/>
    <col min="12316" max="12316" width="15.42578125" style="297" customWidth="1"/>
    <col min="12317" max="12544" width="8.28515625" style="297"/>
    <col min="12545" max="12545" width="38.28515625" style="297" customWidth="1"/>
    <col min="12546" max="12559" width="12.28515625" style="297" customWidth="1"/>
    <col min="12560" max="12560" width="16.28515625" style="297" customWidth="1"/>
    <col min="12561" max="12561" width="40.7109375" style="297" customWidth="1"/>
    <col min="12562" max="12571" width="9.28515625" style="297" customWidth="1"/>
    <col min="12572" max="12572" width="15.42578125" style="297" customWidth="1"/>
    <col min="12573" max="12800" width="8.28515625" style="297"/>
    <col min="12801" max="12801" width="38.28515625" style="297" customWidth="1"/>
    <col min="12802" max="12815" width="12.28515625" style="297" customWidth="1"/>
    <col min="12816" max="12816" width="16.28515625" style="297" customWidth="1"/>
    <col min="12817" max="12817" width="40.7109375" style="297" customWidth="1"/>
    <col min="12818" max="12827" width="9.28515625" style="297" customWidth="1"/>
    <col min="12828" max="12828" width="15.42578125" style="297" customWidth="1"/>
    <col min="12829" max="13056" width="8.28515625" style="297"/>
    <col min="13057" max="13057" width="38.28515625" style="297" customWidth="1"/>
    <col min="13058" max="13071" width="12.28515625" style="297" customWidth="1"/>
    <col min="13072" max="13072" width="16.28515625" style="297" customWidth="1"/>
    <col min="13073" max="13073" width="40.7109375" style="297" customWidth="1"/>
    <col min="13074" max="13083" width="9.28515625" style="297" customWidth="1"/>
    <col min="13084" max="13084" width="15.42578125" style="297" customWidth="1"/>
    <col min="13085" max="13312" width="8.28515625" style="297"/>
    <col min="13313" max="13313" width="38.28515625" style="297" customWidth="1"/>
    <col min="13314" max="13327" width="12.28515625" style="297" customWidth="1"/>
    <col min="13328" max="13328" width="16.28515625" style="297" customWidth="1"/>
    <col min="13329" max="13329" width="40.7109375" style="297" customWidth="1"/>
    <col min="13330" max="13339" width="9.28515625" style="297" customWidth="1"/>
    <col min="13340" max="13340" width="15.42578125" style="297" customWidth="1"/>
    <col min="13341" max="13568" width="8.28515625" style="297"/>
    <col min="13569" max="13569" width="38.28515625" style="297" customWidth="1"/>
    <col min="13570" max="13583" width="12.28515625" style="297" customWidth="1"/>
    <col min="13584" max="13584" width="16.28515625" style="297" customWidth="1"/>
    <col min="13585" max="13585" width="40.7109375" style="297" customWidth="1"/>
    <col min="13586" max="13595" width="9.28515625" style="297" customWidth="1"/>
    <col min="13596" max="13596" width="15.42578125" style="297" customWidth="1"/>
    <col min="13597" max="13824" width="8.28515625" style="297"/>
    <col min="13825" max="13825" width="38.28515625" style="297" customWidth="1"/>
    <col min="13826" max="13839" width="12.28515625" style="297" customWidth="1"/>
    <col min="13840" max="13840" width="16.28515625" style="297" customWidth="1"/>
    <col min="13841" max="13841" width="40.7109375" style="297" customWidth="1"/>
    <col min="13842" max="13851" width="9.28515625" style="297" customWidth="1"/>
    <col min="13852" max="13852" width="15.42578125" style="297" customWidth="1"/>
    <col min="13853" max="14080" width="8.28515625" style="297"/>
    <col min="14081" max="14081" width="38.28515625" style="297" customWidth="1"/>
    <col min="14082" max="14095" width="12.28515625" style="297" customWidth="1"/>
    <col min="14096" max="14096" width="16.28515625" style="297" customWidth="1"/>
    <col min="14097" max="14097" width="40.7109375" style="297" customWidth="1"/>
    <col min="14098" max="14107" width="9.28515625" style="297" customWidth="1"/>
    <col min="14108" max="14108" width="15.42578125" style="297" customWidth="1"/>
    <col min="14109" max="14336" width="8.28515625" style="297"/>
    <col min="14337" max="14337" width="38.28515625" style="297" customWidth="1"/>
    <col min="14338" max="14351" width="12.28515625" style="297" customWidth="1"/>
    <col min="14352" max="14352" width="16.28515625" style="297" customWidth="1"/>
    <col min="14353" max="14353" width="40.7109375" style="297" customWidth="1"/>
    <col min="14354" max="14363" width="9.28515625" style="297" customWidth="1"/>
    <col min="14364" max="14364" width="15.42578125" style="297" customWidth="1"/>
    <col min="14365" max="14592" width="8.28515625" style="297"/>
    <col min="14593" max="14593" width="38.28515625" style="297" customWidth="1"/>
    <col min="14594" max="14607" width="12.28515625" style="297" customWidth="1"/>
    <col min="14608" max="14608" width="16.28515625" style="297" customWidth="1"/>
    <col min="14609" max="14609" width="40.7109375" style="297" customWidth="1"/>
    <col min="14610" max="14619" width="9.28515625" style="297" customWidth="1"/>
    <col min="14620" max="14620" width="15.42578125" style="297" customWidth="1"/>
    <col min="14621" max="14848" width="8.28515625" style="297"/>
    <col min="14849" max="14849" width="38.28515625" style="297" customWidth="1"/>
    <col min="14850" max="14863" width="12.28515625" style="297" customWidth="1"/>
    <col min="14864" max="14864" width="16.28515625" style="297" customWidth="1"/>
    <col min="14865" max="14865" width="40.7109375" style="297" customWidth="1"/>
    <col min="14866" max="14875" width="9.28515625" style="297" customWidth="1"/>
    <col min="14876" max="14876" width="15.42578125" style="297" customWidth="1"/>
    <col min="14877" max="15104" width="8.28515625" style="297"/>
    <col min="15105" max="15105" width="38.28515625" style="297" customWidth="1"/>
    <col min="15106" max="15119" width="12.28515625" style="297" customWidth="1"/>
    <col min="15120" max="15120" width="16.28515625" style="297" customWidth="1"/>
    <col min="15121" max="15121" width="40.7109375" style="297" customWidth="1"/>
    <col min="15122" max="15131" width="9.28515625" style="297" customWidth="1"/>
    <col min="15132" max="15132" width="15.42578125" style="297" customWidth="1"/>
    <col min="15133" max="15360" width="8.28515625" style="297"/>
    <col min="15361" max="15361" width="38.28515625" style="297" customWidth="1"/>
    <col min="15362" max="15375" width="12.28515625" style="297" customWidth="1"/>
    <col min="15376" max="15376" width="16.28515625" style="297" customWidth="1"/>
    <col min="15377" max="15377" width="40.7109375" style="297" customWidth="1"/>
    <col min="15378" max="15387" width="9.28515625" style="297" customWidth="1"/>
    <col min="15388" max="15388" width="15.42578125" style="297" customWidth="1"/>
    <col min="15389" max="15616" width="8.28515625" style="297"/>
    <col min="15617" max="15617" width="38.28515625" style="297" customWidth="1"/>
    <col min="15618" max="15631" width="12.28515625" style="297" customWidth="1"/>
    <col min="15632" max="15632" width="16.28515625" style="297" customWidth="1"/>
    <col min="15633" max="15633" width="40.7109375" style="297" customWidth="1"/>
    <col min="15634" max="15643" width="9.28515625" style="297" customWidth="1"/>
    <col min="15644" max="15644" width="15.42578125" style="297" customWidth="1"/>
    <col min="15645" max="15872" width="8.28515625" style="297"/>
    <col min="15873" max="15873" width="38.28515625" style="297" customWidth="1"/>
    <col min="15874" max="15887" width="12.28515625" style="297" customWidth="1"/>
    <col min="15888" max="15888" width="16.28515625" style="297" customWidth="1"/>
    <col min="15889" max="15889" width="40.7109375" style="297" customWidth="1"/>
    <col min="15890" max="15899" width="9.28515625" style="297" customWidth="1"/>
    <col min="15900" max="15900" width="15.42578125" style="297" customWidth="1"/>
    <col min="15901" max="16128" width="8.28515625" style="297"/>
    <col min="16129" max="16129" width="38.28515625" style="297" customWidth="1"/>
    <col min="16130" max="16143" width="12.28515625" style="297" customWidth="1"/>
    <col min="16144" max="16144" width="16.28515625" style="297" customWidth="1"/>
    <col min="16145" max="16145" width="40.7109375" style="297" customWidth="1"/>
    <col min="16146" max="16155" width="9.28515625" style="297" customWidth="1"/>
    <col min="16156" max="16156" width="15.42578125" style="297" customWidth="1"/>
    <col min="16157" max="16384" width="8.28515625" style="297"/>
  </cols>
  <sheetData>
    <row r="1" spans="1:256" ht="20.25" customHeight="1" x14ac:dyDescent="0.25">
      <c r="A1" s="303"/>
      <c r="B1" s="303"/>
      <c r="C1" s="818" t="s">
        <v>0</v>
      </c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  <c r="Q1" s="303"/>
      <c r="R1" s="303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296"/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296"/>
      <c r="CX1" s="296"/>
      <c r="CY1" s="296"/>
      <c r="CZ1" s="296"/>
      <c r="DA1" s="296"/>
      <c r="DB1" s="296"/>
      <c r="DC1" s="296"/>
      <c r="DD1" s="296"/>
      <c r="DE1" s="296"/>
      <c r="DF1" s="296"/>
      <c r="DG1" s="296"/>
      <c r="DH1" s="296"/>
      <c r="DI1" s="296"/>
      <c r="DJ1" s="296"/>
      <c r="DK1" s="296"/>
      <c r="DL1" s="296"/>
      <c r="DM1" s="296"/>
      <c r="DN1" s="296"/>
      <c r="DO1" s="296"/>
      <c r="DP1" s="296"/>
      <c r="DQ1" s="296"/>
      <c r="DR1" s="296"/>
      <c r="DS1" s="296"/>
      <c r="DT1" s="296"/>
      <c r="DU1" s="296"/>
      <c r="DV1" s="296"/>
      <c r="DW1" s="296"/>
      <c r="DX1" s="296"/>
      <c r="DY1" s="296"/>
      <c r="DZ1" s="296"/>
      <c r="EA1" s="296"/>
      <c r="EB1" s="296"/>
      <c r="EC1" s="296"/>
      <c r="ED1" s="296"/>
      <c r="EE1" s="296"/>
      <c r="EF1" s="296"/>
      <c r="EG1" s="296"/>
      <c r="EH1" s="296"/>
      <c r="EI1" s="296"/>
      <c r="EJ1" s="296"/>
      <c r="EK1" s="296"/>
      <c r="EL1" s="296"/>
      <c r="EM1" s="296"/>
      <c r="EN1" s="296"/>
      <c r="EO1" s="296"/>
      <c r="EP1" s="296"/>
      <c r="EQ1" s="296"/>
      <c r="ER1" s="296"/>
      <c r="ES1" s="296"/>
      <c r="ET1" s="296"/>
      <c r="EU1" s="296"/>
      <c r="EV1" s="296"/>
      <c r="EW1" s="296"/>
      <c r="EX1" s="296"/>
      <c r="EY1" s="296"/>
      <c r="EZ1" s="296"/>
      <c r="FA1" s="296"/>
      <c r="FB1" s="296"/>
      <c r="FC1" s="296"/>
      <c r="FD1" s="296"/>
      <c r="FE1" s="296"/>
      <c r="FF1" s="296"/>
      <c r="FG1" s="296"/>
      <c r="FH1" s="296"/>
      <c r="FI1" s="296"/>
      <c r="FJ1" s="296"/>
      <c r="FK1" s="296"/>
      <c r="FL1" s="296"/>
      <c r="FM1" s="296"/>
      <c r="FN1" s="296"/>
      <c r="FO1" s="296"/>
      <c r="FP1" s="296"/>
      <c r="FQ1" s="296"/>
      <c r="FR1" s="296"/>
      <c r="FS1" s="296"/>
      <c r="FT1" s="296"/>
      <c r="FU1" s="296"/>
      <c r="FV1" s="296"/>
      <c r="FW1" s="296"/>
      <c r="FX1" s="296"/>
      <c r="FY1" s="296"/>
      <c r="FZ1" s="296"/>
      <c r="GA1" s="296"/>
      <c r="GB1" s="296"/>
      <c r="GC1" s="296"/>
      <c r="GD1" s="296"/>
      <c r="GE1" s="296"/>
      <c r="GF1" s="296"/>
      <c r="GG1" s="296"/>
      <c r="GH1" s="296"/>
      <c r="GI1" s="296"/>
      <c r="GJ1" s="296"/>
      <c r="GK1" s="296"/>
      <c r="GL1" s="296"/>
      <c r="GM1" s="296"/>
      <c r="GN1" s="296"/>
      <c r="GO1" s="296"/>
      <c r="GP1" s="296"/>
      <c r="GQ1" s="296"/>
      <c r="GR1" s="296"/>
      <c r="GS1" s="296"/>
      <c r="GT1" s="296"/>
      <c r="GU1" s="296"/>
      <c r="GV1" s="296"/>
      <c r="GW1" s="296"/>
      <c r="GX1" s="296"/>
      <c r="GY1" s="296"/>
      <c r="GZ1" s="296"/>
      <c r="HA1" s="296"/>
      <c r="HB1" s="296"/>
      <c r="HC1" s="296"/>
      <c r="HD1" s="296"/>
      <c r="HE1" s="296"/>
      <c r="HF1" s="296"/>
      <c r="HG1" s="296"/>
      <c r="HH1" s="296"/>
      <c r="HI1" s="296"/>
      <c r="HJ1" s="296"/>
      <c r="HK1" s="296"/>
      <c r="HL1" s="296"/>
      <c r="HM1" s="296"/>
      <c r="HN1" s="296"/>
      <c r="HO1" s="296"/>
      <c r="HP1" s="296"/>
      <c r="HQ1" s="296"/>
      <c r="HR1" s="296"/>
      <c r="HS1" s="296"/>
      <c r="HT1" s="296"/>
      <c r="HU1" s="296"/>
      <c r="HV1" s="296"/>
      <c r="HW1" s="296"/>
      <c r="HX1" s="296"/>
      <c r="HY1" s="296"/>
      <c r="HZ1" s="296"/>
      <c r="IA1" s="296"/>
      <c r="IB1" s="296"/>
      <c r="IC1" s="296"/>
      <c r="ID1" s="296"/>
      <c r="IE1" s="296"/>
      <c r="IF1" s="296"/>
      <c r="IG1" s="296"/>
      <c r="IH1" s="296"/>
      <c r="II1" s="296"/>
      <c r="IJ1" s="296"/>
      <c r="IK1" s="296"/>
      <c r="IL1" s="296"/>
      <c r="IM1" s="296"/>
      <c r="IN1" s="296"/>
      <c r="IO1" s="296"/>
      <c r="IP1" s="296"/>
      <c r="IQ1" s="296"/>
      <c r="IR1" s="296"/>
      <c r="IS1" s="296"/>
      <c r="IT1" s="296"/>
      <c r="IU1" s="296"/>
      <c r="IV1" s="296"/>
    </row>
    <row r="2" spans="1:256" ht="21" customHeight="1" x14ac:dyDescent="0.25">
      <c r="A2" s="303"/>
      <c r="B2" s="818" t="s">
        <v>1</v>
      </c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  <c r="Q2" s="303"/>
      <c r="R2" s="303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6"/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6"/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6"/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6"/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6"/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6"/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6"/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6"/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6"/>
    </row>
    <row r="3" spans="1:256" ht="9.75" customHeight="1" x14ac:dyDescent="0.2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298"/>
      <c r="T3" s="298"/>
      <c r="U3" s="298"/>
      <c r="V3" s="298"/>
      <c r="W3" s="298"/>
      <c r="X3" s="298"/>
      <c r="Y3" s="298"/>
      <c r="Z3" s="298"/>
      <c r="AA3" s="298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  <c r="BS3" s="296"/>
      <c r="BT3" s="296"/>
      <c r="BU3" s="296"/>
      <c r="BV3" s="296"/>
      <c r="BW3" s="296"/>
      <c r="BX3" s="296"/>
      <c r="BY3" s="296"/>
      <c r="BZ3" s="296"/>
      <c r="CA3" s="296"/>
      <c r="CB3" s="296"/>
      <c r="CC3" s="296"/>
      <c r="CD3" s="296"/>
      <c r="CE3" s="296"/>
      <c r="CF3" s="296"/>
      <c r="CG3" s="296"/>
      <c r="CH3" s="296"/>
      <c r="CI3" s="296"/>
      <c r="CJ3" s="296"/>
      <c r="CK3" s="296"/>
      <c r="CL3" s="296"/>
      <c r="CM3" s="296"/>
      <c r="CN3" s="296"/>
      <c r="CO3" s="296"/>
      <c r="CP3" s="296"/>
      <c r="CQ3" s="296"/>
      <c r="CR3" s="296"/>
      <c r="CS3" s="296"/>
      <c r="CT3" s="296"/>
      <c r="CU3" s="296"/>
      <c r="CV3" s="296"/>
      <c r="CW3" s="296"/>
      <c r="CX3" s="296"/>
      <c r="CY3" s="296"/>
      <c r="CZ3" s="296"/>
      <c r="DA3" s="296"/>
      <c r="DB3" s="296"/>
      <c r="DC3" s="296"/>
      <c r="DD3" s="296"/>
      <c r="DE3" s="296"/>
      <c r="DF3" s="296"/>
      <c r="DG3" s="296"/>
      <c r="DH3" s="296"/>
      <c r="DI3" s="296"/>
      <c r="DJ3" s="296"/>
      <c r="DK3" s="296"/>
      <c r="DL3" s="296"/>
      <c r="DM3" s="296"/>
      <c r="DN3" s="296"/>
      <c r="DO3" s="296"/>
      <c r="DP3" s="296"/>
      <c r="DQ3" s="296"/>
      <c r="DR3" s="296"/>
      <c r="DS3" s="296"/>
      <c r="DT3" s="296"/>
      <c r="DU3" s="296"/>
      <c r="DV3" s="296"/>
      <c r="DW3" s="296"/>
      <c r="DX3" s="296"/>
      <c r="DY3" s="296"/>
      <c r="DZ3" s="296"/>
      <c r="EA3" s="296"/>
      <c r="EB3" s="296"/>
      <c r="EC3" s="296"/>
      <c r="ED3" s="296"/>
      <c r="EE3" s="296"/>
      <c r="EF3" s="296"/>
      <c r="EG3" s="296"/>
      <c r="EH3" s="296"/>
      <c r="EI3" s="296"/>
      <c r="EJ3" s="296"/>
      <c r="EK3" s="296"/>
      <c r="EL3" s="296"/>
      <c r="EM3" s="296"/>
      <c r="EN3" s="296"/>
      <c r="EO3" s="296"/>
      <c r="EP3" s="296"/>
      <c r="EQ3" s="296"/>
      <c r="ER3" s="296"/>
      <c r="ES3" s="296"/>
      <c r="ET3" s="296"/>
      <c r="EU3" s="296"/>
      <c r="EV3" s="296"/>
      <c r="EW3" s="296"/>
      <c r="EX3" s="296"/>
      <c r="EY3" s="296"/>
      <c r="EZ3" s="296"/>
      <c r="FA3" s="296"/>
      <c r="FB3" s="296"/>
      <c r="FC3" s="296"/>
      <c r="FD3" s="296"/>
      <c r="FE3" s="296"/>
      <c r="FF3" s="296"/>
      <c r="FG3" s="296"/>
      <c r="FH3" s="296"/>
      <c r="FI3" s="296"/>
      <c r="FJ3" s="296"/>
      <c r="FK3" s="296"/>
      <c r="FL3" s="296"/>
      <c r="FM3" s="296"/>
      <c r="FN3" s="296"/>
      <c r="FO3" s="296"/>
      <c r="FP3" s="296"/>
      <c r="FQ3" s="296"/>
      <c r="FR3" s="296"/>
      <c r="FS3" s="296"/>
      <c r="FT3" s="296"/>
      <c r="FU3" s="296"/>
      <c r="FV3" s="296"/>
      <c r="FW3" s="296"/>
      <c r="FX3" s="296"/>
      <c r="FY3" s="296"/>
      <c r="FZ3" s="296"/>
      <c r="GA3" s="296"/>
      <c r="GB3" s="296"/>
      <c r="GC3" s="296"/>
      <c r="GD3" s="296"/>
      <c r="GE3" s="296"/>
      <c r="GF3" s="296"/>
      <c r="GG3" s="296"/>
      <c r="GH3" s="296"/>
      <c r="GI3" s="296"/>
      <c r="GJ3" s="296"/>
      <c r="GK3" s="296"/>
      <c r="GL3" s="296"/>
      <c r="GM3" s="296"/>
      <c r="GN3" s="296"/>
      <c r="GO3" s="296"/>
      <c r="GP3" s="296"/>
      <c r="GQ3" s="296"/>
      <c r="GR3" s="296"/>
      <c r="GS3" s="296"/>
      <c r="GT3" s="296"/>
      <c r="GU3" s="296"/>
      <c r="GV3" s="296"/>
      <c r="GW3" s="296"/>
      <c r="GX3" s="296"/>
      <c r="GY3" s="296"/>
      <c r="GZ3" s="296"/>
      <c r="HA3" s="296"/>
      <c r="HB3" s="296"/>
      <c r="HC3" s="296"/>
      <c r="HD3" s="296"/>
      <c r="HE3" s="296"/>
      <c r="HF3" s="296"/>
      <c r="HG3" s="296"/>
      <c r="HH3" s="296"/>
      <c r="HI3" s="296"/>
      <c r="HJ3" s="296"/>
      <c r="HK3" s="296"/>
      <c r="HL3" s="296"/>
      <c r="HM3" s="296"/>
      <c r="HN3" s="296"/>
      <c r="HO3" s="296"/>
      <c r="HP3" s="296"/>
      <c r="HQ3" s="296"/>
      <c r="HR3" s="296"/>
      <c r="HS3" s="296"/>
      <c r="HT3" s="296"/>
      <c r="HU3" s="296"/>
      <c r="HV3" s="296"/>
      <c r="HW3" s="296"/>
      <c r="HX3" s="296"/>
      <c r="HY3" s="296"/>
      <c r="HZ3" s="296"/>
      <c r="IA3" s="296"/>
      <c r="IB3" s="296"/>
      <c r="IC3" s="296"/>
      <c r="ID3" s="296"/>
      <c r="IE3" s="296"/>
      <c r="IF3" s="296"/>
      <c r="IG3" s="296"/>
      <c r="IH3" s="296"/>
      <c r="II3" s="296"/>
      <c r="IJ3" s="296"/>
      <c r="IK3" s="296"/>
      <c r="IL3" s="296"/>
      <c r="IM3" s="296"/>
      <c r="IN3" s="296"/>
      <c r="IO3" s="296"/>
      <c r="IP3" s="296"/>
      <c r="IQ3" s="296"/>
      <c r="IR3" s="296"/>
      <c r="IS3" s="296"/>
      <c r="IT3" s="296"/>
      <c r="IU3" s="296"/>
      <c r="IV3" s="296"/>
    </row>
    <row r="4" spans="1:256" ht="19.5" customHeight="1" x14ac:dyDescent="0.25">
      <c r="A4" s="305" t="s">
        <v>2</v>
      </c>
      <c r="B4" s="819" t="s">
        <v>108</v>
      </c>
      <c r="C4" s="819"/>
      <c r="D4" s="819"/>
      <c r="E4" s="819"/>
      <c r="F4" s="819"/>
      <c r="G4" s="819"/>
      <c r="H4" s="820" t="s">
        <v>4</v>
      </c>
      <c r="I4" s="820"/>
      <c r="J4" s="820"/>
      <c r="K4" s="820"/>
      <c r="L4" s="820"/>
      <c r="M4" s="820"/>
      <c r="N4" s="820"/>
      <c r="O4" s="820"/>
      <c r="P4" s="820"/>
      <c r="Q4" s="304"/>
      <c r="R4" s="304"/>
      <c r="S4" s="298"/>
      <c r="T4" s="298"/>
      <c r="U4" s="298"/>
      <c r="V4" s="298"/>
      <c r="W4" s="298"/>
      <c r="X4" s="298"/>
      <c r="Y4" s="298"/>
      <c r="Z4" s="298"/>
      <c r="AA4" s="298"/>
      <c r="AB4" s="296"/>
      <c r="AC4" s="296"/>
      <c r="AD4" s="296"/>
      <c r="AE4" s="296"/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296"/>
      <c r="AR4" s="296"/>
      <c r="AS4" s="296"/>
      <c r="AT4" s="296"/>
      <c r="AU4" s="296"/>
      <c r="AV4" s="296"/>
      <c r="AW4" s="296"/>
      <c r="AX4" s="296"/>
      <c r="AY4" s="296"/>
      <c r="AZ4" s="296"/>
      <c r="BA4" s="296"/>
      <c r="BB4" s="296"/>
      <c r="BC4" s="296"/>
      <c r="BD4" s="296"/>
      <c r="BE4" s="296"/>
      <c r="BF4" s="296"/>
      <c r="BG4" s="296"/>
      <c r="BH4" s="296"/>
      <c r="BI4" s="296"/>
      <c r="BJ4" s="296"/>
      <c r="BK4" s="296"/>
      <c r="BL4" s="296"/>
      <c r="BM4" s="296"/>
      <c r="BN4" s="296"/>
      <c r="BO4" s="296"/>
      <c r="BP4" s="296"/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96"/>
      <c r="CN4" s="296"/>
      <c r="CO4" s="296"/>
      <c r="CP4" s="296"/>
      <c r="CQ4" s="296"/>
      <c r="CR4" s="296"/>
      <c r="CS4" s="296"/>
      <c r="CT4" s="296"/>
      <c r="CU4" s="296"/>
      <c r="CV4" s="296"/>
      <c r="CW4" s="296"/>
      <c r="CX4" s="296"/>
      <c r="CY4" s="296"/>
      <c r="CZ4" s="296"/>
      <c r="DA4" s="296"/>
      <c r="DB4" s="296"/>
      <c r="DC4" s="296"/>
      <c r="DD4" s="296"/>
      <c r="DE4" s="296"/>
      <c r="DF4" s="296"/>
      <c r="DG4" s="296"/>
      <c r="DH4" s="296"/>
      <c r="DI4" s="296"/>
      <c r="DJ4" s="296"/>
      <c r="DK4" s="296"/>
      <c r="DL4" s="296"/>
      <c r="DM4" s="296"/>
      <c r="DN4" s="296"/>
      <c r="DO4" s="296"/>
      <c r="DP4" s="296"/>
      <c r="DQ4" s="296"/>
      <c r="DR4" s="296"/>
      <c r="DS4" s="296"/>
      <c r="DT4" s="296"/>
      <c r="DU4" s="296"/>
      <c r="DV4" s="296"/>
      <c r="DW4" s="296"/>
      <c r="DX4" s="296"/>
      <c r="DY4" s="296"/>
      <c r="DZ4" s="296"/>
      <c r="EA4" s="296"/>
      <c r="EB4" s="296"/>
      <c r="EC4" s="296"/>
      <c r="ED4" s="296"/>
      <c r="EE4" s="296"/>
      <c r="EF4" s="296"/>
      <c r="EG4" s="296"/>
      <c r="EH4" s="296"/>
      <c r="EI4" s="296"/>
      <c r="EJ4" s="296"/>
      <c r="EK4" s="296"/>
      <c r="EL4" s="296"/>
      <c r="EM4" s="296"/>
      <c r="EN4" s="296"/>
      <c r="EO4" s="296"/>
      <c r="EP4" s="296"/>
      <c r="EQ4" s="296"/>
      <c r="ER4" s="296"/>
      <c r="ES4" s="296"/>
      <c r="ET4" s="296"/>
      <c r="EU4" s="296"/>
      <c r="EV4" s="296"/>
      <c r="EW4" s="296"/>
      <c r="EX4" s="296"/>
      <c r="EY4" s="296"/>
      <c r="EZ4" s="296"/>
      <c r="FA4" s="296"/>
      <c r="FB4" s="296"/>
      <c r="FC4" s="296"/>
      <c r="FD4" s="296"/>
      <c r="FE4" s="296"/>
      <c r="FF4" s="296"/>
      <c r="FG4" s="296"/>
      <c r="FH4" s="296"/>
      <c r="FI4" s="296"/>
      <c r="FJ4" s="296"/>
      <c r="FK4" s="296"/>
      <c r="FL4" s="296"/>
      <c r="FM4" s="296"/>
      <c r="FN4" s="296"/>
      <c r="FO4" s="296"/>
      <c r="FP4" s="296"/>
      <c r="FQ4" s="296"/>
      <c r="FR4" s="296"/>
      <c r="FS4" s="296"/>
      <c r="FT4" s="296"/>
      <c r="FU4" s="296"/>
      <c r="FV4" s="296"/>
      <c r="FW4" s="296"/>
      <c r="FX4" s="296"/>
      <c r="FY4" s="296"/>
      <c r="FZ4" s="296"/>
      <c r="GA4" s="296"/>
      <c r="GB4" s="296"/>
      <c r="GC4" s="296"/>
      <c r="GD4" s="296"/>
      <c r="GE4" s="296"/>
      <c r="GF4" s="296"/>
      <c r="GG4" s="296"/>
      <c r="GH4" s="296"/>
      <c r="GI4" s="296"/>
      <c r="GJ4" s="296"/>
      <c r="GK4" s="296"/>
      <c r="GL4" s="296"/>
      <c r="GM4" s="296"/>
      <c r="GN4" s="296"/>
      <c r="GO4" s="296"/>
      <c r="GP4" s="296"/>
      <c r="GQ4" s="296"/>
      <c r="GR4" s="296"/>
      <c r="GS4" s="296"/>
      <c r="GT4" s="296"/>
      <c r="GU4" s="296"/>
      <c r="GV4" s="296"/>
      <c r="GW4" s="296"/>
      <c r="GX4" s="296"/>
      <c r="GY4" s="296"/>
      <c r="GZ4" s="296"/>
      <c r="HA4" s="296"/>
      <c r="HB4" s="296"/>
      <c r="HC4" s="296"/>
      <c r="HD4" s="296"/>
      <c r="HE4" s="296"/>
      <c r="HF4" s="296"/>
      <c r="HG4" s="296"/>
      <c r="HH4" s="296"/>
      <c r="HI4" s="296"/>
      <c r="HJ4" s="296"/>
      <c r="HK4" s="296"/>
      <c r="HL4" s="296"/>
      <c r="HM4" s="296"/>
      <c r="HN4" s="296"/>
      <c r="HO4" s="296"/>
      <c r="HP4" s="296"/>
      <c r="HQ4" s="296"/>
      <c r="HR4" s="296"/>
      <c r="HS4" s="296"/>
      <c r="HT4" s="296"/>
      <c r="HU4" s="296"/>
      <c r="HV4" s="296"/>
      <c r="HW4" s="296"/>
      <c r="HX4" s="296"/>
      <c r="HY4" s="296"/>
      <c r="HZ4" s="296"/>
      <c r="IA4" s="296"/>
      <c r="IB4" s="296"/>
      <c r="IC4" s="296"/>
      <c r="ID4" s="296"/>
      <c r="IE4" s="296"/>
      <c r="IF4" s="296"/>
      <c r="IG4" s="296"/>
      <c r="IH4" s="296"/>
      <c r="II4" s="296"/>
      <c r="IJ4" s="296"/>
      <c r="IK4" s="296"/>
      <c r="IL4" s="296"/>
      <c r="IM4" s="296"/>
      <c r="IN4" s="296"/>
      <c r="IO4" s="296"/>
      <c r="IP4" s="296"/>
      <c r="IQ4" s="296"/>
      <c r="IR4" s="296"/>
      <c r="IS4" s="296"/>
      <c r="IT4" s="296"/>
      <c r="IU4" s="296"/>
      <c r="IV4" s="296"/>
    </row>
    <row r="5" spans="1:256" ht="9.75" customHeight="1" x14ac:dyDescent="0.25">
      <c r="A5" s="304"/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298"/>
      <c r="T5" s="298"/>
      <c r="U5" s="298"/>
      <c r="V5" s="298"/>
      <c r="W5" s="298"/>
      <c r="X5" s="298"/>
      <c r="Y5" s="298"/>
      <c r="Z5" s="298"/>
      <c r="AA5" s="298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CT5" s="296"/>
      <c r="CU5" s="296"/>
      <c r="CV5" s="296"/>
      <c r="CW5" s="296"/>
      <c r="CX5" s="296"/>
      <c r="CY5" s="296"/>
      <c r="CZ5" s="296"/>
      <c r="DA5" s="296"/>
      <c r="DB5" s="296"/>
      <c r="DC5" s="296"/>
      <c r="DD5" s="296"/>
      <c r="DE5" s="296"/>
      <c r="DF5" s="296"/>
      <c r="DG5" s="296"/>
      <c r="DH5" s="296"/>
      <c r="DI5" s="296"/>
      <c r="DJ5" s="296"/>
      <c r="DK5" s="296"/>
      <c r="DL5" s="296"/>
      <c r="DM5" s="296"/>
      <c r="DN5" s="296"/>
      <c r="DO5" s="296"/>
      <c r="DP5" s="296"/>
      <c r="DQ5" s="296"/>
      <c r="DR5" s="296"/>
      <c r="DS5" s="296"/>
      <c r="DT5" s="296"/>
      <c r="DU5" s="296"/>
      <c r="DV5" s="296"/>
      <c r="DW5" s="296"/>
      <c r="DX5" s="296"/>
      <c r="DY5" s="296"/>
      <c r="DZ5" s="296"/>
      <c r="EA5" s="296"/>
      <c r="EB5" s="296"/>
      <c r="EC5" s="296"/>
      <c r="ED5" s="296"/>
      <c r="EE5" s="296"/>
      <c r="EF5" s="296"/>
      <c r="EG5" s="296"/>
      <c r="EH5" s="296"/>
      <c r="EI5" s="296"/>
      <c r="EJ5" s="296"/>
      <c r="EK5" s="296"/>
      <c r="EL5" s="296"/>
      <c r="EM5" s="296"/>
      <c r="EN5" s="296"/>
      <c r="EO5" s="296"/>
      <c r="EP5" s="296"/>
      <c r="EQ5" s="296"/>
      <c r="ER5" s="296"/>
      <c r="ES5" s="296"/>
      <c r="ET5" s="296"/>
      <c r="EU5" s="296"/>
      <c r="EV5" s="296"/>
      <c r="EW5" s="296"/>
      <c r="EX5" s="296"/>
      <c r="EY5" s="296"/>
      <c r="EZ5" s="296"/>
      <c r="FA5" s="296"/>
      <c r="FB5" s="296"/>
      <c r="FC5" s="296"/>
      <c r="FD5" s="296"/>
      <c r="FE5" s="296"/>
      <c r="FF5" s="296"/>
      <c r="FG5" s="296"/>
      <c r="FH5" s="296"/>
      <c r="FI5" s="296"/>
      <c r="FJ5" s="296"/>
      <c r="FK5" s="296"/>
      <c r="FL5" s="296"/>
      <c r="FM5" s="296"/>
      <c r="FN5" s="296"/>
      <c r="FO5" s="296"/>
      <c r="FP5" s="296"/>
      <c r="FQ5" s="296"/>
      <c r="FR5" s="296"/>
      <c r="FS5" s="296"/>
      <c r="FT5" s="296"/>
      <c r="FU5" s="296"/>
      <c r="FV5" s="296"/>
      <c r="FW5" s="296"/>
      <c r="FX5" s="296"/>
      <c r="FY5" s="296"/>
      <c r="FZ5" s="296"/>
      <c r="GA5" s="296"/>
      <c r="GB5" s="296"/>
      <c r="GC5" s="296"/>
      <c r="GD5" s="296"/>
      <c r="GE5" s="296"/>
      <c r="GF5" s="296"/>
      <c r="GG5" s="296"/>
      <c r="GH5" s="296"/>
      <c r="GI5" s="296"/>
      <c r="GJ5" s="296"/>
      <c r="GK5" s="296"/>
      <c r="GL5" s="296"/>
      <c r="GM5" s="296"/>
      <c r="GN5" s="296"/>
      <c r="GO5" s="296"/>
      <c r="GP5" s="296"/>
      <c r="GQ5" s="296"/>
      <c r="GR5" s="296"/>
      <c r="GS5" s="296"/>
      <c r="GT5" s="296"/>
      <c r="GU5" s="296"/>
      <c r="GV5" s="296"/>
      <c r="GW5" s="296"/>
      <c r="GX5" s="296"/>
      <c r="GY5" s="296"/>
      <c r="GZ5" s="296"/>
      <c r="HA5" s="296"/>
      <c r="HB5" s="296"/>
      <c r="HC5" s="296"/>
      <c r="HD5" s="296"/>
      <c r="HE5" s="296"/>
      <c r="HF5" s="296"/>
      <c r="HG5" s="296"/>
      <c r="HH5" s="296"/>
      <c r="HI5" s="296"/>
      <c r="HJ5" s="296"/>
      <c r="HK5" s="296"/>
      <c r="HL5" s="296"/>
      <c r="HM5" s="296"/>
      <c r="HN5" s="296"/>
      <c r="HO5" s="296"/>
      <c r="HP5" s="296"/>
      <c r="HQ5" s="296"/>
      <c r="HR5" s="296"/>
      <c r="HS5" s="296"/>
      <c r="HT5" s="296"/>
      <c r="HU5" s="296"/>
      <c r="HV5" s="296"/>
      <c r="HW5" s="296"/>
      <c r="HX5" s="296"/>
      <c r="HY5" s="296"/>
      <c r="HZ5" s="296"/>
      <c r="IA5" s="296"/>
      <c r="IB5" s="296"/>
      <c r="IC5" s="296"/>
      <c r="ID5" s="296"/>
      <c r="IE5" s="296"/>
      <c r="IF5" s="296"/>
      <c r="IG5" s="296"/>
      <c r="IH5" s="296"/>
      <c r="II5" s="296"/>
      <c r="IJ5" s="296"/>
      <c r="IK5" s="296"/>
      <c r="IL5" s="296"/>
      <c r="IM5" s="296"/>
      <c r="IN5" s="296"/>
      <c r="IO5" s="296"/>
      <c r="IP5" s="296"/>
      <c r="IQ5" s="296"/>
      <c r="IR5" s="296"/>
      <c r="IS5" s="296"/>
      <c r="IT5" s="296"/>
      <c r="IU5" s="296"/>
      <c r="IV5" s="296"/>
    </row>
    <row r="6" spans="1:256" x14ac:dyDescent="0.25">
      <c r="A6" s="304"/>
      <c r="B6" s="306" t="s">
        <v>5</v>
      </c>
      <c r="C6" s="306" t="s">
        <v>6</v>
      </c>
      <c r="D6" s="306" t="s">
        <v>7</v>
      </c>
      <c r="E6" s="306" t="s">
        <v>8</v>
      </c>
      <c r="F6" s="306" t="s">
        <v>9</v>
      </c>
      <c r="G6" s="306" t="s">
        <v>10</v>
      </c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298"/>
      <c r="T6" s="298"/>
      <c r="U6" s="298"/>
      <c r="V6" s="298"/>
      <c r="W6" s="298"/>
      <c r="X6" s="298"/>
      <c r="Y6" s="298"/>
      <c r="Z6" s="298"/>
      <c r="AA6" s="298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  <c r="EN6" s="296"/>
      <c r="EO6" s="296"/>
      <c r="EP6" s="296"/>
      <c r="EQ6" s="296"/>
      <c r="ER6" s="296"/>
      <c r="ES6" s="296"/>
      <c r="ET6" s="296"/>
      <c r="EU6" s="296"/>
      <c r="EV6" s="296"/>
      <c r="EW6" s="296"/>
      <c r="EX6" s="296"/>
      <c r="EY6" s="296"/>
      <c r="EZ6" s="296"/>
      <c r="FA6" s="296"/>
      <c r="FB6" s="296"/>
      <c r="FC6" s="296"/>
      <c r="FD6" s="296"/>
      <c r="FE6" s="296"/>
      <c r="FF6" s="296"/>
      <c r="FG6" s="296"/>
      <c r="FH6" s="296"/>
      <c r="FI6" s="296"/>
      <c r="FJ6" s="296"/>
      <c r="FK6" s="296"/>
      <c r="FL6" s="296"/>
      <c r="FM6" s="296"/>
      <c r="FN6" s="296"/>
      <c r="FO6" s="296"/>
      <c r="FP6" s="296"/>
      <c r="FQ6" s="296"/>
      <c r="FR6" s="296"/>
      <c r="FS6" s="296"/>
      <c r="FT6" s="296"/>
      <c r="FU6" s="296"/>
      <c r="FV6" s="296"/>
      <c r="FW6" s="296"/>
      <c r="FX6" s="296"/>
      <c r="FY6" s="296"/>
      <c r="FZ6" s="296"/>
      <c r="GA6" s="296"/>
      <c r="GB6" s="296"/>
      <c r="GC6" s="296"/>
      <c r="GD6" s="296"/>
      <c r="GE6" s="296"/>
      <c r="GF6" s="296"/>
      <c r="GG6" s="296"/>
      <c r="GH6" s="296"/>
      <c r="GI6" s="296"/>
      <c r="GJ6" s="296"/>
      <c r="GK6" s="296"/>
      <c r="GL6" s="296"/>
      <c r="GM6" s="296"/>
      <c r="GN6" s="296"/>
      <c r="GO6" s="296"/>
      <c r="GP6" s="296"/>
      <c r="GQ6" s="296"/>
      <c r="GR6" s="296"/>
      <c r="GS6" s="296"/>
      <c r="GT6" s="296"/>
      <c r="GU6" s="296"/>
      <c r="GV6" s="296"/>
      <c r="GW6" s="296"/>
      <c r="GX6" s="296"/>
      <c r="GY6" s="296"/>
      <c r="GZ6" s="296"/>
      <c r="HA6" s="296"/>
      <c r="HB6" s="296"/>
      <c r="HC6" s="296"/>
      <c r="HD6" s="296"/>
      <c r="HE6" s="296"/>
      <c r="HF6" s="296"/>
      <c r="HG6" s="296"/>
      <c r="HH6" s="296"/>
      <c r="HI6" s="296"/>
      <c r="HJ6" s="296"/>
      <c r="HK6" s="296"/>
      <c r="HL6" s="296"/>
      <c r="HM6" s="296"/>
      <c r="HN6" s="296"/>
      <c r="HO6" s="296"/>
      <c r="HP6" s="296"/>
      <c r="HQ6" s="296"/>
      <c r="HR6" s="296"/>
      <c r="HS6" s="296"/>
      <c r="HT6" s="296"/>
      <c r="HU6" s="296"/>
      <c r="HV6" s="296"/>
      <c r="HW6" s="296"/>
      <c r="HX6" s="296"/>
      <c r="HY6" s="296"/>
      <c r="HZ6" s="296"/>
      <c r="IA6" s="296"/>
      <c r="IB6" s="296"/>
      <c r="IC6" s="296"/>
      <c r="ID6" s="296"/>
      <c r="IE6" s="296"/>
      <c r="IF6" s="296"/>
      <c r="IG6" s="296"/>
      <c r="IH6" s="296"/>
      <c r="II6" s="296"/>
      <c r="IJ6" s="296"/>
      <c r="IK6" s="296"/>
      <c r="IL6" s="296"/>
      <c r="IM6" s="296"/>
      <c r="IN6" s="296"/>
      <c r="IO6" s="296"/>
      <c r="IP6" s="296"/>
      <c r="IQ6" s="296"/>
      <c r="IR6" s="296"/>
      <c r="IS6" s="296"/>
      <c r="IT6" s="296"/>
      <c r="IU6" s="296"/>
      <c r="IV6" s="296"/>
    </row>
    <row r="7" spans="1:256" ht="31.5" customHeight="1" x14ac:dyDescent="0.25">
      <c r="A7" s="305" t="s">
        <v>11</v>
      </c>
      <c r="B7" s="307">
        <v>584</v>
      </c>
      <c r="C7" s="307">
        <v>21</v>
      </c>
      <c r="D7" s="307">
        <v>11</v>
      </c>
      <c r="E7" s="307">
        <v>4</v>
      </c>
      <c r="F7" s="307">
        <v>0</v>
      </c>
      <c r="G7" s="308">
        <f>SUM(B7:F7)</f>
        <v>620</v>
      </c>
      <c r="H7" s="304"/>
      <c r="I7" s="821" t="s">
        <v>93</v>
      </c>
      <c r="J7" s="821"/>
      <c r="K7" s="309">
        <f>1438.64+1288.88</f>
        <v>2727.5200000000004</v>
      </c>
      <c r="L7" s="304"/>
      <c r="M7" s="304"/>
      <c r="N7" s="304"/>
      <c r="O7" s="304"/>
      <c r="P7" s="304"/>
      <c r="Q7" s="304"/>
      <c r="R7" s="304"/>
      <c r="S7" s="298"/>
      <c r="T7" s="298"/>
      <c r="U7" s="298"/>
      <c r="V7" s="298"/>
      <c r="W7" s="298"/>
      <c r="X7" s="298"/>
      <c r="Y7" s="298"/>
      <c r="Z7" s="298"/>
      <c r="AA7" s="298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96"/>
      <c r="BJ7" s="296"/>
      <c r="BK7" s="296"/>
      <c r="BL7" s="296"/>
      <c r="BM7" s="296"/>
      <c r="BN7" s="296"/>
      <c r="BO7" s="296"/>
      <c r="BP7" s="296"/>
      <c r="BQ7" s="296"/>
      <c r="BR7" s="296"/>
      <c r="BS7" s="296"/>
      <c r="BT7" s="296"/>
      <c r="BU7" s="296"/>
      <c r="BV7" s="296"/>
      <c r="BW7" s="296"/>
      <c r="BX7" s="296"/>
      <c r="BY7" s="296"/>
      <c r="BZ7" s="296"/>
      <c r="CA7" s="296"/>
      <c r="CB7" s="296"/>
      <c r="CC7" s="296"/>
      <c r="CD7" s="296"/>
      <c r="CE7" s="296"/>
      <c r="CF7" s="296"/>
      <c r="CG7" s="296"/>
      <c r="CH7" s="296"/>
      <c r="CI7" s="296"/>
      <c r="CJ7" s="296"/>
      <c r="CK7" s="296"/>
      <c r="CL7" s="296"/>
      <c r="CM7" s="296"/>
      <c r="CN7" s="296"/>
      <c r="CO7" s="296"/>
      <c r="CP7" s="296"/>
      <c r="CQ7" s="296"/>
      <c r="CR7" s="296"/>
      <c r="CS7" s="296"/>
      <c r="CT7" s="296"/>
      <c r="CU7" s="296"/>
      <c r="CV7" s="296"/>
      <c r="CW7" s="296"/>
      <c r="CX7" s="296"/>
      <c r="CY7" s="296"/>
      <c r="CZ7" s="296"/>
      <c r="DA7" s="296"/>
      <c r="DB7" s="296"/>
      <c r="DC7" s="296"/>
      <c r="DD7" s="296"/>
      <c r="DE7" s="296"/>
      <c r="DF7" s="296"/>
      <c r="DG7" s="296"/>
      <c r="DH7" s="296"/>
      <c r="DI7" s="296"/>
      <c r="DJ7" s="296"/>
      <c r="DK7" s="296"/>
      <c r="DL7" s="296"/>
      <c r="DM7" s="296"/>
      <c r="DN7" s="296"/>
      <c r="DO7" s="296"/>
      <c r="DP7" s="296"/>
      <c r="DQ7" s="296"/>
      <c r="DR7" s="296"/>
      <c r="DS7" s="296"/>
      <c r="DT7" s="296"/>
      <c r="DU7" s="296"/>
      <c r="DV7" s="296"/>
      <c r="DW7" s="296"/>
      <c r="DX7" s="296"/>
      <c r="DY7" s="296"/>
      <c r="DZ7" s="296"/>
      <c r="EA7" s="296"/>
      <c r="EB7" s="296"/>
      <c r="EC7" s="296"/>
      <c r="ED7" s="296"/>
      <c r="EE7" s="296"/>
      <c r="EF7" s="296"/>
      <c r="EG7" s="296"/>
      <c r="EH7" s="296"/>
      <c r="EI7" s="296"/>
      <c r="EJ7" s="296"/>
      <c r="EK7" s="296"/>
      <c r="EL7" s="296"/>
      <c r="EM7" s="296"/>
      <c r="EN7" s="296"/>
      <c r="EO7" s="296"/>
      <c r="EP7" s="296"/>
      <c r="EQ7" s="296"/>
      <c r="ER7" s="296"/>
      <c r="ES7" s="296"/>
      <c r="ET7" s="296"/>
      <c r="EU7" s="296"/>
      <c r="EV7" s="296"/>
      <c r="EW7" s="296"/>
      <c r="EX7" s="296"/>
      <c r="EY7" s="296"/>
      <c r="EZ7" s="296"/>
      <c r="FA7" s="296"/>
      <c r="FB7" s="296"/>
      <c r="FC7" s="296"/>
      <c r="FD7" s="296"/>
      <c r="FE7" s="296"/>
      <c r="FF7" s="296"/>
      <c r="FG7" s="296"/>
      <c r="FH7" s="296"/>
      <c r="FI7" s="296"/>
      <c r="FJ7" s="296"/>
      <c r="FK7" s="296"/>
      <c r="FL7" s="296"/>
      <c r="FM7" s="296"/>
      <c r="FN7" s="296"/>
      <c r="FO7" s="296"/>
      <c r="FP7" s="296"/>
      <c r="FQ7" s="296"/>
      <c r="FR7" s="296"/>
      <c r="FS7" s="296"/>
      <c r="FT7" s="296"/>
      <c r="FU7" s="296"/>
      <c r="FV7" s="296"/>
      <c r="FW7" s="296"/>
      <c r="FX7" s="296"/>
      <c r="FY7" s="296"/>
      <c r="FZ7" s="296"/>
      <c r="GA7" s="296"/>
      <c r="GB7" s="296"/>
      <c r="GC7" s="296"/>
      <c r="GD7" s="296"/>
      <c r="GE7" s="296"/>
      <c r="GF7" s="296"/>
      <c r="GG7" s="296"/>
      <c r="GH7" s="296"/>
      <c r="GI7" s="296"/>
      <c r="GJ7" s="296"/>
      <c r="GK7" s="296"/>
      <c r="GL7" s="296"/>
      <c r="GM7" s="296"/>
      <c r="GN7" s="296"/>
      <c r="GO7" s="296"/>
      <c r="GP7" s="296"/>
      <c r="GQ7" s="296"/>
      <c r="GR7" s="296"/>
      <c r="GS7" s="296"/>
      <c r="GT7" s="296"/>
      <c r="GU7" s="296"/>
      <c r="GV7" s="296"/>
      <c r="GW7" s="296"/>
      <c r="GX7" s="296"/>
      <c r="GY7" s="296"/>
      <c r="GZ7" s="296"/>
      <c r="HA7" s="296"/>
      <c r="HB7" s="296"/>
      <c r="HC7" s="296"/>
      <c r="HD7" s="296"/>
      <c r="HE7" s="296"/>
      <c r="HF7" s="296"/>
      <c r="HG7" s="296"/>
      <c r="HH7" s="296"/>
      <c r="HI7" s="296"/>
      <c r="HJ7" s="296"/>
      <c r="HK7" s="296"/>
      <c r="HL7" s="296"/>
      <c r="HM7" s="296"/>
      <c r="HN7" s="296"/>
      <c r="HO7" s="296"/>
      <c r="HP7" s="296"/>
      <c r="HQ7" s="296"/>
      <c r="HR7" s="296"/>
      <c r="HS7" s="296"/>
      <c r="HT7" s="296"/>
      <c r="HU7" s="296"/>
      <c r="HV7" s="296"/>
      <c r="HW7" s="296"/>
      <c r="HX7" s="296"/>
      <c r="HY7" s="296"/>
      <c r="HZ7" s="296"/>
      <c r="IA7" s="296"/>
      <c r="IB7" s="296"/>
      <c r="IC7" s="296"/>
      <c r="ID7" s="296"/>
      <c r="IE7" s="296"/>
      <c r="IF7" s="296"/>
      <c r="IG7" s="296"/>
      <c r="IH7" s="296"/>
      <c r="II7" s="296"/>
      <c r="IJ7" s="296"/>
      <c r="IK7" s="296"/>
      <c r="IL7" s="296"/>
      <c r="IM7" s="296"/>
      <c r="IN7" s="296"/>
      <c r="IO7" s="296"/>
      <c r="IP7" s="296"/>
      <c r="IQ7" s="296"/>
      <c r="IR7" s="296"/>
      <c r="IS7" s="296"/>
      <c r="IT7" s="296"/>
      <c r="IU7" s="296"/>
      <c r="IV7" s="296"/>
    </row>
    <row r="8" spans="1:256" x14ac:dyDescent="0.25">
      <c r="A8" s="310"/>
      <c r="B8" s="310"/>
      <c r="C8" s="310"/>
      <c r="D8" s="310"/>
      <c r="E8" s="310"/>
      <c r="F8" s="310"/>
      <c r="G8" s="310"/>
      <c r="H8" s="310"/>
      <c r="I8" s="310"/>
      <c r="J8" s="310"/>
      <c r="K8" s="310"/>
      <c r="L8" s="310"/>
      <c r="M8" s="310"/>
      <c r="N8" s="310"/>
      <c r="O8" s="310"/>
      <c r="P8" s="310"/>
      <c r="Q8" s="310"/>
      <c r="R8" s="310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6"/>
      <c r="AH8" s="296"/>
      <c r="AI8" s="296"/>
      <c r="AJ8" s="296"/>
      <c r="AK8" s="296"/>
      <c r="AL8" s="296"/>
      <c r="AM8" s="296"/>
      <c r="AN8" s="296"/>
      <c r="AO8" s="296"/>
      <c r="AP8" s="296"/>
      <c r="AQ8" s="296"/>
      <c r="AR8" s="296"/>
      <c r="AS8" s="296"/>
      <c r="AT8" s="296"/>
      <c r="AU8" s="296"/>
      <c r="AV8" s="296"/>
      <c r="AW8" s="296"/>
      <c r="AX8" s="296"/>
      <c r="AY8" s="296"/>
      <c r="AZ8" s="296"/>
      <c r="BA8" s="296"/>
      <c r="BB8" s="296"/>
      <c r="BC8" s="296"/>
      <c r="BD8" s="296"/>
      <c r="BE8" s="296"/>
      <c r="BF8" s="296"/>
      <c r="BG8" s="296"/>
      <c r="BH8" s="296"/>
      <c r="BI8" s="296"/>
      <c r="BJ8" s="296"/>
      <c r="BK8" s="296"/>
      <c r="BL8" s="296"/>
      <c r="BM8" s="296"/>
      <c r="BN8" s="296"/>
      <c r="BO8" s="296"/>
      <c r="BP8" s="296"/>
      <c r="BQ8" s="296"/>
      <c r="BR8" s="296"/>
      <c r="BS8" s="296"/>
      <c r="BT8" s="296"/>
      <c r="BU8" s="296"/>
      <c r="BV8" s="296"/>
      <c r="BW8" s="296"/>
      <c r="BX8" s="296"/>
      <c r="BY8" s="296"/>
      <c r="BZ8" s="296"/>
      <c r="CA8" s="296"/>
      <c r="CB8" s="296"/>
      <c r="CC8" s="296"/>
      <c r="CD8" s="296"/>
      <c r="CE8" s="296"/>
      <c r="CF8" s="296"/>
      <c r="CG8" s="296"/>
      <c r="CH8" s="296"/>
      <c r="CI8" s="296"/>
      <c r="CJ8" s="296"/>
      <c r="CK8" s="296"/>
      <c r="CL8" s="296"/>
      <c r="CM8" s="296"/>
      <c r="CN8" s="296"/>
      <c r="CO8" s="296"/>
      <c r="CP8" s="296"/>
      <c r="CQ8" s="296"/>
      <c r="CR8" s="296"/>
      <c r="CS8" s="296"/>
      <c r="CT8" s="296"/>
      <c r="CU8" s="296"/>
      <c r="CV8" s="296"/>
      <c r="CW8" s="296"/>
      <c r="CX8" s="296"/>
      <c r="CY8" s="296"/>
      <c r="CZ8" s="296"/>
      <c r="DA8" s="296"/>
      <c r="DB8" s="296"/>
      <c r="DC8" s="296"/>
      <c r="DD8" s="296"/>
      <c r="DE8" s="296"/>
      <c r="DF8" s="296"/>
      <c r="DG8" s="296"/>
      <c r="DH8" s="296"/>
      <c r="DI8" s="296"/>
      <c r="DJ8" s="296"/>
      <c r="DK8" s="296"/>
      <c r="DL8" s="296"/>
      <c r="DM8" s="296"/>
      <c r="DN8" s="296"/>
      <c r="DO8" s="296"/>
      <c r="DP8" s="296"/>
      <c r="DQ8" s="296"/>
      <c r="DR8" s="296"/>
      <c r="DS8" s="296"/>
      <c r="DT8" s="296"/>
      <c r="DU8" s="296"/>
      <c r="DV8" s="296"/>
      <c r="DW8" s="296"/>
      <c r="DX8" s="296"/>
      <c r="DY8" s="296"/>
      <c r="DZ8" s="296"/>
      <c r="EA8" s="296"/>
      <c r="EB8" s="296"/>
      <c r="EC8" s="296"/>
      <c r="ED8" s="296"/>
      <c r="EE8" s="296"/>
      <c r="EF8" s="296"/>
      <c r="EG8" s="296"/>
      <c r="EH8" s="296"/>
      <c r="EI8" s="296"/>
      <c r="EJ8" s="296"/>
      <c r="EK8" s="296"/>
      <c r="EL8" s="296"/>
      <c r="EM8" s="296"/>
      <c r="EN8" s="296"/>
      <c r="EO8" s="296"/>
      <c r="EP8" s="296"/>
      <c r="EQ8" s="296"/>
      <c r="ER8" s="296"/>
      <c r="ES8" s="296"/>
      <c r="ET8" s="296"/>
      <c r="EU8" s="296"/>
      <c r="EV8" s="296"/>
      <c r="EW8" s="296"/>
      <c r="EX8" s="296"/>
      <c r="EY8" s="296"/>
      <c r="EZ8" s="296"/>
      <c r="FA8" s="296"/>
      <c r="FB8" s="296"/>
      <c r="FC8" s="296"/>
      <c r="FD8" s="296"/>
      <c r="FE8" s="296"/>
      <c r="FF8" s="296"/>
      <c r="FG8" s="296"/>
      <c r="FH8" s="296"/>
      <c r="FI8" s="296"/>
      <c r="FJ8" s="296"/>
      <c r="FK8" s="296"/>
      <c r="FL8" s="296"/>
      <c r="FM8" s="296"/>
      <c r="FN8" s="296"/>
      <c r="FO8" s="296"/>
      <c r="FP8" s="296"/>
      <c r="FQ8" s="296"/>
      <c r="FR8" s="296"/>
      <c r="FS8" s="296"/>
      <c r="FT8" s="296"/>
      <c r="FU8" s="296"/>
      <c r="FV8" s="296"/>
      <c r="FW8" s="296"/>
      <c r="FX8" s="296"/>
      <c r="FY8" s="296"/>
      <c r="FZ8" s="296"/>
      <c r="GA8" s="296"/>
      <c r="GB8" s="296"/>
      <c r="GC8" s="296"/>
      <c r="GD8" s="296"/>
      <c r="GE8" s="296"/>
      <c r="GF8" s="296"/>
      <c r="GG8" s="296"/>
      <c r="GH8" s="296"/>
      <c r="GI8" s="296"/>
      <c r="GJ8" s="296"/>
      <c r="GK8" s="296"/>
      <c r="GL8" s="296"/>
      <c r="GM8" s="296"/>
      <c r="GN8" s="296"/>
      <c r="GO8" s="296"/>
      <c r="GP8" s="296"/>
      <c r="GQ8" s="296"/>
      <c r="GR8" s="296"/>
      <c r="GS8" s="296"/>
      <c r="GT8" s="296"/>
      <c r="GU8" s="296"/>
      <c r="GV8" s="296"/>
      <c r="GW8" s="296"/>
      <c r="GX8" s="296"/>
      <c r="GY8" s="296"/>
      <c r="GZ8" s="296"/>
      <c r="HA8" s="296"/>
      <c r="HB8" s="296"/>
      <c r="HC8" s="296"/>
      <c r="HD8" s="296"/>
      <c r="HE8" s="296"/>
      <c r="HF8" s="296"/>
      <c r="HG8" s="296"/>
      <c r="HH8" s="296"/>
      <c r="HI8" s="296"/>
      <c r="HJ8" s="296"/>
      <c r="HK8" s="296"/>
      <c r="HL8" s="296"/>
      <c r="HM8" s="296"/>
      <c r="HN8" s="296"/>
      <c r="HO8" s="296"/>
      <c r="HP8" s="296"/>
      <c r="HQ8" s="296"/>
      <c r="HR8" s="296"/>
      <c r="HS8" s="296"/>
      <c r="HT8" s="296"/>
      <c r="HU8" s="296"/>
      <c r="HV8" s="296"/>
      <c r="HW8" s="296"/>
      <c r="HX8" s="296"/>
      <c r="HY8" s="296"/>
      <c r="HZ8" s="296"/>
      <c r="IA8" s="296"/>
      <c r="IB8" s="296"/>
      <c r="IC8" s="296"/>
      <c r="ID8" s="296"/>
      <c r="IE8" s="296"/>
      <c r="IF8" s="296"/>
      <c r="IG8" s="296"/>
      <c r="IH8" s="296"/>
      <c r="II8" s="296"/>
      <c r="IJ8" s="296"/>
      <c r="IK8" s="296"/>
      <c r="IL8" s="296"/>
      <c r="IM8" s="296"/>
      <c r="IN8" s="296"/>
      <c r="IO8" s="296"/>
      <c r="IP8" s="296"/>
      <c r="IQ8" s="296"/>
      <c r="IR8" s="296"/>
      <c r="IS8" s="296"/>
      <c r="IT8" s="296"/>
      <c r="IU8" s="296"/>
      <c r="IV8" s="296"/>
    </row>
    <row r="9" spans="1:256" s="299" customFormat="1" ht="62.25" customHeight="1" x14ac:dyDescent="0.25">
      <c r="A9" s="311"/>
      <c r="B9" s="312">
        <v>42583</v>
      </c>
      <c r="C9" s="312">
        <v>42614</v>
      </c>
      <c r="D9" s="312">
        <v>42644</v>
      </c>
      <c r="E9" s="312">
        <v>42675</v>
      </c>
      <c r="F9" s="312">
        <v>42705</v>
      </c>
      <c r="G9" s="312">
        <v>42736</v>
      </c>
      <c r="H9" s="312">
        <v>42767</v>
      </c>
      <c r="I9" s="312">
        <v>42795</v>
      </c>
      <c r="J9" s="312">
        <v>42826</v>
      </c>
      <c r="K9" s="312">
        <v>42856</v>
      </c>
      <c r="L9" s="312">
        <v>42887</v>
      </c>
      <c r="M9" s="312">
        <v>42917</v>
      </c>
      <c r="N9" s="313" t="s">
        <v>10</v>
      </c>
      <c r="O9" s="313" t="s">
        <v>13</v>
      </c>
      <c r="P9" s="314" t="s">
        <v>193</v>
      </c>
      <c r="Q9" s="311"/>
      <c r="R9" s="311"/>
    </row>
    <row r="10" spans="1:256" ht="15" customHeight="1" x14ac:dyDescent="0.25">
      <c r="A10" s="315" t="s">
        <v>14</v>
      </c>
      <c r="B10" s="315"/>
      <c r="C10" s="315"/>
      <c r="D10" s="315"/>
      <c r="E10" s="315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296"/>
      <c r="AI10" s="296"/>
      <c r="AJ10" s="296"/>
      <c r="AK10" s="296"/>
      <c r="AL10" s="296"/>
      <c r="AM10" s="296"/>
      <c r="AN10" s="296"/>
      <c r="AO10" s="296"/>
      <c r="AP10" s="296"/>
      <c r="AQ10" s="296"/>
      <c r="AR10" s="296"/>
      <c r="AS10" s="296"/>
      <c r="AT10" s="296"/>
      <c r="AU10" s="296"/>
      <c r="AV10" s="296"/>
      <c r="AW10" s="296"/>
      <c r="AX10" s="296"/>
      <c r="AY10" s="296"/>
      <c r="AZ10" s="296"/>
      <c r="BA10" s="296"/>
      <c r="BB10" s="296"/>
      <c r="BC10" s="296"/>
      <c r="BD10" s="296"/>
      <c r="BE10" s="296"/>
      <c r="BF10" s="296"/>
      <c r="BG10" s="296"/>
      <c r="BH10" s="296"/>
      <c r="BI10" s="296"/>
      <c r="BJ10" s="296"/>
      <c r="BK10" s="296"/>
      <c r="BL10" s="296"/>
      <c r="BM10" s="296"/>
      <c r="BN10" s="296"/>
      <c r="BO10" s="296"/>
      <c r="BP10" s="296"/>
      <c r="BQ10" s="296"/>
      <c r="BR10" s="296"/>
      <c r="BS10" s="296"/>
      <c r="BT10" s="296"/>
      <c r="BU10" s="296"/>
      <c r="BV10" s="296"/>
      <c r="BW10" s="296"/>
      <c r="BX10" s="296"/>
      <c r="BY10" s="296"/>
      <c r="BZ10" s="296"/>
      <c r="CA10" s="296"/>
      <c r="CB10" s="296"/>
      <c r="CC10" s="296"/>
      <c r="CD10" s="296"/>
      <c r="CE10" s="296"/>
      <c r="CF10" s="296"/>
      <c r="CG10" s="296"/>
      <c r="CH10" s="296"/>
      <c r="CI10" s="296"/>
      <c r="CJ10" s="296"/>
      <c r="CK10" s="296"/>
      <c r="CL10" s="296"/>
      <c r="CM10" s="296"/>
      <c r="CN10" s="296"/>
      <c r="CO10" s="296"/>
      <c r="CP10" s="296"/>
      <c r="CQ10" s="296"/>
      <c r="CR10" s="296"/>
      <c r="CS10" s="296"/>
      <c r="CT10" s="296"/>
      <c r="CU10" s="296"/>
      <c r="CV10" s="296"/>
      <c r="CW10" s="296"/>
      <c r="CX10" s="296"/>
      <c r="CY10" s="296"/>
      <c r="CZ10" s="296"/>
      <c r="DA10" s="296"/>
      <c r="DB10" s="296"/>
      <c r="DC10" s="296"/>
      <c r="DD10" s="296"/>
      <c r="DE10" s="296"/>
      <c r="DF10" s="296"/>
      <c r="DG10" s="296"/>
      <c r="DH10" s="296"/>
      <c r="DI10" s="296"/>
      <c r="DJ10" s="296"/>
      <c r="DK10" s="296"/>
      <c r="DL10" s="296"/>
      <c r="DM10" s="296"/>
      <c r="DN10" s="296"/>
      <c r="DO10" s="296"/>
      <c r="DP10" s="296"/>
      <c r="DQ10" s="296"/>
      <c r="DR10" s="296"/>
      <c r="DS10" s="296"/>
      <c r="DT10" s="296"/>
      <c r="DU10" s="296"/>
      <c r="DV10" s="296"/>
      <c r="DW10" s="296"/>
      <c r="DX10" s="296"/>
      <c r="DY10" s="296"/>
      <c r="DZ10" s="296"/>
      <c r="EA10" s="296"/>
      <c r="EB10" s="296"/>
      <c r="EC10" s="296"/>
      <c r="ED10" s="296"/>
      <c r="EE10" s="296"/>
      <c r="EF10" s="296"/>
      <c r="EG10" s="296"/>
      <c r="EH10" s="296"/>
      <c r="EI10" s="296"/>
      <c r="EJ10" s="296"/>
      <c r="EK10" s="296"/>
      <c r="EL10" s="296"/>
      <c r="EM10" s="296"/>
      <c r="EN10" s="296"/>
      <c r="EO10" s="296"/>
      <c r="EP10" s="296"/>
      <c r="EQ10" s="296"/>
      <c r="ER10" s="296"/>
      <c r="ES10" s="296"/>
      <c r="ET10" s="296"/>
      <c r="EU10" s="296"/>
      <c r="EV10" s="296"/>
      <c r="EW10" s="296"/>
      <c r="EX10" s="296"/>
      <c r="EY10" s="296"/>
      <c r="EZ10" s="296"/>
      <c r="FA10" s="296"/>
      <c r="FB10" s="296"/>
      <c r="FC10" s="296"/>
      <c r="FD10" s="296"/>
      <c r="FE10" s="296"/>
      <c r="FF10" s="296"/>
      <c r="FG10" s="296"/>
      <c r="FH10" s="296"/>
      <c r="FI10" s="296"/>
      <c r="FJ10" s="296"/>
      <c r="FK10" s="296"/>
      <c r="FL10" s="296"/>
      <c r="FM10" s="296"/>
      <c r="FN10" s="296"/>
      <c r="FO10" s="296"/>
      <c r="FP10" s="296"/>
      <c r="FQ10" s="296"/>
      <c r="FR10" s="296"/>
      <c r="FS10" s="296"/>
      <c r="FT10" s="296"/>
      <c r="FU10" s="296"/>
      <c r="FV10" s="296"/>
      <c r="FW10" s="296"/>
      <c r="FX10" s="296"/>
      <c r="FY10" s="296"/>
      <c r="FZ10" s="296"/>
      <c r="GA10" s="296"/>
      <c r="GB10" s="296"/>
      <c r="GC10" s="296"/>
      <c r="GD10" s="296"/>
      <c r="GE10" s="296"/>
      <c r="GF10" s="296"/>
      <c r="GG10" s="296"/>
      <c r="GH10" s="296"/>
      <c r="GI10" s="296"/>
      <c r="GJ10" s="296"/>
      <c r="GK10" s="296"/>
      <c r="GL10" s="296"/>
      <c r="GM10" s="296"/>
      <c r="GN10" s="296"/>
      <c r="GO10" s="296"/>
      <c r="GP10" s="296"/>
      <c r="GQ10" s="296"/>
      <c r="GR10" s="296"/>
      <c r="GS10" s="296"/>
      <c r="GT10" s="296"/>
      <c r="GU10" s="296"/>
      <c r="GV10" s="296"/>
      <c r="GW10" s="296"/>
      <c r="GX10" s="296"/>
      <c r="GY10" s="296"/>
      <c r="GZ10" s="296"/>
      <c r="HA10" s="296"/>
      <c r="HB10" s="296"/>
      <c r="HC10" s="296"/>
      <c r="HD10" s="296"/>
      <c r="HE10" s="296"/>
      <c r="HF10" s="296"/>
      <c r="HG10" s="296"/>
      <c r="HH10" s="296"/>
      <c r="HI10" s="296"/>
      <c r="HJ10" s="296"/>
      <c r="HK10" s="296"/>
      <c r="HL10" s="296"/>
      <c r="HM10" s="296"/>
      <c r="HN10" s="296"/>
      <c r="HO10" s="296"/>
      <c r="HP10" s="296"/>
      <c r="HQ10" s="296"/>
      <c r="HR10" s="296"/>
      <c r="HS10" s="296"/>
      <c r="HT10" s="296"/>
      <c r="HU10" s="296"/>
      <c r="HV10" s="296"/>
      <c r="HW10" s="296"/>
      <c r="HX10" s="296"/>
      <c r="HY10" s="296"/>
      <c r="HZ10" s="296"/>
      <c r="IA10" s="296"/>
      <c r="IB10" s="296"/>
      <c r="IC10" s="296"/>
      <c r="ID10" s="296"/>
      <c r="IE10" s="296"/>
      <c r="IF10" s="296"/>
      <c r="IG10" s="296"/>
      <c r="IH10" s="296"/>
      <c r="II10" s="296"/>
      <c r="IJ10" s="296"/>
      <c r="IK10" s="296"/>
      <c r="IL10" s="296"/>
      <c r="IM10" s="296"/>
      <c r="IN10" s="296"/>
      <c r="IO10" s="296"/>
      <c r="IP10" s="296"/>
      <c r="IQ10" s="296"/>
      <c r="IR10" s="296"/>
      <c r="IS10" s="296"/>
      <c r="IT10" s="296"/>
      <c r="IU10" s="296"/>
      <c r="IV10" s="296"/>
    </row>
    <row r="11" spans="1:256" ht="28.5" customHeight="1" x14ac:dyDescent="0.25">
      <c r="A11" s="316" t="s">
        <v>15</v>
      </c>
      <c r="B11" s="317">
        <f>612+3412</f>
        <v>4024</v>
      </c>
      <c r="C11" s="317">
        <f>738+3593</f>
        <v>4331</v>
      </c>
      <c r="D11" s="317">
        <f>653+3362</f>
        <v>4015</v>
      </c>
      <c r="E11" s="317">
        <f>561+2780</f>
        <v>3341</v>
      </c>
      <c r="F11" s="317">
        <f>459+2676</f>
        <v>3135</v>
      </c>
      <c r="G11" s="317">
        <f>247+2060</f>
        <v>2307</v>
      </c>
      <c r="H11" s="317">
        <f>240+2135</f>
        <v>2375</v>
      </c>
      <c r="I11" s="317">
        <f>504+2641</f>
        <v>3145</v>
      </c>
      <c r="J11" s="317">
        <f>691+3299</f>
        <v>3990</v>
      </c>
      <c r="K11" s="317">
        <f>657+3029</f>
        <v>3686</v>
      </c>
      <c r="L11" s="317">
        <f>745+3334</f>
        <v>4079</v>
      </c>
      <c r="M11" s="317">
        <f>623+2739</f>
        <v>3362</v>
      </c>
      <c r="N11" s="318">
        <f>SUM(B11:M11)</f>
        <v>41790</v>
      </c>
      <c r="O11" s="318">
        <f>N11/12</f>
        <v>3482.5</v>
      </c>
      <c r="P11" s="318">
        <f>(SUM(B11:M11)/12)/$G$7</f>
        <v>5.616935483870968</v>
      </c>
      <c r="Q11" s="310"/>
      <c r="R11" s="310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  <c r="AD11" s="296"/>
      <c r="AE11" s="296"/>
      <c r="AF11" s="296"/>
      <c r="AG11" s="296"/>
      <c r="AH11" s="296"/>
      <c r="AI11" s="296"/>
      <c r="AJ11" s="296"/>
      <c r="AK11" s="296"/>
      <c r="AL11" s="296"/>
      <c r="AM11" s="296"/>
      <c r="AN11" s="296"/>
      <c r="AO11" s="296"/>
      <c r="AP11" s="296"/>
      <c r="AQ11" s="296"/>
      <c r="AR11" s="296"/>
      <c r="AS11" s="296"/>
      <c r="AT11" s="296"/>
      <c r="AU11" s="296"/>
      <c r="AV11" s="296"/>
      <c r="AW11" s="296"/>
      <c r="AX11" s="296"/>
      <c r="AY11" s="296"/>
      <c r="AZ11" s="296"/>
      <c r="BA11" s="296"/>
      <c r="BB11" s="296"/>
      <c r="BC11" s="296"/>
      <c r="BD11" s="296"/>
      <c r="BE11" s="296"/>
      <c r="BF11" s="296"/>
      <c r="BG11" s="296"/>
      <c r="BH11" s="296"/>
      <c r="BI11" s="296"/>
      <c r="BJ11" s="296"/>
      <c r="BK11" s="296"/>
      <c r="BL11" s="296"/>
      <c r="BM11" s="296"/>
      <c r="BN11" s="296"/>
      <c r="BO11" s="296"/>
      <c r="BP11" s="296"/>
      <c r="BQ11" s="296"/>
      <c r="BR11" s="296"/>
      <c r="BS11" s="296"/>
      <c r="BT11" s="296"/>
      <c r="BU11" s="296"/>
      <c r="BV11" s="296"/>
      <c r="BW11" s="296"/>
      <c r="BX11" s="296"/>
      <c r="BY11" s="296"/>
      <c r="BZ11" s="296"/>
      <c r="CA11" s="296"/>
      <c r="CB11" s="296"/>
      <c r="CC11" s="296"/>
      <c r="CD11" s="296"/>
      <c r="CE11" s="296"/>
      <c r="CF11" s="296"/>
      <c r="CG11" s="296"/>
      <c r="CH11" s="296"/>
      <c r="CI11" s="296"/>
      <c r="CJ11" s="296"/>
      <c r="CK11" s="296"/>
      <c r="CL11" s="296"/>
      <c r="CM11" s="296"/>
      <c r="CN11" s="296"/>
      <c r="CO11" s="296"/>
      <c r="CP11" s="296"/>
      <c r="CQ11" s="296"/>
      <c r="CR11" s="296"/>
      <c r="CS11" s="296"/>
      <c r="CT11" s="296"/>
      <c r="CU11" s="296"/>
      <c r="CV11" s="296"/>
      <c r="CW11" s="296"/>
      <c r="CX11" s="296"/>
      <c r="CY11" s="296"/>
      <c r="CZ11" s="296"/>
      <c r="DA11" s="296"/>
      <c r="DB11" s="296"/>
      <c r="DC11" s="296"/>
      <c r="DD11" s="296"/>
      <c r="DE11" s="296"/>
      <c r="DF11" s="296"/>
      <c r="DG11" s="296"/>
      <c r="DH11" s="296"/>
      <c r="DI11" s="296"/>
      <c r="DJ11" s="296"/>
      <c r="DK11" s="296"/>
      <c r="DL11" s="296"/>
      <c r="DM11" s="296"/>
      <c r="DN11" s="296"/>
      <c r="DO11" s="296"/>
      <c r="DP11" s="296"/>
      <c r="DQ11" s="296"/>
      <c r="DR11" s="296"/>
      <c r="DS11" s="296"/>
      <c r="DT11" s="296"/>
      <c r="DU11" s="296"/>
      <c r="DV11" s="296"/>
      <c r="DW11" s="296"/>
      <c r="DX11" s="296"/>
      <c r="DY11" s="296"/>
      <c r="DZ11" s="296"/>
      <c r="EA11" s="296"/>
      <c r="EB11" s="296"/>
      <c r="EC11" s="296"/>
      <c r="ED11" s="296"/>
      <c r="EE11" s="296"/>
      <c r="EF11" s="296"/>
      <c r="EG11" s="296"/>
      <c r="EH11" s="296"/>
      <c r="EI11" s="296"/>
      <c r="EJ11" s="296"/>
      <c r="EK11" s="296"/>
      <c r="EL11" s="296"/>
      <c r="EM11" s="296"/>
      <c r="EN11" s="296"/>
      <c r="EO11" s="296"/>
      <c r="EP11" s="296"/>
      <c r="EQ11" s="296"/>
      <c r="ER11" s="296"/>
      <c r="ES11" s="296"/>
      <c r="ET11" s="296"/>
      <c r="EU11" s="296"/>
      <c r="EV11" s="296"/>
      <c r="EW11" s="296"/>
      <c r="EX11" s="296"/>
      <c r="EY11" s="296"/>
      <c r="EZ11" s="296"/>
      <c r="FA11" s="296"/>
      <c r="FB11" s="296"/>
      <c r="FC11" s="296"/>
      <c r="FD11" s="296"/>
      <c r="FE11" s="296"/>
      <c r="FF11" s="296"/>
      <c r="FG11" s="296"/>
      <c r="FH11" s="296"/>
      <c r="FI11" s="296"/>
      <c r="FJ11" s="296"/>
      <c r="FK11" s="296"/>
      <c r="FL11" s="296"/>
      <c r="FM11" s="296"/>
      <c r="FN11" s="296"/>
      <c r="FO11" s="296"/>
      <c r="FP11" s="296"/>
      <c r="FQ11" s="296"/>
      <c r="FR11" s="296"/>
      <c r="FS11" s="296"/>
      <c r="FT11" s="296"/>
      <c r="FU11" s="296"/>
      <c r="FV11" s="296"/>
      <c r="FW11" s="296"/>
      <c r="FX11" s="296"/>
      <c r="FY11" s="296"/>
      <c r="FZ11" s="296"/>
      <c r="GA11" s="296"/>
      <c r="GB11" s="296"/>
      <c r="GC11" s="296"/>
      <c r="GD11" s="296"/>
      <c r="GE11" s="296"/>
      <c r="GF11" s="296"/>
      <c r="GG11" s="296"/>
      <c r="GH11" s="296"/>
      <c r="GI11" s="296"/>
      <c r="GJ11" s="296"/>
      <c r="GK11" s="296"/>
      <c r="GL11" s="296"/>
      <c r="GM11" s="296"/>
      <c r="GN11" s="296"/>
      <c r="GO11" s="296"/>
      <c r="GP11" s="296"/>
      <c r="GQ11" s="296"/>
      <c r="GR11" s="296"/>
      <c r="GS11" s="296"/>
      <c r="GT11" s="296"/>
      <c r="GU11" s="296"/>
      <c r="GV11" s="296"/>
      <c r="GW11" s="296"/>
      <c r="GX11" s="296"/>
      <c r="GY11" s="296"/>
      <c r="GZ11" s="296"/>
      <c r="HA11" s="296"/>
      <c r="HB11" s="296"/>
      <c r="HC11" s="296"/>
      <c r="HD11" s="296"/>
      <c r="HE11" s="296"/>
      <c r="HF11" s="296"/>
      <c r="HG11" s="296"/>
      <c r="HH11" s="296"/>
      <c r="HI11" s="296"/>
      <c r="HJ11" s="296"/>
      <c r="HK11" s="296"/>
      <c r="HL11" s="296"/>
      <c r="HM11" s="296"/>
      <c r="HN11" s="296"/>
      <c r="HO11" s="296"/>
      <c r="HP11" s="296"/>
      <c r="HQ11" s="296"/>
      <c r="HR11" s="296"/>
      <c r="HS11" s="296"/>
      <c r="HT11" s="296"/>
      <c r="HU11" s="296"/>
      <c r="HV11" s="296"/>
      <c r="HW11" s="296"/>
      <c r="HX11" s="296"/>
      <c r="HY11" s="296"/>
      <c r="HZ11" s="296"/>
      <c r="IA11" s="296"/>
      <c r="IB11" s="296"/>
      <c r="IC11" s="296"/>
      <c r="ID11" s="296"/>
      <c r="IE11" s="296"/>
      <c r="IF11" s="296"/>
      <c r="IG11" s="296"/>
      <c r="IH11" s="296"/>
      <c r="II11" s="296"/>
      <c r="IJ11" s="296"/>
      <c r="IK11" s="296"/>
      <c r="IL11" s="296"/>
      <c r="IM11" s="296"/>
      <c r="IN11" s="296"/>
      <c r="IO11" s="296"/>
      <c r="IP11" s="296"/>
      <c r="IQ11" s="296"/>
      <c r="IR11" s="296"/>
      <c r="IS11" s="296"/>
      <c r="IT11" s="296"/>
      <c r="IU11" s="296"/>
      <c r="IV11" s="296"/>
    </row>
    <row r="12" spans="1:256" ht="28.5" customHeight="1" x14ac:dyDescent="0.25">
      <c r="A12" s="319" t="s">
        <v>94</v>
      </c>
      <c r="B12" s="320">
        <f t="shared" ref="B12:M12" si="0">B11/$K$7</f>
        <v>1.4753329031501141</v>
      </c>
      <c r="C12" s="320">
        <f t="shared" si="0"/>
        <v>1.5878893646976004</v>
      </c>
      <c r="D12" s="320">
        <f t="shared" si="0"/>
        <v>1.4720332023229892</v>
      </c>
      <c r="E12" s="320">
        <f t="shared" si="0"/>
        <v>1.2249222737138497</v>
      </c>
      <c r="F12" s="320">
        <f t="shared" si="0"/>
        <v>1.1493957881152106</v>
      </c>
      <c r="G12" s="320">
        <f t="shared" si="0"/>
        <v>0.84582331201971006</v>
      </c>
      <c r="H12" s="320">
        <f t="shared" si="0"/>
        <v>0.87075438493576574</v>
      </c>
      <c r="I12" s="320">
        <f t="shared" si="0"/>
        <v>1.1530621223675719</v>
      </c>
      <c r="J12" s="320">
        <f t="shared" si="0"/>
        <v>1.4628673666920864</v>
      </c>
      <c r="K12" s="320">
        <f t="shared" si="0"/>
        <v>1.3514108054203084</v>
      </c>
      <c r="L12" s="320">
        <f t="shared" si="0"/>
        <v>1.4954977415381003</v>
      </c>
      <c r="M12" s="320">
        <f t="shared" si="0"/>
        <v>1.2326215756438081</v>
      </c>
      <c r="N12" s="318">
        <f>SUM(B12:M12)</f>
        <v>15.321610840617113</v>
      </c>
      <c r="O12" s="318">
        <f>N12/12</f>
        <v>1.2768009033847594</v>
      </c>
      <c r="P12" s="318">
        <f t="shared" ref="P12:P29" si="1">(SUM(B12:M12)/12)/$G$7</f>
        <v>2.05935629578187E-3</v>
      </c>
      <c r="Q12" s="310"/>
      <c r="R12" s="310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296"/>
      <c r="AN12" s="296"/>
      <c r="AO12" s="296"/>
      <c r="AP12" s="296"/>
      <c r="AQ12" s="296"/>
      <c r="AR12" s="296"/>
      <c r="AS12" s="296"/>
      <c r="AT12" s="296"/>
      <c r="AU12" s="296"/>
      <c r="AV12" s="296"/>
      <c r="AW12" s="296"/>
      <c r="AX12" s="296"/>
      <c r="AY12" s="296"/>
      <c r="AZ12" s="296"/>
      <c r="BA12" s="296"/>
      <c r="BB12" s="296"/>
      <c r="BC12" s="296"/>
      <c r="BD12" s="296"/>
      <c r="BE12" s="296"/>
      <c r="BF12" s="296"/>
      <c r="BG12" s="296"/>
      <c r="BH12" s="296"/>
      <c r="BI12" s="296"/>
      <c r="BJ12" s="296"/>
      <c r="BK12" s="296"/>
      <c r="BL12" s="296"/>
      <c r="BM12" s="296"/>
      <c r="BN12" s="296"/>
      <c r="BO12" s="296"/>
      <c r="BP12" s="296"/>
      <c r="BQ12" s="296"/>
      <c r="BR12" s="296"/>
      <c r="BS12" s="296"/>
      <c r="BT12" s="296"/>
      <c r="BU12" s="296"/>
      <c r="BV12" s="296"/>
      <c r="BW12" s="296"/>
      <c r="BX12" s="296"/>
      <c r="BY12" s="296"/>
      <c r="BZ12" s="296"/>
      <c r="CA12" s="296"/>
      <c r="CB12" s="296"/>
      <c r="CC12" s="296"/>
      <c r="CD12" s="296"/>
      <c r="CE12" s="296"/>
      <c r="CF12" s="296"/>
      <c r="CG12" s="296"/>
      <c r="CH12" s="296"/>
      <c r="CI12" s="296"/>
      <c r="CJ12" s="296"/>
      <c r="CK12" s="296"/>
      <c r="CL12" s="296"/>
      <c r="CM12" s="296"/>
      <c r="CN12" s="296"/>
      <c r="CO12" s="296"/>
      <c r="CP12" s="296"/>
      <c r="CQ12" s="296"/>
      <c r="CR12" s="296"/>
      <c r="CS12" s="296"/>
      <c r="CT12" s="296"/>
      <c r="CU12" s="296"/>
      <c r="CV12" s="296"/>
      <c r="CW12" s="296"/>
      <c r="CX12" s="296"/>
      <c r="CY12" s="296"/>
      <c r="CZ12" s="296"/>
      <c r="DA12" s="296"/>
      <c r="DB12" s="296"/>
      <c r="DC12" s="296"/>
      <c r="DD12" s="296"/>
      <c r="DE12" s="296"/>
      <c r="DF12" s="296"/>
      <c r="DG12" s="296"/>
      <c r="DH12" s="296"/>
      <c r="DI12" s="296"/>
      <c r="DJ12" s="296"/>
      <c r="DK12" s="296"/>
      <c r="DL12" s="296"/>
      <c r="DM12" s="296"/>
      <c r="DN12" s="296"/>
      <c r="DO12" s="296"/>
      <c r="DP12" s="296"/>
      <c r="DQ12" s="296"/>
      <c r="DR12" s="296"/>
      <c r="DS12" s="296"/>
      <c r="DT12" s="296"/>
      <c r="DU12" s="296"/>
      <c r="DV12" s="296"/>
      <c r="DW12" s="296"/>
      <c r="DX12" s="296"/>
      <c r="DY12" s="296"/>
      <c r="DZ12" s="296"/>
      <c r="EA12" s="296"/>
      <c r="EB12" s="296"/>
      <c r="EC12" s="296"/>
      <c r="ED12" s="296"/>
      <c r="EE12" s="296"/>
      <c r="EF12" s="296"/>
      <c r="EG12" s="296"/>
      <c r="EH12" s="296"/>
      <c r="EI12" s="296"/>
      <c r="EJ12" s="296"/>
      <c r="EK12" s="296"/>
      <c r="EL12" s="296"/>
      <c r="EM12" s="296"/>
      <c r="EN12" s="296"/>
      <c r="EO12" s="296"/>
      <c r="EP12" s="296"/>
      <c r="EQ12" s="296"/>
      <c r="ER12" s="296"/>
      <c r="ES12" s="296"/>
      <c r="ET12" s="296"/>
      <c r="EU12" s="296"/>
      <c r="EV12" s="296"/>
      <c r="EW12" s="296"/>
      <c r="EX12" s="296"/>
      <c r="EY12" s="296"/>
      <c r="EZ12" s="296"/>
      <c r="FA12" s="296"/>
      <c r="FB12" s="296"/>
      <c r="FC12" s="296"/>
      <c r="FD12" s="296"/>
      <c r="FE12" s="296"/>
      <c r="FF12" s="296"/>
      <c r="FG12" s="296"/>
      <c r="FH12" s="296"/>
      <c r="FI12" s="296"/>
      <c r="FJ12" s="296"/>
      <c r="FK12" s="296"/>
      <c r="FL12" s="296"/>
      <c r="FM12" s="296"/>
      <c r="FN12" s="296"/>
      <c r="FO12" s="296"/>
      <c r="FP12" s="296"/>
      <c r="FQ12" s="296"/>
      <c r="FR12" s="296"/>
      <c r="FS12" s="296"/>
      <c r="FT12" s="296"/>
      <c r="FU12" s="296"/>
      <c r="FV12" s="296"/>
      <c r="FW12" s="296"/>
      <c r="FX12" s="296"/>
      <c r="FY12" s="296"/>
      <c r="FZ12" s="296"/>
      <c r="GA12" s="296"/>
      <c r="GB12" s="296"/>
      <c r="GC12" s="296"/>
      <c r="GD12" s="296"/>
      <c r="GE12" s="296"/>
      <c r="GF12" s="296"/>
      <c r="GG12" s="296"/>
      <c r="GH12" s="296"/>
      <c r="GI12" s="296"/>
      <c r="GJ12" s="296"/>
      <c r="GK12" s="296"/>
      <c r="GL12" s="296"/>
      <c r="GM12" s="296"/>
      <c r="GN12" s="296"/>
      <c r="GO12" s="296"/>
      <c r="GP12" s="296"/>
      <c r="GQ12" s="296"/>
      <c r="GR12" s="296"/>
      <c r="GS12" s="296"/>
      <c r="GT12" s="296"/>
      <c r="GU12" s="296"/>
      <c r="GV12" s="296"/>
      <c r="GW12" s="296"/>
      <c r="GX12" s="296"/>
      <c r="GY12" s="296"/>
      <c r="GZ12" s="296"/>
      <c r="HA12" s="296"/>
      <c r="HB12" s="296"/>
      <c r="HC12" s="296"/>
      <c r="HD12" s="296"/>
      <c r="HE12" s="296"/>
      <c r="HF12" s="296"/>
      <c r="HG12" s="296"/>
      <c r="HH12" s="296"/>
      <c r="HI12" s="296"/>
      <c r="HJ12" s="296"/>
      <c r="HK12" s="296"/>
      <c r="HL12" s="296"/>
      <c r="HM12" s="296"/>
      <c r="HN12" s="296"/>
      <c r="HO12" s="296"/>
      <c r="HP12" s="296"/>
      <c r="HQ12" s="296"/>
      <c r="HR12" s="296"/>
      <c r="HS12" s="296"/>
      <c r="HT12" s="296"/>
      <c r="HU12" s="296"/>
      <c r="HV12" s="296"/>
      <c r="HW12" s="296"/>
      <c r="HX12" s="296"/>
      <c r="HY12" s="296"/>
      <c r="HZ12" s="296"/>
      <c r="IA12" s="296"/>
      <c r="IB12" s="296"/>
      <c r="IC12" s="296"/>
      <c r="ID12" s="296"/>
      <c r="IE12" s="296"/>
      <c r="IF12" s="296"/>
      <c r="IG12" s="296"/>
      <c r="IH12" s="296"/>
      <c r="II12" s="296"/>
      <c r="IJ12" s="296"/>
      <c r="IK12" s="296"/>
      <c r="IL12" s="296"/>
      <c r="IM12" s="296"/>
      <c r="IN12" s="296"/>
      <c r="IO12" s="296"/>
      <c r="IP12" s="296"/>
      <c r="IQ12" s="296"/>
      <c r="IR12" s="296"/>
      <c r="IS12" s="296"/>
      <c r="IT12" s="296"/>
      <c r="IU12" s="296"/>
      <c r="IV12" s="296"/>
    </row>
    <row r="13" spans="1:256" ht="60" x14ac:dyDescent="0.25">
      <c r="A13" s="319" t="s">
        <v>17</v>
      </c>
      <c r="B13" s="317">
        <v>4357.0200000000004</v>
      </c>
      <c r="C13" s="317">
        <v>4599.05</v>
      </c>
      <c r="D13" s="317">
        <v>4276.93</v>
      </c>
      <c r="E13" s="317">
        <v>3901.09</v>
      </c>
      <c r="F13" s="317">
        <v>3699.99</v>
      </c>
      <c r="G13" s="317">
        <v>3189.98</v>
      </c>
      <c r="H13" s="317">
        <v>3204.97</v>
      </c>
      <c r="I13" s="317">
        <v>3847.11</v>
      </c>
      <c r="J13" s="317">
        <v>4321.1499999999996</v>
      </c>
      <c r="K13" s="317">
        <v>2564.19</v>
      </c>
      <c r="L13" s="317">
        <v>2947.95</v>
      </c>
      <c r="M13" s="317">
        <v>2663.24</v>
      </c>
      <c r="N13" s="318">
        <f>SUM(B13:M13)</f>
        <v>43572.67</v>
      </c>
      <c r="O13" s="318">
        <f>N13/12</f>
        <v>3631.0558333333333</v>
      </c>
      <c r="P13" s="318">
        <f t="shared" si="1"/>
        <v>5.8565416666666668</v>
      </c>
      <c r="Q13" s="310"/>
      <c r="R13" s="310"/>
      <c r="S13" s="296"/>
      <c r="T13" s="296"/>
      <c r="U13" s="296"/>
      <c r="V13" s="296"/>
      <c r="W13" s="296"/>
      <c r="X13" s="296"/>
      <c r="Y13" s="296"/>
      <c r="Z13" s="296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296"/>
      <c r="AN13" s="296"/>
      <c r="AO13" s="296"/>
      <c r="AP13" s="296"/>
      <c r="AQ13" s="296"/>
      <c r="AR13" s="296"/>
      <c r="AS13" s="296"/>
      <c r="AT13" s="296"/>
      <c r="AU13" s="296"/>
      <c r="AV13" s="296"/>
      <c r="AW13" s="296"/>
      <c r="AX13" s="296"/>
      <c r="AY13" s="296"/>
      <c r="AZ13" s="296"/>
      <c r="BA13" s="296"/>
      <c r="BB13" s="296"/>
      <c r="BC13" s="296"/>
      <c r="BD13" s="296"/>
      <c r="BE13" s="296"/>
      <c r="BF13" s="296"/>
      <c r="BG13" s="296"/>
      <c r="BH13" s="296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  <c r="CF13" s="296"/>
      <c r="CG13" s="296"/>
      <c r="CH13" s="296"/>
      <c r="CI13" s="296"/>
      <c r="CJ13" s="296"/>
      <c r="CK13" s="296"/>
      <c r="CL13" s="296"/>
      <c r="CM13" s="296"/>
      <c r="CN13" s="296"/>
      <c r="CO13" s="296"/>
      <c r="CP13" s="296"/>
      <c r="CQ13" s="296"/>
      <c r="CR13" s="296"/>
      <c r="CS13" s="296"/>
      <c r="CT13" s="296"/>
      <c r="CU13" s="296"/>
      <c r="CV13" s="296"/>
      <c r="CW13" s="296"/>
      <c r="CX13" s="296"/>
      <c r="CY13" s="296"/>
      <c r="CZ13" s="296"/>
      <c r="DA13" s="296"/>
      <c r="DB13" s="296"/>
      <c r="DC13" s="296"/>
      <c r="DD13" s="296"/>
      <c r="DE13" s="296"/>
      <c r="DF13" s="296"/>
      <c r="DG13" s="296"/>
      <c r="DH13" s="296"/>
      <c r="DI13" s="296"/>
      <c r="DJ13" s="296"/>
      <c r="DK13" s="296"/>
      <c r="DL13" s="296"/>
      <c r="DM13" s="296"/>
      <c r="DN13" s="296"/>
      <c r="DO13" s="296"/>
      <c r="DP13" s="296"/>
      <c r="DQ13" s="296"/>
      <c r="DR13" s="296"/>
      <c r="DS13" s="296"/>
      <c r="DT13" s="296"/>
      <c r="DU13" s="296"/>
      <c r="DV13" s="296"/>
      <c r="DW13" s="296"/>
      <c r="DX13" s="296"/>
      <c r="DY13" s="296"/>
      <c r="DZ13" s="296"/>
      <c r="EA13" s="296"/>
      <c r="EB13" s="296"/>
      <c r="EC13" s="296"/>
      <c r="ED13" s="296"/>
      <c r="EE13" s="296"/>
      <c r="EF13" s="296"/>
      <c r="EG13" s="296"/>
      <c r="EH13" s="296"/>
      <c r="EI13" s="296"/>
      <c r="EJ13" s="296"/>
      <c r="EK13" s="296"/>
      <c r="EL13" s="296"/>
      <c r="EM13" s="296"/>
      <c r="EN13" s="296"/>
      <c r="EO13" s="296"/>
      <c r="EP13" s="296"/>
      <c r="EQ13" s="296"/>
      <c r="ER13" s="296"/>
      <c r="ES13" s="296"/>
      <c r="ET13" s="296"/>
      <c r="EU13" s="296"/>
      <c r="EV13" s="296"/>
      <c r="EW13" s="296"/>
      <c r="EX13" s="296"/>
      <c r="EY13" s="296"/>
      <c r="EZ13" s="296"/>
      <c r="FA13" s="296"/>
      <c r="FB13" s="296"/>
      <c r="FC13" s="296"/>
      <c r="FD13" s="296"/>
      <c r="FE13" s="296"/>
      <c r="FF13" s="296"/>
      <c r="FG13" s="296"/>
      <c r="FH13" s="296"/>
      <c r="FI13" s="296"/>
      <c r="FJ13" s="296"/>
      <c r="FK13" s="296"/>
      <c r="FL13" s="296"/>
      <c r="FM13" s="296"/>
      <c r="FN13" s="296"/>
      <c r="FO13" s="296"/>
      <c r="FP13" s="296"/>
      <c r="FQ13" s="296"/>
      <c r="FR13" s="296"/>
      <c r="FS13" s="296"/>
      <c r="FT13" s="296"/>
      <c r="FU13" s="296"/>
      <c r="FV13" s="296"/>
      <c r="FW13" s="296"/>
      <c r="FX13" s="296"/>
      <c r="FY13" s="296"/>
      <c r="FZ13" s="296"/>
      <c r="GA13" s="296"/>
      <c r="GB13" s="296"/>
      <c r="GC13" s="296"/>
      <c r="GD13" s="296"/>
      <c r="GE13" s="296"/>
      <c r="GF13" s="296"/>
      <c r="GG13" s="296"/>
      <c r="GH13" s="296"/>
      <c r="GI13" s="296"/>
      <c r="GJ13" s="296"/>
      <c r="GK13" s="296"/>
      <c r="GL13" s="296"/>
      <c r="GM13" s="296"/>
      <c r="GN13" s="296"/>
      <c r="GO13" s="296"/>
      <c r="GP13" s="296"/>
      <c r="GQ13" s="296"/>
      <c r="GR13" s="296"/>
      <c r="GS13" s="296"/>
      <c r="GT13" s="296"/>
      <c r="GU13" s="296"/>
      <c r="GV13" s="296"/>
      <c r="GW13" s="296"/>
      <c r="GX13" s="296"/>
      <c r="GY13" s="296"/>
      <c r="GZ13" s="296"/>
      <c r="HA13" s="296"/>
      <c r="HB13" s="296"/>
      <c r="HC13" s="296"/>
      <c r="HD13" s="296"/>
      <c r="HE13" s="296"/>
      <c r="HF13" s="296"/>
      <c r="HG13" s="296"/>
      <c r="HH13" s="296"/>
      <c r="HI13" s="296"/>
      <c r="HJ13" s="296"/>
      <c r="HK13" s="296"/>
      <c r="HL13" s="296"/>
      <c r="HM13" s="296"/>
      <c r="HN13" s="296"/>
      <c r="HO13" s="296"/>
      <c r="HP13" s="296"/>
      <c r="HQ13" s="296"/>
      <c r="HR13" s="296"/>
      <c r="HS13" s="296"/>
      <c r="HT13" s="296"/>
      <c r="HU13" s="296"/>
      <c r="HV13" s="296"/>
      <c r="HW13" s="296"/>
      <c r="HX13" s="296"/>
      <c r="HY13" s="296"/>
      <c r="HZ13" s="296"/>
      <c r="IA13" s="296"/>
      <c r="IB13" s="296"/>
      <c r="IC13" s="296"/>
      <c r="ID13" s="296"/>
      <c r="IE13" s="296"/>
      <c r="IF13" s="296"/>
      <c r="IG13" s="296"/>
      <c r="IH13" s="296"/>
      <c r="II13" s="296"/>
      <c r="IJ13" s="296"/>
      <c r="IK13" s="296"/>
      <c r="IL13" s="296"/>
      <c r="IM13" s="296"/>
      <c r="IN13" s="296"/>
      <c r="IO13" s="296"/>
      <c r="IP13" s="296"/>
      <c r="IQ13" s="296"/>
      <c r="IR13" s="296"/>
      <c r="IS13" s="296"/>
      <c r="IT13" s="296"/>
      <c r="IU13" s="296"/>
      <c r="IV13" s="296"/>
    </row>
    <row r="14" spans="1:256" ht="27.75" customHeight="1" x14ac:dyDescent="0.25">
      <c r="A14" s="316" t="s">
        <v>95</v>
      </c>
      <c r="B14" s="320">
        <f t="shared" ref="B14:M14" si="2">B13/$K$7</f>
        <v>1.5974291664222442</v>
      </c>
      <c r="C14" s="320">
        <f t="shared" si="2"/>
        <v>1.6861654543321403</v>
      </c>
      <c r="D14" s="320">
        <f t="shared" si="2"/>
        <v>1.5680654953950841</v>
      </c>
      <c r="E14" s="320">
        <f t="shared" si="2"/>
        <v>1.4302699888543438</v>
      </c>
      <c r="F14" s="320">
        <f t="shared" si="2"/>
        <v>1.3565400070393614</v>
      </c>
      <c r="G14" s="320">
        <f t="shared" si="2"/>
        <v>1.1695532938346922</v>
      </c>
      <c r="H14" s="320">
        <f t="shared" si="2"/>
        <v>1.1750491288789813</v>
      </c>
      <c r="I14" s="320">
        <f t="shared" si="2"/>
        <v>1.4104791165600983</v>
      </c>
      <c r="J14" s="320">
        <f t="shared" si="2"/>
        <v>1.5842780254590247</v>
      </c>
      <c r="K14" s="320">
        <f t="shared" si="2"/>
        <v>0.94011776265618574</v>
      </c>
      <c r="L14" s="320">
        <f t="shared" si="2"/>
        <v>1.0808170059247959</v>
      </c>
      <c r="M14" s="320">
        <f t="shared" si="2"/>
        <v>0.9764328034258225</v>
      </c>
      <c r="N14" s="318">
        <f>SUM(B14:M14)</f>
        <v>15.975197248782777</v>
      </c>
      <c r="O14" s="318">
        <f>N14/12</f>
        <v>1.3312664373985648</v>
      </c>
      <c r="P14" s="318">
        <f t="shared" si="1"/>
        <v>2.1472039312880075E-3</v>
      </c>
      <c r="Q14" s="310"/>
      <c r="R14" s="310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296"/>
      <c r="AN14" s="296"/>
      <c r="AO14" s="296"/>
      <c r="AP14" s="296"/>
      <c r="AQ14" s="296"/>
      <c r="AR14" s="296"/>
      <c r="AS14" s="296"/>
      <c r="AT14" s="296"/>
      <c r="AU14" s="296"/>
      <c r="AV14" s="296"/>
      <c r="AW14" s="296"/>
      <c r="AX14" s="296"/>
      <c r="AY14" s="296"/>
      <c r="AZ14" s="296"/>
      <c r="BA14" s="296"/>
      <c r="BB14" s="296"/>
      <c r="BC14" s="296"/>
      <c r="BD14" s="296"/>
      <c r="BE14" s="296"/>
      <c r="BF14" s="296"/>
      <c r="BG14" s="296"/>
      <c r="BH14" s="296"/>
      <c r="BI14" s="296"/>
      <c r="BJ14" s="296"/>
      <c r="BK14" s="296"/>
      <c r="BL14" s="296"/>
      <c r="BM14" s="296"/>
      <c r="BN14" s="296"/>
      <c r="BO14" s="296"/>
      <c r="BP14" s="296"/>
      <c r="BQ14" s="296"/>
      <c r="BR14" s="296"/>
      <c r="BS14" s="296"/>
      <c r="BT14" s="296"/>
      <c r="BU14" s="296"/>
      <c r="BV14" s="296"/>
      <c r="BW14" s="296"/>
      <c r="BX14" s="296"/>
      <c r="BY14" s="296"/>
      <c r="BZ14" s="296"/>
      <c r="CA14" s="296"/>
      <c r="CB14" s="296"/>
      <c r="CC14" s="296"/>
      <c r="CD14" s="296"/>
      <c r="CE14" s="296"/>
      <c r="CF14" s="296"/>
      <c r="CG14" s="296"/>
      <c r="CH14" s="296"/>
      <c r="CI14" s="296"/>
      <c r="CJ14" s="296"/>
      <c r="CK14" s="296"/>
      <c r="CL14" s="296"/>
      <c r="CM14" s="296"/>
      <c r="CN14" s="296"/>
      <c r="CO14" s="296"/>
      <c r="CP14" s="296"/>
      <c r="CQ14" s="296"/>
      <c r="CR14" s="296"/>
      <c r="CS14" s="296"/>
      <c r="CT14" s="296"/>
      <c r="CU14" s="296"/>
      <c r="CV14" s="296"/>
      <c r="CW14" s="296"/>
      <c r="CX14" s="296"/>
      <c r="CY14" s="296"/>
      <c r="CZ14" s="296"/>
      <c r="DA14" s="296"/>
      <c r="DB14" s="296"/>
      <c r="DC14" s="296"/>
      <c r="DD14" s="296"/>
      <c r="DE14" s="296"/>
      <c r="DF14" s="296"/>
      <c r="DG14" s="296"/>
      <c r="DH14" s="296"/>
      <c r="DI14" s="296"/>
      <c r="DJ14" s="296"/>
      <c r="DK14" s="296"/>
      <c r="DL14" s="296"/>
      <c r="DM14" s="296"/>
      <c r="DN14" s="296"/>
      <c r="DO14" s="296"/>
      <c r="DP14" s="296"/>
      <c r="DQ14" s="296"/>
      <c r="DR14" s="296"/>
      <c r="DS14" s="296"/>
      <c r="DT14" s="296"/>
      <c r="DU14" s="296"/>
      <c r="DV14" s="296"/>
      <c r="DW14" s="296"/>
      <c r="DX14" s="296"/>
      <c r="DY14" s="296"/>
      <c r="DZ14" s="296"/>
      <c r="EA14" s="296"/>
      <c r="EB14" s="296"/>
      <c r="EC14" s="296"/>
      <c r="ED14" s="296"/>
      <c r="EE14" s="296"/>
      <c r="EF14" s="296"/>
      <c r="EG14" s="296"/>
      <c r="EH14" s="296"/>
      <c r="EI14" s="296"/>
      <c r="EJ14" s="296"/>
      <c r="EK14" s="296"/>
      <c r="EL14" s="296"/>
      <c r="EM14" s="296"/>
      <c r="EN14" s="296"/>
      <c r="EO14" s="296"/>
      <c r="EP14" s="296"/>
      <c r="EQ14" s="296"/>
      <c r="ER14" s="296"/>
      <c r="ES14" s="296"/>
      <c r="ET14" s="296"/>
      <c r="EU14" s="296"/>
      <c r="EV14" s="296"/>
      <c r="EW14" s="296"/>
      <c r="EX14" s="296"/>
      <c r="EY14" s="296"/>
      <c r="EZ14" s="296"/>
      <c r="FA14" s="296"/>
      <c r="FB14" s="296"/>
      <c r="FC14" s="296"/>
      <c r="FD14" s="296"/>
      <c r="FE14" s="296"/>
      <c r="FF14" s="296"/>
      <c r="FG14" s="296"/>
      <c r="FH14" s="296"/>
      <c r="FI14" s="296"/>
      <c r="FJ14" s="296"/>
      <c r="FK14" s="296"/>
      <c r="FL14" s="296"/>
      <c r="FM14" s="296"/>
      <c r="FN14" s="296"/>
      <c r="FO14" s="296"/>
      <c r="FP14" s="296"/>
      <c r="FQ14" s="296"/>
      <c r="FR14" s="296"/>
      <c r="FS14" s="296"/>
      <c r="FT14" s="296"/>
      <c r="FU14" s="296"/>
      <c r="FV14" s="296"/>
      <c r="FW14" s="296"/>
      <c r="FX14" s="296"/>
      <c r="FY14" s="296"/>
      <c r="FZ14" s="296"/>
      <c r="GA14" s="296"/>
      <c r="GB14" s="296"/>
      <c r="GC14" s="296"/>
      <c r="GD14" s="296"/>
      <c r="GE14" s="296"/>
      <c r="GF14" s="296"/>
      <c r="GG14" s="296"/>
      <c r="GH14" s="296"/>
      <c r="GI14" s="296"/>
      <c r="GJ14" s="296"/>
      <c r="GK14" s="296"/>
      <c r="GL14" s="296"/>
      <c r="GM14" s="296"/>
      <c r="GN14" s="296"/>
      <c r="GO14" s="296"/>
      <c r="GP14" s="296"/>
      <c r="GQ14" s="296"/>
      <c r="GR14" s="296"/>
      <c r="GS14" s="296"/>
      <c r="GT14" s="296"/>
      <c r="GU14" s="296"/>
      <c r="GV14" s="296"/>
      <c r="GW14" s="296"/>
      <c r="GX14" s="296"/>
      <c r="GY14" s="296"/>
      <c r="GZ14" s="296"/>
      <c r="HA14" s="296"/>
      <c r="HB14" s="296"/>
      <c r="HC14" s="296"/>
      <c r="HD14" s="296"/>
      <c r="HE14" s="296"/>
      <c r="HF14" s="296"/>
      <c r="HG14" s="296"/>
      <c r="HH14" s="296"/>
      <c r="HI14" s="296"/>
      <c r="HJ14" s="296"/>
      <c r="HK14" s="296"/>
      <c r="HL14" s="296"/>
      <c r="HM14" s="296"/>
      <c r="HN14" s="296"/>
      <c r="HO14" s="296"/>
      <c r="HP14" s="296"/>
      <c r="HQ14" s="296"/>
      <c r="HR14" s="296"/>
      <c r="HS14" s="296"/>
      <c r="HT14" s="296"/>
      <c r="HU14" s="296"/>
      <c r="HV14" s="296"/>
      <c r="HW14" s="296"/>
      <c r="HX14" s="296"/>
      <c r="HY14" s="296"/>
      <c r="HZ14" s="296"/>
      <c r="IA14" s="296"/>
      <c r="IB14" s="296"/>
      <c r="IC14" s="296"/>
      <c r="ID14" s="296"/>
      <c r="IE14" s="296"/>
      <c r="IF14" s="296"/>
      <c r="IG14" s="296"/>
      <c r="IH14" s="296"/>
      <c r="II14" s="296"/>
      <c r="IJ14" s="296"/>
      <c r="IK14" s="296"/>
      <c r="IL14" s="296"/>
      <c r="IM14" s="296"/>
      <c r="IN14" s="296"/>
      <c r="IO14" s="296"/>
      <c r="IP14" s="296"/>
      <c r="IQ14" s="296"/>
      <c r="IR14" s="296"/>
      <c r="IS14" s="296"/>
      <c r="IT14" s="296"/>
      <c r="IU14" s="296"/>
      <c r="IV14" s="296"/>
    </row>
    <row r="15" spans="1:256" ht="10.5" customHeight="1" x14ac:dyDescent="0.25">
      <c r="A15" s="321"/>
      <c r="B15" s="322"/>
      <c r="C15" s="322"/>
      <c r="D15" s="322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18"/>
      <c r="Q15" s="310"/>
      <c r="R15" s="310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296"/>
      <c r="AN15" s="296"/>
      <c r="AO15" s="296"/>
      <c r="AP15" s="296"/>
      <c r="AQ15" s="296"/>
      <c r="AR15" s="296"/>
      <c r="AS15" s="296"/>
      <c r="AT15" s="296"/>
      <c r="AU15" s="296"/>
      <c r="AV15" s="296"/>
      <c r="AW15" s="296"/>
      <c r="AX15" s="296"/>
      <c r="AY15" s="296"/>
      <c r="AZ15" s="296"/>
      <c r="BA15" s="296"/>
      <c r="BB15" s="296"/>
      <c r="BC15" s="296"/>
      <c r="BD15" s="296"/>
      <c r="BE15" s="296"/>
      <c r="BF15" s="296"/>
      <c r="BG15" s="296"/>
      <c r="BH15" s="296"/>
      <c r="BI15" s="296"/>
      <c r="BJ15" s="296"/>
      <c r="BK15" s="296"/>
      <c r="BL15" s="296"/>
      <c r="BM15" s="296"/>
      <c r="BN15" s="296"/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6"/>
      <c r="CA15" s="296"/>
      <c r="CB15" s="296"/>
      <c r="CC15" s="296"/>
      <c r="CD15" s="296"/>
      <c r="CE15" s="296"/>
      <c r="CF15" s="296"/>
      <c r="CG15" s="296"/>
      <c r="CH15" s="296"/>
      <c r="CI15" s="296"/>
      <c r="CJ15" s="296"/>
      <c r="CK15" s="296"/>
      <c r="CL15" s="296"/>
      <c r="CM15" s="296"/>
      <c r="CN15" s="296"/>
      <c r="CO15" s="296"/>
      <c r="CP15" s="296"/>
      <c r="CQ15" s="296"/>
      <c r="CR15" s="296"/>
      <c r="CS15" s="296"/>
      <c r="CT15" s="296"/>
      <c r="CU15" s="296"/>
      <c r="CV15" s="296"/>
      <c r="CW15" s="296"/>
      <c r="CX15" s="296"/>
      <c r="CY15" s="296"/>
      <c r="CZ15" s="296"/>
      <c r="DA15" s="296"/>
      <c r="DB15" s="296"/>
      <c r="DC15" s="296"/>
      <c r="DD15" s="296"/>
      <c r="DE15" s="296"/>
      <c r="DF15" s="296"/>
      <c r="DG15" s="296"/>
      <c r="DH15" s="296"/>
      <c r="DI15" s="296"/>
      <c r="DJ15" s="296"/>
      <c r="DK15" s="296"/>
      <c r="DL15" s="296"/>
      <c r="DM15" s="296"/>
      <c r="DN15" s="296"/>
      <c r="DO15" s="296"/>
      <c r="DP15" s="296"/>
      <c r="DQ15" s="296"/>
      <c r="DR15" s="296"/>
      <c r="DS15" s="296"/>
      <c r="DT15" s="296"/>
      <c r="DU15" s="296"/>
      <c r="DV15" s="296"/>
      <c r="DW15" s="296"/>
      <c r="DX15" s="296"/>
      <c r="DY15" s="296"/>
      <c r="DZ15" s="296"/>
      <c r="EA15" s="296"/>
      <c r="EB15" s="296"/>
      <c r="EC15" s="296"/>
      <c r="ED15" s="296"/>
      <c r="EE15" s="296"/>
      <c r="EF15" s="296"/>
      <c r="EG15" s="296"/>
      <c r="EH15" s="296"/>
      <c r="EI15" s="296"/>
      <c r="EJ15" s="296"/>
      <c r="EK15" s="296"/>
      <c r="EL15" s="296"/>
      <c r="EM15" s="296"/>
      <c r="EN15" s="296"/>
      <c r="EO15" s="296"/>
      <c r="EP15" s="296"/>
      <c r="EQ15" s="296"/>
      <c r="ER15" s="296"/>
      <c r="ES15" s="296"/>
      <c r="ET15" s="296"/>
      <c r="EU15" s="296"/>
      <c r="EV15" s="296"/>
      <c r="EW15" s="296"/>
      <c r="EX15" s="296"/>
      <c r="EY15" s="296"/>
      <c r="EZ15" s="296"/>
      <c r="FA15" s="296"/>
      <c r="FB15" s="296"/>
      <c r="FC15" s="296"/>
      <c r="FD15" s="296"/>
      <c r="FE15" s="296"/>
      <c r="FF15" s="296"/>
      <c r="FG15" s="296"/>
      <c r="FH15" s="296"/>
      <c r="FI15" s="296"/>
      <c r="FJ15" s="296"/>
      <c r="FK15" s="296"/>
      <c r="FL15" s="296"/>
      <c r="FM15" s="296"/>
      <c r="FN15" s="296"/>
      <c r="FO15" s="296"/>
      <c r="FP15" s="296"/>
      <c r="FQ15" s="296"/>
      <c r="FR15" s="296"/>
      <c r="FS15" s="296"/>
      <c r="FT15" s="296"/>
      <c r="FU15" s="296"/>
      <c r="FV15" s="296"/>
      <c r="FW15" s="296"/>
      <c r="FX15" s="296"/>
      <c r="FY15" s="296"/>
      <c r="FZ15" s="296"/>
      <c r="GA15" s="296"/>
      <c r="GB15" s="296"/>
      <c r="GC15" s="296"/>
      <c r="GD15" s="296"/>
      <c r="GE15" s="296"/>
      <c r="GF15" s="296"/>
      <c r="GG15" s="296"/>
      <c r="GH15" s="296"/>
      <c r="GI15" s="296"/>
      <c r="GJ15" s="296"/>
      <c r="GK15" s="296"/>
      <c r="GL15" s="296"/>
      <c r="GM15" s="296"/>
      <c r="GN15" s="296"/>
      <c r="GO15" s="296"/>
      <c r="GP15" s="296"/>
      <c r="GQ15" s="296"/>
      <c r="GR15" s="296"/>
      <c r="GS15" s="296"/>
      <c r="GT15" s="296"/>
      <c r="GU15" s="296"/>
      <c r="GV15" s="296"/>
      <c r="GW15" s="296"/>
      <c r="GX15" s="296"/>
      <c r="GY15" s="296"/>
      <c r="GZ15" s="296"/>
      <c r="HA15" s="296"/>
      <c r="HB15" s="296"/>
      <c r="HC15" s="296"/>
      <c r="HD15" s="296"/>
      <c r="HE15" s="296"/>
      <c r="HF15" s="296"/>
      <c r="HG15" s="296"/>
      <c r="HH15" s="296"/>
      <c r="HI15" s="296"/>
      <c r="HJ15" s="296"/>
      <c r="HK15" s="296"/>
      <c r="HL15" s="296"/>
      <c r="HM15" s="296"/>
      <c r="HN15" s="296"/>
      <c r="HO15" s="296"/>
      <c r="HP15" s="296"/>
      <c r="HQ15" s="296"/>
      <c r="HR15" s="296"/>
      <c r="HS15" s="296"/>
      <c r="HT15" s="296"/>
      <c r="HU15" s="296"/>
      <c r="HV15" s="296"/>
      <c r="HW15" s="296"/>
      <c r="HX15" s="296"/>
      <c r="HY15" s="296"/>
      <c r="HZ15" s="296"/>
      <c r="IA15" s="296"/>
      <c r="IB15" s="296"/>
      <c r="IC15" s="296"/>
      <c r="ID15" s="296"/>
      <c r="IE15" s="296"/>
      <c r="IF15" s="296"/>
      <c r="IG15" s="296"/>
      <c r="IH15" s="296"/>
      <c r="II15" s="296"/>
      <c r="IJ15" s="296"/>
      <c r="IK15" s="296"/>
      <c r="IL15" s="296"/>
      <c r="IM15" s="296"/>
      <c r="IN15" s="296"/>
      <c r="IO15" s="296"/>
      <c r="IP15" s="296"/>
      <c r="IQ15" s="296"/>
      <c r="IR15" s="296"/>
      <c r="IS15" s="296"/>
      <c r="IT15" s="296"/>
      <c r="IU15" s="296"/>
      <c r="IV15" s="296"/>
    </row>
    <row r="16" spans="1:256" ht="15" customHeight="1" x14ac:dyDescent="0.25">
      <c r="A16" s="323" t="s">
        <v>19</v>
      </c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18"/>
      <c r="Q16" s="310"/>
      <c r="R16" s="310"/>
      <c r="S16" s="296"/>
      <c r="T16" s="296"/>
      <c r="U16" s="296"/>
      <c r="V16" s="296"/>
      <c r="W16" s="296"/>
      <c r="X16" s="296"/>
      <c r="Y16" s="296"/>
      <c r="Z16" s="296"/>
      <c r="AA16" s="296"/>
      <c r="AB16" s="296"/>
      <c r="AC16" s="296"/>
      <c r="AD16" s="296"/>
      <c r="AE16" s="296"/>
      <c r="AF16" s="296"/>
      <c r="AG16" s="296"/>
      <c r="AH16" s="296"/>
      <c r="AI16" s="296"/>
      <c r="AJ16" s="296"/>
      <c r="AK16" s="296"/>
      <c r="AL16" s="296"/>
      <c r="AM16" s="296"/>
      <c r="AN16" s="296"/>
      <c r="AO16" s="296"/>
      <c r="AP16" s="296"/>
      <c r="AQ16" s="296"/>
      <c r="AR16" s="296"/>
      <c r="AS16" s="296"/>
      <c r="AT16" s="296"/>
      <c r="AU16" s="296"/>
      <c r="AV16" s="296"/>
      <c r="AW16" s="296"/>
      <c r="AX16" s="296"/>
      <c r="AY16" s="296"/>
      <c r="AZ16" s="296"/>
      <c r="BA16" s="296"/>
      <c r="BB16" s="296"/>
      <c r="BC16" s="296"/>
      <c r="BD16" s="296"/>
      <c r="BE16" s="296"/>
      <c r="BF16" s="296"/>
      <c r="BG16" s="296"/>
      <c r="BH16" s="296"/>
      <c r="BI16" s="296"/>
      <c r="BJ16" s="296"/>
      <c r="BK16" s="296"/>
      <c r="BL16" s="296"/>
      <c r="BM16" s="296"/>
      <c r="BN16" s="296"/>
      <c r="BO16" s="296"/>
      <c r="BP16" s="296"/>
      <c r="BQ16" s="296"/>
      <c r="BR16" s="296"/>
      <c r="BS16" s="296"/>
      <c r="BT16" s="296"/>
      <c r="BU16" s="296"/>
      <c r="BV16" s="296"/>
      <c r="BW16" s="296"/>
      <c r="BX16" s="296"/>
      <c r="BY16" s="296"/>
      <c r="BZ16" s="296"/>
      <c r="CA16" s="296"/>
      <c r="CB16" s="296"/>
      <c r="CC16" s="296"/>
      <c r="CD16" s="296"/>
      <c r="CE16" s="296"/>
      <c r="CF16" s="296"/>
      <c r="CG16" s="296"/>
      <c r="CH16" s="296"/>
      <c r="CI16" s="296"/>
      <c r="CJ16" s="296"/>
      <c r="CK16" s="296"/>
      <c r="CL16" s="296"/>
      <c r="CM16" s="296"/>
      <c r="CN16" s="296"/>
      <c r="CO16" s="296"/>
      <c r="CP16" s="296"/>
      <c r="CQ16" s="296"/>
      <c r="CR16" s="296"/>
      <c r="CS16" s="296"/>
      <c r="CT16" s="296"/>
      <c r="CU16" s="296"/>
      <c r="CV16" s="296"/>
      <c r="CW16" s="296"/>
      <c r="CX16" s="296"/>
      <c r="CY16" s="296"/>
      <c r="CZ16" s="296"/>
      <c r="DA16" s="296"/>
      <c r="DB16" s="296"/>
      <c r="DC16" s="296"/>
      <c r="DD16" s="296"/>
      <c r="DE16" s="296"/>
      <c r="DF16" s="296"/>
      <c r="DG16" s="296"/>
      <c r="DH16" s="296"/>
      <c r="DI16" s="296"/>
      <c r="DJ16" s="296"/>
      <c r="DK16" s="296"/>
      <c r="DL16" s="296"/>
      <c r="DM16" s="296"/>
      <c r="DN16" s="296"/>
      <c r="DO16" s="296"/>
      <c r="DP16" s="296"/>
      <c r="DQ16" s="296"/>
      <c r="DR16" s="296"/>
      <c r="DS16" s="296"/>
      <c r="DT16" s="296"/>
      <c r="DU16" s="296"/>
      <c r="DV16" s="296"/>
      <c r="DW16" s="296"/>
      <c r="DX16" s="296"/>
      <c r="DY16" s="296"/>
      <c r="DZ16" s="296"/>
      <c r="EA16" s="296"/>
      <c r="EB16" s="296"/>
      <c r="EC16" s="296"/>
      <c r="ED16" s="296"/>
      <c r="EE16" s="296"/>
      <c r="EF16" s="296"/>
      <c r="EG16" s="296"/>
      <c r="EH16" s="296"/>
      <c r="EI16" s="296"/>
      <c r="EJ16" s="296"/>
      <c r="EK16" s="296"/>
      <c r="EL16" s="296"/>
      <c r="EM16" s="296"/>
      <c r="EN16" s="296"/>
      <c r="EO16" s="296"/>
      <c r="EP16" s="296"/>
      <c r="EQ16" s="296"/>
      <c r="ER16" s="296"/>
      <c r="ES16" s="296"/>
      <c r="ET16" s="296"/>
      <c r="EU16" s="296"/>
      <c r="EV16" s="296"/>
      <c r="EW16" s="296"/>
      <c r="EX16" s="296"/>
      <c r="EY16" s="296"/>
      <c r="EZ16" s="296"/>
      <c r="FA16" s="296"/>
      <c r="FB16" s="296"/>
      <c r="FC16" s="296"/>
      <c r="FD16" s="296"/>
      <c r="FE16" s="296"/>
      <c r="FF16" s="296"/>
      <c r="FG16" s="296"/>
      <c r="FH16" s="296"/>
      <c r="FI16" s="296"/>
      <c r="FJ16" s="296"/>
      <c r="FK16" s="296"/>
      <c r="FL16" s="296"/>
      <c r="FM16" s="296"/>
      <c r="FN16" s="296"/>
      <c r="FO16" s="296"/>
      <c r="FP16" s="296"/>
      <c r="FQ16" s="296"/>
      <c r="FR16" s="296"/>
      <c r="FS16" s="296"/>
      <c r="FT16" s="296"/>
      <c r="FU16" s="296"/>
      <c r="FV16" s="296"/>
      <c r="FW16" s="296"/>
      <c r="FX16" s="296"/>
      <c r="FY16" s="296"/>
      <c r="FZ16" s="296"/>
      <c r="GA16" s="296"/>
      <c r="GB16" s="296"/>
      <c r="GC16" s="296"/>
      <c r="GD16" s="296"/>
      <c r="GE16" s="296"/>
      <c r="GF16" s="296"/>
      <c r="GG16" s="296"/>
      <c r="GH16" s="296"/>
      <c r="GI16" s="296"/>
      <c r="GJ16" s="296"/>
      <c r="GK16" s="296"/>
      <c r="GL16" s="296"/>
      <c r="GM16" s="296"/>
      <c r="GN16" s="296"/>
      <c r="GO16" s="296"/>
      <c r="GP16" s="296"/>
      <c r="GQ16" s="296"/>
      <c r="GR16" s="296"/>
      <c r="GS16" s="296"/>
      <c r="GT16" s="296"/>
      <c r="GU16" s="296"/>
      <c r="GV16" s="296"/>
      <c r="GW16" s="296"/>
      <c r="GX16" s="296"/>
      <c r="GY16" s="296"/>
      <c r="GZ16" s="296"/>
      <c r="HA16" s="296"/>
      <c r="HB16" s="296"/>
      <c r="HC16" s="296"/>
      <c r="HD16" s="296"/>
      <c r="HE16" s="296"/>
      <c r="HF16" s="296"/>
      <c r="HG16" s="296"/>
      <c r="HH16" s="296"/>
      <c r="HI16" s="296"/>
      <c r="HJ16" s="296"/>
      <c r="HK16" s="296"/>
      <c r="HL16" s="296"/>
      <c r="HM16" s="296"/>
      <c r="HN16" s="296"/>
      <c r="HO16" s="296"/>
      <c r="HP16" s="296"/>
      <c r="HQ16" s="296"/>
      <c r="HR16" s="296"/>
      <c r="HS16" s="296"/>
      <c r="HT16" s="296"/>
      <c r="HU16" s="296"/>
      <c r="HV16" s="296"/>
      <c r="HW16" s="296"/>
      <c r="HX16" s="296"/>
      <c r="HY16" s="296"/>
      <c r="HZ16" s="296"/>
      <c r="IA16" s="296"/>
      <c r="IB16" s="296"/>
      <c r="IC16" s="296"/>
      <c r="ID16" s="296"/>
      <c r="IE16" s="296"/>
      <c r="IF16" s="296"/>
      <c r="IG16" s="296"/>
      <c r="IH16" s="296"/>
      <c r="II16" s="296"/>
      <c r="IJ16" s="296"/>
      <c r="IK16" s="296"/>
      <c r="IL16" s="296"/>
      <c r="IM16" s="296"/>
      <c r="IN16" s="296"/>
      <c r="IO16" s="296"/>
      <c r="IP16" s="296"/>
      <c r="IQ16" s="296"/>
      <c r="IR16" s="296"/>
      <c r="IS16" s="296"/>
      <c r="IT16" s="296"/>
      <c r="IU16" s="296"/>
      <c r="IV16" s="296"/>
    </row>
    <row r="17" spans="1:256" ht="32.25" customHeight="1" x14ac:dyDescent="0.25">
      <c r="A17" s="316" t="s">
        <v>97</v>
      </c>
      <c r="B17" s="317">
        <v>52</v>
      </c>
      <c r="C17" s="317">
        <v>62</v>
      </c>
      <c r="D17" s="317">
        <v>80</v>
      </c>
      <c r="E17" s="317">
        <v>92</v>
      </c>
      <c r="F17" s="317">
        <v>114</v>
      </c>
      <c r="G17" s="317">
        <v>24</v>
      </c>
      <c r="H17" s="317">
        <v>32</v>
      </c>
      <c r="I17" s="317">
        <v>39</v>
      </c>
      <c r="J17" s="317">
        <v>100</v>
      </c>
      <c r="K17" s="317">
        <v>32</v>
      </c>
      <c r="L17" s="317">
        <v>20</v>
      </c>
      <c r="M17" s="317">
        <v>43</v>
      </c>
      <c r="N17" s="318">
        <f>SUM(B17:M17)</f>
        <v>690</v>
      </c>
      <c r="O17" s="318">
        <f>N17/12</f>
        <v>57.5</v>
      </c>
      <c r="P17" s="318">
        <f t="shared" si="1"/>
        <v>9.2741935483870969E-2</v>
      </c>
      <c r="Q17" s="310"/>
      <c r="R17" s="310"/>
      <c r="S17" s="296"/>
      <c r="T17" s="296"/>
      <c r="U17" s="296"/>
      <c r="V17" s="296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296"/>
      <c r="AN17" s="296"/>
      <c r="AO17" s="296"/>
      <c r="AP17" s="296"/>
      <c r="AQ17" s="296"/>
      <c r="AR17" s="296"/>
      <c r="AS17" s="296"/>
      <c r="AT17" s="296"/>
      <c r="AU17" s="296"/>
      <c r="AV17" s="296"/>
      <c r="AW17" s="296"/>
      <c r="AX17" s="296"/>
      <c r="AY17" s="296"/>
      <c r="AZ17" s="296"/>
      <c r="BA17" s="296"/>
      <c r="BB17" s="296"/>
      <c r="BC17" s="296"/>
      <c r="BD17" s="296"/>
      <c r="BE17" s="296"/>
      <c r="BF17" s="296"/>
      <c r="BG17" s="296"/>
      <c r="BH17" s="296"/>
      <c r="BI17" s="296"/>
      <c r="BJ17" s="296"/>
      <c r="BK17" s="296"/>
      <c r="BL17" s="296"/>
      <c r="BM17" s="296"/>
      <c r="BN17" s="296"/>
      <c r="BO17" s="296"/>
      <c r="BP17" s="296"/>
      <c r="BQ17" s="296"/>
      <c r="BR17" s="296"/>
      <c r="BS17" s="296"/>
      <c r="BT17" s="296"/>
      <c r="BU17" s="296"/>
      <c r="BV17" s="296"/>
      <c r="BW17" s="296"/>
      <c r="BX17" s="296"/>
      <c r="BY17" s="296"/>
      <c r="BZ17" s="296"/>
      <c r="CA17" s="296"/>
      <c r="CB17" s="296"/>
      <c r="CC17" s="296"/>
      <c r="CD17" s="296"/>
      <c r="CE17" s="296"/>
      <c r="CF17" s="296"/>
      <c r="CG17" s="296"/>
      <c r="CH17" s="296"/>
      <c r="CI17" s="296"/>
      <c r="CJ17" s="296"/>
      <c r="CK17" s="296"/>
      <c r="CL17" s="296"/>
      <c r="CM17" s="296"/>
      <c r="CN17" s="296"/>
      <c r="CO17" s="296"/>
      <c r="CP17" s="296"/>
      <c r="CQ17" s="296"/>
      <c r="CR17" s="296"/>
      <c r="CS17" s="296"/>
      <c r="CT17" s="296"/>
      <c r="CU17" s="296"/>
      <c r="CV17" s="296"/>
      <c r="CW17" s="296"/>
      <c r="CX17" s="296"/>
      <c r="CY17" s="296"/>
      <c r="CZ17" s="296"/>
      <c r="DA17" s="296"/>
      <c r="DB17" s="296"/>
      <c r="DC17" s="296"/>
      <c r="DD17" s="296"/>
      <c r="DE17" s="296"/>
      <c r="DF17" s="296"/>
      <c r="DG17" s="296"/>
      <c r="DH17" s="296"/>
      <c r="DI17" s="296"/>
      <c r="DJ17" s="296"/>
      <c r="DK17" s="296"/>
      <c r="DL17" s="296"/>
      <c r="DM17" s="296"/>
      <c r="DN17" s="296"/>
      <c r="DO17" s="296"/>
      <c r="DP17" s="296"/>
      <c r="DQ17" s="296"/>
      <c r="DR17" s="296"/>
      <c r="DS17" s="296"/>
      <c r="DT17" s="296"/>
      <c r="DU17" s="296"/>
      <c r="DV17" s="296"/>
      <c r="DW17" s="296"/>
      <c r="DX17" s="296"/>
      <c r="DY17" s="296"/>
      <c r="DZ17" s="296"/>
      <c r="EA17" s="296"/>
      <c r="EB17" s="296"/>
      <c r="EC17" s="296"/>
      <c r="ED17" s="296"/>
      <c r="EE17" s="296"/>
      <c r="EF17" s="296"/>
      <c r="EG17" s="296"/>
      <c r="EH17" s="296"/>
      <c r="EI17" s="296"/>
      <c r="EJ17" s="296"/>
      <c r="EK17" s="296"/>
      <c r="EL17" s="296"/>
      <c r="EM17" s="296"/>
      <c r="EN17" s="296"/>
      <c r="EO17" s="296"/>
      <c r="EP17" s="296"/>
      <c r="EQ17" s="296"/>
      <c r="ER17" s="296"/>
      <c r="ES17" s="296"/>
      <c r="ET17" s="296"/>
      <c r="EU17" s="296"/>
      <c r="EV17" s="296"/>
      <c r="EW17" s="296"/>
      <c r="EX17" s="296"/>
      <c r="EY17" s="296"/>
      <c r="EZ17" s="296"/>
      <c r="FA17" s="296"/>
      <c r="FB17" s="296"/>
      <c r="FC17" s="296"/>
      <c r="FD17" s="296"/>
      <c r="FE17" s="296"/>
      <c r="FF17" s="296"/>
      <c r="FG17" s="296"/>
      <c r="FH17" s="296"/>
      <c r="FI17" s="296"/>
      <c r="FJ17" s="296"/>
      <c r="FK17" s="296"/>
      <c r="FL17" s="296"/>
      <c r="FM17" s="296"/>
      <c r="FN17" s="296"/>
      <c r="FO17" s="296"/>
      <c r="FP17" s="296"/>
      <c r="FQ17" s="296"/>
      <c r="FR17" s="296"/>
      <c r="FS17" s="296"/>
      <c r="FT17" s="296"/>
      <c r="FU17" s="296"/>
      <c r="FV17" s="296"/>
      <c r="FW17" s="296"/>
      <c r="FX17" s="296"/>
      <c r="FY17" s="296"/>
      <c r="FZ17" s="296"/>
      <c r="GA17" s="296"/>
      <c r="GB17" s="296"/>
      <c r="GC17" s="296"/>
      <c r="GD17" s="296"/>
      <c r="GE17" s="296"/>
      <c r="GF17" s="296"/>
      <c r="GG17" s="296"/>
      <c r="GH17" s="296"/>
      <c r="GI17" s="296"/>
      <c r="GJ17" s="296"/>
      <c r="GK17" s="296"/>
      <c r="GL17" s="296"/>
      <c r="GM17" s="296"/>
      <c r="GN17" s="296"/>
      <c r="GO17" s="296"/>
      <c r="GP17" s="296"/>
      <c r="GQ17" s="296"/>
      <c r="GR17" s="296"/>
      <c r="GS17" s="296"/>
      <c r="GT17" s="296"/>
      <c r="GU17" s="296"/>
      <c r="GV17" s="296"/>
      <c r="GW17" s="296"/>
      <c r="GX17" s="296"/>
      <c r="GY17" s="296"/>
      <c r="GZ17" s="296"/>
      <c r="HA17" s="296"/>
      <c r="HB17" s="296"/>
      <c r="HC17" s="296"/>
      <c r="HD17" s="296"/>
      <c r="HE17" s="296"/>
      <c r="HF17" s="296"/>
      <c r="HG17" s="296"/>
      <c r="HH17" s="296"/>
      <c r="HI17" s="296"/>
      <c r="HJ17" s="296"/>
      <c r="HK17" s="296"/>
      <c r="HL17" s="296"/>
      <c r="HM17" s="296"/>
      <c r="HN17" s="296"/>
      <c r="HO17" s="296"/>
      <c r="HP17" s="296"/>
      <c r="HQ17" s="296"/>
      <c r="HR17" s="296"/>
      <c r="HS17" s="296"/>
      <c r="HT17" s="296"/>
      <c r="HU17" s="296"/>
      <c r="HV17" s="296"/>
      <c r="HW17" s="296"/>
      <c r="HX17" s="296"/>
      <c r="HY17" s="296"/>
      <c r="HZ17" s="296"/>
      <c r="IA17" s="296"/>
      <c r="IB17" s="296"/>
      <c r="IC17" s="296"/>
      <c r="ID17" s="296"/>
      <c r="IE17" s="296"/>
      <c r="IF17" s="296"/>
      <c r="IG17" s="296"/>
      <c r="IH17" s="296"/>
      <c r="II17" s="296"/>
      <c r="IJ17" s="296"/>
      <c r="IK17" s="296"/>
      <c r="IL17" s="296"/>
      <c r="IM17" s="296"/>
      <c r="IN17" s="296"/>
      <c r="IO17" s="296"/>
      <c r="IP17" s="296"/>
      <c r="IQ17" s="296"/>
      <c r="IR17" s="296"/>
      <c r="IS17" s="296"/>
      <c r="IT17" s="296"/>
      <c r="IU17" s="296"/>
      <c r="IV17" s="296"/>
    </row>
    <row r="18" spans="1:256" ht="32.25" customHeight="1" x14ac:dyDescent="0.25">
      <c r="A18" s="319" t="s">
        <v>98</v>
      </c>
      <c r="B18" s="320">
        <f t="shared" ref="B18:M18" si="3">B17/$K$7</f>
        <v>1.9064938112277816E-2</v>
      </c>
      <c r="C18" s="320">
        <f t="shared" si="3"/>
        <v>2.2731272364638937E-2</v>
      </c>
      <c r="D18" s="320">
        <f t="shared" si="3"/>
        <v>2.933067401888895E-2</v>
      </c>
      <c r="E18" s="320">
        <f t="shared" si="3"/>
        <v>3.3730275121722289E-2</v>
      </c>
      <c r="F18" s="320">
        <f t="shared" si="3"/>
        <v>4.1796210476916749E-2</v>
      </c>
      <c r="G18" s="320">
        <f t="shared" si="3"/>
        <v>8.7992022056666841E-3</v>
      </c>
      <c r="H18" s="320">
        <f t="shared" si="3"/>
        <v>1.1732269607555581E-2</v>
      </c>
      <c r="I18" s="320">
        <f t="shared" si="3"/>
        <v>1.4298703584208363E-2</v>
      </c>
      <c r="J18" s="320">
        <f t="shared" si="3"/>
        <v>3.6663342523611184E-2</v>
      </c>
      <c r="K18" s="320">
        <f t="shared" si="3"/>
        <v>1.1732269607555581E-2</v>
      </c>
      <c r="L18" s="320">
        <f t="shared" si="3"/>
        <v>7.3326685047222376E-3</v>
      </c>
      <c r="M18" s="320">
        <f t="shared" si="3"/>
        <v>1.5765237285152809E-2</v>
      </c>
      <c r="N18" s="318">
        <f>SUM(B18:M18)</f>
        <v>0.2529770634129172</v>
      </c>
      <c r="O18" s="318">
        <f>N18/12</f>
        <v>2.1081421951076432E-2</v>
      </c>
      <c r="P18" s="318">
        <f t="shared" si="1"/>
        <v>3.400229346947812E-5</v>
      </c>
      <c r="Q18" s="310"/>
      <c r="R18" s="310"/>
      <c r="S18" s="296"/>
      <c r="T18" s="296"/>
      <c r="U18" s="296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296"/>
      <c r="AN18" s="296"/>
      <c r="AO18" s="296"/>
      <c r="AP18" s="296"/>
      <c r="AQ18" s="296"/>
      <c r="AR18" s="296"/>
      <c r="AS18" s="296"/>
      <c r="AT18" s="296"/>
      <c r="AU18" s="296"/>
      <c r="AV18" s="296"/>
      <c r="AW18" s="296"/>
      <c r="AX18" s="296"/>
      <c r="AY18" s="296"/>
      <c r="AZ18" s="296"/>
      <c r="BA18" s="296"/>
      <c r="BB18" s="296"/>
      <c r="BC18" s="296"/>
      <c r="BD18" s="296"/>
      <c r="BE18" s="296"/>
      <c r="BF18" s="296"/>
      <c r="BG18" s="296"/>
      <c r="BH18" s="296"/>
      <c r="BI18" s="296"/>
      <c r="BJ18" s="296"/>
      <c r="BK18" s="296"/>
      <c r="BL18" s="296"/>
      <c r="BM18" s="296"/>
      <c r="BN18" s="296"/>
      <c r="BO18" s="296"/>
      <c r="BP18" s="296"/>
      <c r="BQ18" s="296"/>
      <c r="BR18" s="296"/>
      <c r="BS18" s="296"/>
      <c r="BT18" s="296"/>
      <c r="BU18" s="296"/>
      <c r="BV18" s="296"/>
      <c r="BW18" s="296"/>
      <c r="BX18" s="296"/>
      <c r="BY18" s="296"/>
      <c r="BZ18" s="296"/>
      <c r="CA18" s="296"/>
      <c r="CB18" s="296"/>
      <c r="CC18" s="296"/>
      <c r="CD18" s="296"/>
      <c r="CE18" s="296"/>
      <c r="CF18" s="296"/>
      <c r="CG18" s="296"/>
      <c r="CH18" s="296"/>
      <c r="CI18" s="296"/>
      <c r="CJ18" s="296"/>
      <c r="CK18" s="296"/>
      <c r="CL18" s="296"/>
      <c r="CM18" s="296"/>
      <c r="CN18" s="296"/>
      <c r="CO18" s="296"/>
      <c r="CP18" s="296"/>
      <c r="CQ18" s="296"/>
      <c r="CR18" s="296"/>
      <c r="CS18" s="296"/>
      <c r="CT18" s="296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6"/>
      <c r="DF18" s="296"/>
      <c r="DG18" s="296"/>
      <c r="DH18" s="296"/>
      <c r="DI18" s="296"/>
      <c r="DJ18" s="296"/>
      <c r="DK18" s="296"/>
      <c r="DL18" s="296"/>
      <c r="DM18" s="296"/>
      <c r="DN18" s="296"/>
      <c r="DO18" s="296"/>
      <c r="DP18" s="296"/>
      <c r="DQ18" s="296"/>
      <c r="DR18" s="296"/>
      <c r="DS18" s="296"/>
      <c r="DT18" s="296"/>
      <c r="DU18" s="296"/>
      <c r="DV18" s="296"/>
      <c r="DW18" s="296"/>
      <c r="DX18" s="296"/>
      <c r="DY18" s="296"/>
      <c r="DZ18" s="296"/>
      <c r="EA18" s="296"/>
      <c r="EB18" s="296"/>
      <c r="EC18" s="296"/>
      <c r="ED18" s="296"/>
      <c r="EE18" s="296"/>
      <c r="EF18" s="296"/>
      <c r="EG18" s="296"/>
      <c r="EH18" s="296"/>
      <c r="EI18" s="296"/>
      <c r="EJ18" s="296"/>
      <c r="EK18" s="296"/>
      <c r="EL18" s="296"/>
      <c r="EM18" s="296"/>
      <c r="EN18" s="296"/>
      <c r="EO18" s="296"/>
      <c r="EP18" s="296"/>
      <c r="EQ18" s="296"/>
      <c r="ER18" s="296"/>
      <c r="ES18" s="296"/>
      <c r="ET18" s="296"/>
      <c r="EU18" s="296"/>
      <c r="EV18" s="296"/>
      <c r="EW18" s="296"/>
      <c r="EX18" s="296"/>
      <c r="EY18" s="296"/>
      <c r="EZ18" s="296"/>
      <c r="FA18" s="296"/>
      <c r="FB18" s="296"/>
      <c r="FC18" s="296"/>
      <c r="FD18" s="296"/>
      <c r="FE18" s="296"/>
      <c r="FF18" s="296"/>
      <c r="FG18" s="296"/>
      <c r="FH18" s="296"/>
      <c r="FI18" s="296"/>
      <c r="FJ18" s="296"/>
      <c r="FK18" s="296"/>
      <c r="FL18" s="296"/>
      <c r="FM18" s="296"/>
      <c r="FN18" s="296"/>
      <c r="FO18" s="296"/>
      <c r="FP18" s="296"/>
      <c r="FQ18" s="296"/>
      <c r="FR18" s="296"/>
      <c r="FS18" s="296"/>
      <c r="FT18" s="296"/>
      <c r="FU18" s="296"/>
      <c r="FV18" s="296"/>
      <c r="FW18" s="296"/>
      <c r="FX18" s="296"/>
      <c r="FY18" s="296"/>
      <c r="FZ18" s="296"/>
      <c r="GA18" s="296"/>
      <c r="GB18" s="296"/>
      <c r="GC18" s="296"/>
      <c r="GD18" s="296"/>
      <c r="GE18" s="296"/>
      <c r="GF18" s="296"/>
      <c r="GG18" s="296"/>
      <c r="GH18" s="296"/>
      <c r="GI18" s="296"/>
      <c r="GJ18" s="296"/>
      <c r="GK18" s="296"/>
      <c r="GL18" s="296"/>
      <c r="GM18" s="296"/>
      <c r="GN18" s="296"/>
      <c r="GO18" s="296"/>
      <c r="GP18" s="296"/>
      <c r="GQ18" s="296"/>
      <c r="GR18" s="296"/>
      <c r="GS18" s="296"/>
      <c r="GT18" s="296"/>
      <c r="GU18" s="296"/>
      <c r="GV18" s="296"/>
      <c r="GW18" s="296"/>
      <c r="GX18" s="296"/>
      <c r="GY18" s="296"/>
      <c r="GZ18" s="296"/>
      <c r="HA18" s="296"/>
      <c r="HB18" s="296"/>
      <c r="HC18" s="296"/>
      <c r="HD18" s="296"/>
      <c r="HE18" s="296"/>
      <c r="HF18" s="296"/>
      <c r="HG18" s="296"/>
      <c r="HH18" s="296"/>
      <c r="HI18" s="296"/>
      <c r="HJ18" s="296"/>
      <c r="HK18" s="296"/>
      <c r="HL18" s="296"/>
      <c r="HM18" s="296"/>
      <c r="HN18" s="296"/>
      <c r="HO18" s="296"/>
      <c r="HP18" s="296"/>
      <c r="HQ18" s="296"/>
      <c r="HR18" s="296"/>
      <c r="HS18" s="296"/>
      <c r="HT18" s="296"/>
      <c r="HU18" s="296"/>
      <c r="HV18" s="296"/>
      <c r="HW18" s="296"/>
      <c r="HX18" s="296"/>
      <c r="HY18" s="296"/>
      <c r="HZ18" s="296"/>
      <c r="IA18" s="296"/>
      <c r="IB18" s="296"/>
      <c r="IC18" s="296"/>
      <c r="ID18" s="296"/>
      <c r="IE18" s="296"/>
      <c r="IF18" s="296"/>
      <c r="IG18" s="296"/>
      <c r="IH18" s="296"/>
      <c r="II18" s="296"/>
      <c r="IJ18" s="296"/>
      <c r="IK18" s="296"/>
      <c r="IL18" s="296"/>
      <c r="IM18" s="296"/>
      <c r="IN18" s="296"/>
      <c r="IO18" s="296"/>
      <c r="IP18" s="296"/>
      <c r="IQ18" s="296"/>
      <c r="IR18" s="296"/>
      <c r="IS18" s="296"/>
      <c r="IT18" s="296"/>
      <c r="IU18" s="296"/>
      <c r="IV18" s="296"/>
    </row>
    <row r="19" spans="1:256" ht="48.75" customHeight="1" x14ac:dyDescent="0.25">
      <c r="A19" s="316" t="s">
        <v>17</v>
      </c>
      <c r="B19" s="317">
        <v>357.82</v>
      </c>
      <c r="C19" s="317">
        <v>416.34</v>
      </c>
      <c r="D19" s="317">
        <v>539.46</v>
      </c>
      <c r="E19" s="317">
        <v>621.54</v>
      </c>
      <c r="F19" s="317">
        <v>772.02</v>
      </c>
      <c r="G19" s="317">
        <v>167.4</v>
      </c>
      <c r="H19" s="317">
        <v>211.14</v>
      </c>
      <c r="I19" s="317">
        <v>259.02</v>
      </c>
      <c r="J19" s="317">
        <v>676.26</v>
      </c>
      <c r="K19" s="317">
        <v>211.14</v>
      </c>
      <c r="L19" s="317">
        <v>138.80000000000001</v>
      </c>
      <c r="M19" s="317">
        <v>326.95999999999998</v>
      </c>
      <c r="N19" s="318">
        <f>SUM(B19:M19)</f>
        <v>4697.9000000000005</v>
      </c>
      <c r="O19" s="318">
        <f>N19/12</f>
        <v>391.49166666666673</v>
      </c>
      <c r="P19" s="318">
        <f t="shared" si="1"/>
        <v>0.63143817204301089</v>
      </c>
      <c r="Q19" s="310"/>
      <c r="R19" s="310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296"/>
      <c r="AN19" s="296"/>
      <c r="AO19" s="296"/>
      <c r="AP19" s="296"/>
      <c r="AQ19" s="296"/>
      <c r="AR19" s="296"/>
      <c r="AS19" s="296"/>
      <c r="AT19" s="296"/>
      <c r="AU19" s="296"/>
      <c r="AV19" s="296"/>
      <c r="AW19" s="296"/>
      <c r="AX19" s="296"/>
      <c r="AY19" s="296"/>
      <c r="AZ19" s="296"/>
      <c r="BA19" s="296"/>
      <c r="BB19" s="296"/>
      <c r="BC19" s="296"/>
      <c r="BD19" s="296"/>
      <c r="BE19" s="296"/>
      <c r="BF19" s="296"/>
      <c r="BG19" s="296"/>
      <c r="BH19" s="296"/>
      <c r="BI19" s="296"/>
      <c r="BJ19" s="296"/>
      <c r="BK19" s="296"/>
      <c r="BL19" s="296"/>
      <c r="BM19" s="296"/>
      <c r="BN19" s="296"/>
      <c r="BO19" s="296"/>
      <c r="BP19" s="296"/>
      <c r="BQ19" s="296"/>
      <c r="BR19" s="296"/>
      <c r="BS19" s="296"/>
      <c r="BT19" s="296"/>
      <c r="BU19" s="296"/>
      <c r="BV19" s="296"/>
      <c r="BW19" s="296"/>
      <c r="BX19" s="296"/>
      <c r="BY19" s="296"/>
      <c r="BZ19" s="296"/>
      <c r="CA19" s="296"/>
      <c r="CB19" s="296"/>
      <c r="CC19" s="296"/>
      <c r="CD19" s="296"/>
      <c r="CE19" s="296"/>
      <c r="CF19" s="296"/>
      <c r="CG19" s="296"/>
      <c r="CH19" s="296"/>
      <c r="CI19" s="296"/>
      <c r="CJ19" s="296"/>
      <c r="CK19" s="296"/>
      <c r="CL19" s="296"/>
      <c r="CM19" s="296"/>
      <c r="CN19" s="296"/>
      <c r="CO19" s="296"/>
      <c r="CP19" s="296"/>
      <c r="CQ19" s="296"/>
      <c r="CR19" s="296"/>
      <c r="CS19" s="296"/>
      <c r="CT19" s="296"/>
      <c r="CU19" s="296"/>
      <c r="CV19" s="296"/>
      <c r="CW19" s="296"/>
      <c r="CX19" s="296"/>
      <c r="CY19" s="296"/>
      <c r="CZ19" s="296"/>
      <c r="DA19" s="296"/>
      <c r="DB19" s="296"/>
      <c r="DC19" s="296"/>
      <c r="DD19" s="296"/>
      <c r="DE19" s="296"/>
      <c r="DF19" s="296"/>
      <c r="DG19" s="296"/>
      <c r="DH19" s="296"/>
      <c r="DI19" s="296"/>
      <c r="DJ19" s="296"/>
      <c r="DK19" s="296"/>
      <c r="DL19" s="296"/>
      <c r="DM19" s="296"/>
      <c r="DN19" s="296"/>
      <c r="DO19" s="296"/>
      <c r="DP19" s="296"/>
      <c r="DQ19" s="296"/>
      <c r="DR19" s="296"/>
      <c r="DS19" s="296"/>
      <c r="DT19" s="296"/>
      <c r="DU19" s="296"/>
      <c r="DV19" s="296"/>
      <c r="DW19" s="296"/>
      <c r="DX19" s="296"/>
      <c r="DY19" s="296"/>
      <c r="DZ19" s="296"/>
      <c r="EA19" s="296"/>
      <c r="EB19" s="296"/>
      <c r="EC19" s="296"/>
      <c r="ED19" s="296"/>
      <c r="EE19" s="296"/>
      <c r="EF19" s="296"/>
      <c r="EG19" s="296"/>
      <c r="EH19" s="296"/>
      <c r="EI19" s="296"/>
      <c r="EJ19" s="296"/>
      <c r="EK19" s="296"/>
      <c r="EL19" s="296"/>
      <c r="EM19" s="296"/>
      <c r="EN19" s="296"/>
      <c r="EO19" s="296"/>
      <c r="EP19" s="296"/>
      <c r="EQ19" s="296"/>
      <c r="ER19" s="296"/>
      <c r="ES19" s="296"/>
      <c r="ET19" s="296"/>
      <c r="EU19" s="296"/>
      <c r="EV19" s="296"/>
      <c r="EW19" s="296"/>
      <c r="EX19" s="296"/>
      <c r="EY19" s="296"/>
      <c r="EZ19" s="296"/>
      <c r="FA19" s="296"/>
      <c r="FB19" s="296"/>
      <c r="FC19" s="296"/>
      <c r="FD19" s="296"/>
      <c r="FE19" s="296"/>
      <c r="FF19" s="296"/>
      <c r="FG19" s="296"/>
      <c r="FH19" s="296"/>
      <c r="FI19" s="296"/>
      <c r="FJ19" s="296"/>
      <c r="FK19" s="296"/>
      <c r="FL19" s="296"/>
      <c r="FM19" s="296"/>
      <c r="FN19" s="296"/>
      <c r="FO19" s="296"/>
      <c r="FP19" s="296"/>
      <c r="FQ19" s="296"/>
      <c r="FR19" s="296"/>
      <c r="FS19" s="296"/>
      <c r="FT19" s="296"/>
      <c r="FU19" s="296"/>
      <c r="FV19" s="296"/>
      <c r="FW19" s="296"/>
      <c r="FX19" s="296"/>
      <c r="FY19" s="296"/>
      <c r="FZ19" s="296"/>
      <c r="GA19" s="296"/>
      <c r="GB19" s="296"/>
      <c r="GC19" s="296"/>
      <c r="GD19" s="296"/>
      <c r="GE19" s="296"/>
      <c r="GF19" s="296"/>
      <c r="GG19" s="296"/>
      <c r="GH19" s="296"/>
      <c r="GI19" s="296"/>
      <c r="GJ19" s="296"/>
      <c r="GK19" s="296"/>
      <c r="GL19" s="296"/>
      <c r="GM19" s="296"/>
      <c r="GN19" s="296"/>
      <c r="GO19" s="296"/>
      <c r="GP19" s="296"/>
      <c r="GQ19" s="296"/>
      <c r="GR19" s="296"/>
      <c r="GS19" s="296"/>
      <c r="GT19" s="296"/>
      <c r="GU19" s="296"/>
      <c r="GV19" s="296"/>
      <c r="GW19" s="296"/>
      <c r="GX19" s="296"/>
      <c r="GY19" s="296"/>
      <c r="GZ19" s="296"/>
      <c r="HA19" s="296"/>
      <c r="HB19" s="296"/>
      <c r="HC19" s="296"/>
      <c r="HD19" s="296"/>
      <c r="HE19" s="296"/>
      <c r="HF19" s="296"/>
      <c r="HG19" s="296"/>
      <c r="HH19" s="296"/>
      <c r="HI19" s="296"/>
      <c r="HJ19" s="296"/>
      <c r="HK19" s="296"/>
      <c r="HL19" s="296"/>
      <c r="HM19" s="296"/>
      <c r="HN19" s="296"/>
      <c r="HO19" s="296"/>
      <c r="HP19" s="296"/>
      <c r="HQ19" s="296"/>
      <c r="HR19" s="296"/>
      <c r="HS19" s="296"/>
      <c r="HT19" s="296"/>
      <c r="HU19" s="296"/>
      <c r="HV19" s="296"/>
      <c r="HW19" s="296"/>
      <c r="HX19" s="296"/>
      <c r="HY19" s="296"/>
      <c r="HZ19" s="296"/>
      <c r="IA19" s="296"/>
      <c r="IB19" s="296"/>
      <c r="IC19" s="296"/>
      <c r="ID19" s="296"/>
      <c r="IE19" s="296"/>
      <c r="IF19" s="296"/>
      <c r="IG19" s="296"/>
      <c r="IH19" s="296"/>
      <c r="II19" s="296"/>
      <c r="IJ19" s="296"/>
      <c r="IK19" s="296"/>
      <c r="IL19" s="296"/>
      <c r="IM19" s="296"/>
      <c r="IN19" s="296"/>
      <c r="IO19" s="296"/>
      <c r="IP19" s="296"/>
      <c r="IQ19" s="296"/>
      <c r="IR19" s="296"/>
      <c r="IS19" s="296"/>
      <c r="IT19" s="296"/>
      <c r="IU19" s="296"/>
      <c r="IV19" s="296"/>
    </row>
    <row r="20" spans="1:256" ht="28.5" customHeight="1" x14ac:dyDescent="0.25">
      <c r="A20" s="316" t="s">
        <v>100</v>
      </c>
      <c r="B20" s="320">
        <f t="shared" ref="B20:M20" si="4">B19/$K$7</f>
        <v>0.13118877221798556</v>
      </c>
      <c r="C20" s="320">
        <f t="shared" si="4"/>
        <v>0.15264416026280281</v>
      </c>
      <c r="D20" s="320">
        <f t="shared" si="4"/>
        <v>0.19778406757787292</v>
      </c>
      <c r="E20" s="320">
        <f t="shared" si="4"/>
        <v>0.22787733912125296</v>
      </c>
      <c r="F20" s="320">
        <f t="shared" si="4"/>
        <v>0.28304833695078307</v>
      </c>
      <c r="G20" s="320">
        <f t="shared" si="4"/>
        <v>6.1374435384525132E-2</v>
      </c>
      <c r="H20" s="320">
        <f t="shared" si="4"/>
        <v>7.7410981404352652E-2</v>
      </c>
      <c r="I20" s="320">
        <f t="shared" si="4"/>
        <v>9.4965389804657685E-2</v>
      </c>
      <c r="J20" s="320">
        <f t="shared" si="4"/>
        <v>0.24793952015017301</v>
      </c>
      <c r="K20" s="320">
        <f t="shared" si="4"/>
        <v>7.7410981404352652E-2</v>
      </c>
      <c r="L20" s="320">
        <f t="shared" si="4"/>
        <v>5.088871942277233E-2</v>
      </c>
      <c r="M20" s="320">
        <f t="shared" si="4"/>
        <v>0.11987446471519912</v>
      </c>
      <c r="N20" s="318">
        <f>SUM(B20:M20)</f>
        <v>1.7224071684167297</v>
      </c>
      <c r="O20" s="318">
        <f>N20/12</f>
        <v>0.14353393070139414</v>
      </c>
      <c r="P20" s="318">
        <f t="shared" si="1"/>
        <v>2.315063398409583E-4</v>
      </c>
      <c r="Q20" s="310"/>
      <c r="R20" s="310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296"/>
      <c r="AN20" s="296"/>
      <c r="AO20" s="296"/>
      <c r="AP20" s="296"/>
      <c r="AQ20" s="296"/>
      <c r="AR20" s="296"/>
      <c r="AS20" s="296"/>
      <c r="AT20" s="296"/>
      <c r="AU20" s="296"/>
      <c r="AV20" s="296"/>
      <c r="AW20" s="296"/>
      <c r="AX20" s="296"/>
      <c r="AY20" s="296"/>
      <c r="AZ20" s="296"/>
      <c r="BA20" s="296"/>
      <c r="BB20" s="296"/>
      <c r="BC20" s="296"/>
      <c r="BD20" s="296"/>
      <c r="BE20" s="296"/>
      <c r="BF20" s="296"/>
      <c r="BG20" s="296"/>
      <c r="BH20" s="296"/>
      <c r="BI20" s="296"/>
      <c r="BJ20" s="296"/>
      <c r="BK20" s="296"/>
      <c r="BL20" s="296"/>
      <c r="BM20" s="296"/>
      <c r="BN20" s="296"/>
      <c r="BO20" s="296"/>
      <c r="BP20" s="296"/>
      <c r="BQ20" s="296"/>
      <c r="BR20" s="296"/>
      <c r="BS20" s="296"/>
      <c r="BT20" s="296"/>
      <c r="BU20" s="296"/>
      <c r="BV20" s="296"/>
      <c r="BW20" s="296"/>
      <c r="BX20" s="296"/>
      <c r="BY20" s="296"/>
      <c r="BZ20" s="296"/>
      <c r="CA20" s="296"/>
      <c r="CB20" s="296"/>
      <c r="CC20" s="296"/>
      <c r="CD20" s="296"/>
      <c r="CE20" s="296"/>
      <c r="CF20" s="296"/>
      <c r="CG20" s="296"/>
      <c r="CH20" s="296"/>
      <c r="CI20" s="296"/>
      <c r="CJ20" s="296"/>
      <c r="CK20" s="296"/>
      <c r="CL20" s="296"/>
      <c r="CM20" s="296"/>
      <c r="CN20" s="296"/>
      <c r="CO20" s="296"/>
      <c r="CP20" s="296"/>
      <c r="CQ20" s="296"/>
      <c r="CR20" s="296"/>
      <c r="CS20" s="296"/>
      <c r="CT20" s="296"/>
      <c r="CU20" s="296"/>
      <c r="CV20" s="296"/>
      <c r="CW20" s="296"/>
      <c r="CX20" s="296"/>
      <c r="CY20" s="296"/>
      <c r="CZ20" s="296"/>
      <c r="DA20" s="296"/>
      <c r="DB20" s="296"/>
      <c r="DC20" s="296"/>
      <c r="DD20" s="296"/>
      <c r="DE20" s="296"/>
      <c r="DF20" s="296"/>
      <c r="DG20" s="296"/>
      <c r="DH20" s="296"/>
      <c r="DI20" s="296"/>
      <c r="DJ20" s="296"/>
      <c r="DK20" s="296"/>
      <c r="DL20" s="296"/>
      <c r="DM20" s="296"/>
      <c r="DN20" s="296"/>
      <c r="DO20" s="296"/>
      <c r="DP20" s="296"/>
      <c r="DQ20" s="296"/>
      <c r="DR20" s="296"/>
      <c r="DS20" s="296"/>
      <c r="DT20" s="296"/>
      <c r="DU20" s="296"/>
      <c r="DV20" s="296"/>
      <c r="DW20" s="296"/>
      <c r="DX20" s="296"/>
      <c r="DY20" s="296"/>
      <c r="DZ20" s="296"/>
      <c r="EA20" s="296"/>
      <c r="EB20" s="296"/>
      <c r="EC20" s="296"/>
      <c r="ED20" s="296"/>
      <c r="EE20" s="296"/>
      <c r="EF20" s="296"/>
      <c r="EG20" s="296"/>
      <c r="EH20" s="296"/>
      <c r="EI20" s="296"/>
      <c r="EJ20" s="296"/>
      <c r="EK20" s="296"/>
      <c r="EL20" s="296"/>
      <c r="EM20" s="296"/>
      <c r="EN20" s="296"/>
      <c r="EO20" s="296"/>
      <c r="EP20" s="296"/>
      <c r="EQ20" s="296"/>
      <c r="ER20" s="296"/>
      <c r="ES20" s="296"/>
      <c r="ET20" s="296"/>
      <c r="EU20" s="296"/>
      <c r="EV20" s="296"/>
      <c r="EW20" s="296"/>
      <c r="EX20" s="296"/>
      <c r="EY20" s="296"/>
      <c r="EZ20" s="296"/>
      <c r="FA20" s="296"/>
      <c r="FB20" s="296"/>
      <c r="FC20" s="296"/>
      <c r="FD20" s="296"/>
      <c r="FE20" s="296"/>
      <c r="FF20" s="296"/>
      <c r="FG20" s="296"/>
      <c r="FH20" s="296"/>
      <c r="FI20" s="296"/>
      <c r="FJ20" s="296"/>
      <c r="FK20" s="296"/>
      <c r="FL20" s="296"/>
      <c r="FM20" s="296"/>
      <c r="FN20" s="296"/>
      <c r="FO20" s="296"/>
      <c r="FP20" s="296"/>
      <c r="FQ20" s="296"/>
      <c r="FR20" s="296"/>
      <c r="FS20" s="296"/>
      <c r="FT20" s="296"/>
      <c r="FU20" s="296"/>
      <c r="FV20" s="296"/>
      <c r="FW20" s="296"/>
      <c r="FX20" s="296"/>
      <c r="FY20" s="296"/>
      <c r="FZ20" s="296"/>
      <c r="GA20" s="296"/>
      <c r="GB20" s="296"/>
      <c r="GC20" s="296"/>
      <c r="GD20" s="296"/>
      <c r="GE20" s="296"/>
      <c r="GF20" s="296"/>
      <c r="GG20" s="296"/>
      <c r="GH20" s="296"/>
      <c r="GI20" s="296"/>
      <c r="GJ20" s="296"/>
      <c r="GK20" s="296"/>
      <c r="GL20" s="296"/>
      <c r="GM20" s="296"/>
      <c r="GN20" s="296"/>
      <c r="GO20" s="296"/>
      <c r="GP20" s="296"/>
      <c r="GQ20" s="296"/>
      <c r="GR20" s="296"/>
      <c r="GS20" s="296"/>
      <c r="GT20" s="296"/>
      <c r="GU20" s="296"/>
      <c r="GV20" s="296"/>
      <c r="GW20" s="296"/>
      <c r="GX20" s="296"/>
      <c r="GY20" s="296"/>
      <c r="GZ20" s="296"/>
      <c r="HA20" s="296"/>
      <c r="HB20" s="296"/>
      <c r="HC20" s="296"/>
      <c r="HD20" s="296"/>
      <c r="HE20" s="296"/>
      <c r="HF20" s="296"/>
      <c r="HG20" s="296"/>
      <c r="HH20" s="296"/>
      <c r="HI20" s="296"/>
      <c r="HJ20" s="296"/>
      <c r="HK20" s="296"/>
      <c r="HL20" s="296"/>
      <c r="HM20" s="296"/>
      <c r="HN20" s="296"/>
      <c r="HO20" s="296"/>
      <c r="HP20" s="296"/>
      <c r="HQ20" s="296"/>
      <c r="HR20" s="296"/>
      <c r="HS20" s="296"/>
      <c r="HT20" s="296"/>
      <c r="HU20" s="296"/>
      <c r="HV20" s="296"/>
      <c r="HW20" s="296"/>
      <c r="HX20" s="296"/>
      <c r="HY20" s="296"/>
      <c r="HZ20" s="296"/>
      <c r="IA20" s="296"/>
      <c r="IB20" s="296"/>
      <c r="IC20" s="296"/>
      <c r="ID20" s="296"/>
      <c r="IE20" s="296"/>
      <c r="IF20" s="296"/>
      <c r="IG20" s="296"/>
      <c r="IH20" s="296"/>
      <c r="II20" s="296"/>
      <c r="IJ20" s="296"/>
      <c r="IK20" s="296"/>
      <c r="IL20" s="296"/>
      <c r="IM20" s="296"/>
      <c r="IN20" s="296"/>
      <c r="IO20" s="296"/>
      <c r="IP20" s="296"/>
      <c r="IQ20" s="296"/>
      <c r="IR20" s="296"/>
      <c r="IS20" s="296"/>
      <c r="IT20" s="296"/>
      <c r="IU20" s="296"/>
      <c r="IV20" s="296"/>
    </row>
    <row r="21" spans="1:256" x14ac:dyDescent="0.25">
      <c r="A21" s="310"/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18"/>
      <c r="Q21" s="310"/>
      <c r="R21" s="310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296"/>
      <c r="AN21" s="296"/>
      <c r="AO21" s="296"/>
      <c r="AP21" s="296"/>
      <c r="AQ21" s="296"/>
      <c r="AR21" s="296"/>
      <c r="AS21" s="296"/>
      <c r="AT21" s="296"/>
      <c r="AU21" s="296"/>
      <c r="AV21" s="296"/>
      <c r="AW21" s="296"/>
      <c r="AX21" s="296"/>
      <c r="AY21" s="296"/>
      <c r="AZ21" s="296"/>
      <c r="BA21" s="296"/>
      <c r="BB21" s="296"/>
      <c r="BC21" s="296"/>
      <c r="BD21" s="296"/>
      <c r="BE21" s="296"/>
      <c r="BF21" s="296"/>
      <c r="BG21" s="296"/>
      <c r="BH21" s="296"/>
      <c r="BI21" s="296"/>
      <c r="BJ21" s="296"/>
      <c r="BK21" s="296"/>
      <c r="BL21" s="296"/>
      <c r="BM21" s="296"/>
      <c r="BN21" s="296"/>
      <c r="BO21" s="296"/>
      <c r="BP21" s="296"/>
      <c r="BQ21" s="296"/>
      <c r="BR21" s="296"/>
      <c r="BS21" s="296"/>
      <c r="BT21" s="296"/>
      <c r="BU21" s="296"/>
      <c r="BV21" s="296"/>
      <c r="BW21" s="296"/>
      <c r="BX21" s="296"/>
      <c r="BY21" s="296"/>
      <c r="BZ21" s="296"/>
      <c r="CA21" s="296"/>
      <c r="CB21" s="296"/>
      <c r="CC21" s="296"/>
      <c r="CD21" s="296"/>
      <c r="CE21" s="296"/>
      <c r="CF21" s="296"/>
      <c r="CG21" s="296"/>
      <c r="CH21" s="296"/>
      <c r="CI21" s="296"/>
      <c r="CJ21" s="296"/>
      <c r="CK21" s="296"/>
      <c r="CL21" s="296"/>
      <c r="CM21" s="296"/>
      <c r="CN21" s="296"/>
      <c r="CO21" s="296"/>
      <c r="CP21" s="296"/>
      <c r="CQ21" s="296"/>
      <c r="CR21" s="296"/>
      <c r="CS21" s="296"/>
      <c r="CT21" s="296"/>
      <c r="CU21" s="296"/>
      <c r="CV21" s="296"/>
      <c r="CW21" s="296"/>
      <c r="CX21" s="296"/>
      <c r="CY21" s="296"/>
      <c r="CZ21" s="296"/>
      <c r="DA21" s="296"/>
      <c r="DB21" s="296"/>
      <c r="DC21" s="296"/>
      <c r="DD21" s="296"/>
      <c r="DE21" s="296"/>
      <c r="DF21" s="296"/>
      <c r="DG21" s="296"/>
      <c r="DH21" s="296"/>
      <c r="DI21" s="296"/>
      <c r="DJ21" s="296"/>
      <c r="DK21" s="296"/>
      <c r="DL21" s="296"/>
      <c r="DM21" s="296"/>
      <c r="DN21" s="296"/>
      <c r="DO21" s="296"/>
      <c r="DP21" s="296"/>
      <c r="DQ21" s="296"/>
      <c r="DR21" s="296"/>
      <c r="DS21" s="296"/>
      <c r="DT21" s="296"/>
      <c r="DU21" s="296"/>
      <c r="DV21" s="296"/>
      <c r="DW21" s="296"/>
      <c r="DX21" s="296"/>
      <c r="DY21" s="296"/>
      <c r="DZ21" s="296"/>
      <c r="EA21" s="296"/>
      <c r="EB21" s="296"/>
      <c r="EC21" s="296"/>
      <c r="ED21" s="296"/>
      <c r="EE21" s="296"/>
      <c r="EF21" s="296"/>
      <c r="EG21" s="296"/>
      <c r="EH21" s="296"/>
      <c r="EI21" s="296"/>
      <c r="EJ21" s="296"/>
      <c r="EK21" s="296"/>
      <c r="EL21" s="296"/>
      <c r="EM21" s="296"/>
      <c r="EN21" s="296"/>
      <c r="EO21" s="296"/>
      <c r="EP21" s="296"/>
      <c r="EQ21" s="296"/>
      <c r="ER21" s="296"/>
      <c r="ES21" s="296"/>
      <c r="ET21" s="296"/>
      <c r="EU21" s="296"/>
      <c r="EV21" s="296"/>
      <c r="EW21" s="296"/>
      <c r="EX21" s="296"/>
      <c r="EY21" s="296"/>
      <c r="EZ21" s="296"/>
      <c r="FA21" s="296"/>
      <c r="FB21" s="296"/>
      <c r="FC21" s="296"/>
      <c r="FD21" s="296"/>
      <c r="FE21" s="296"/>
      <c r="FF21" s="296"/>
      <c r="FG21" s="296"/>
      <c r="FH21" s="296"/>
      <c r="FI21" s="296"/>
      <c r="FJ21" s="296"/>
      <c r="FK21" s="296"/>
      <c r="FL21" s="296"/>
      <c r="FM21" s="296"/>
      <c r="FN21" s="296"/>
      <c r="FO21" s="296"/>
      <c r="FP21" s="296"/>
      <c r="FQ21" s="296"/>
      <c r="FR21" s="296"/>
      <c r="FS21" s="296"/>
      <c r="FT21" s="296"/>
      <c r="FU21" s="296"/>
      <c r="FV21" s="296"/>
      <c r="FW21" s="296"/>
      <c r="FX21" s="296"/>
      <c r="FY21" s="296"/>
      <c r="FZ21" s="296"/>
      <c r="GA21" s="296"/>
      <c r="GB21" s="296"/>
      <c r="GC21" s="296"/>
      <c r="GD21" s="296"/>
      <c r="GE21" s="296"/>
      <c r="GF21" s="296"/>
      <c r="GG21" s="296"/>
      <c r="GH21" s="296"/>
      <c r="GI21" s="296"/>
      <c r="GJ21" s="296"/>
      <c r="GK21" s="296"/>
      <c r="GL21" s="296"/>
      <c r="GM21" s="296"/>
      <c r="GN21" s="296"/>
      <c r="GO21" s="296"/>
      <c r="GP21" s="296"/>
      <c r="GQ21" s="296"/>
      <c r="GR21" s="296"/>
      <c r="GS21" s="296"/>
      <c r="GT21" s="296"/>
      <c r="GU21" s="296"/>
      <c r="GV21" s="296"/>
      <c r="GW21" s="296"/>
      <c r="GX21" s="296"/>
      <c r="GY21" s="296"/>
      <c r="GZ21" s="296"/>
      <c r="HA21" s="296"/>
      <c r="HB21" s="296"/>
      <c r="HC21" s="296"/>
      <c r="HD21" s="296"/>
      <c r="HE21" s="296"/>
      <c r="HF21" s="296"/>
      <c r="HG21" s="296"/>
      <c r="HH21" s="296"/>
      <c r="HI21" s="296"/>
      <c r="HJ21" s="296"/>
      <c r="HK21" s="296"/>
      <c r="HL21" s="296"/>
      <c r="HM21" s="296"/>
      <c r="HN21" s="296"/>
      <c r="HO21" s="296"/>
      <c r="HP21" s="296"/>
      <c r="HQ21" s="296"/>
      <c r="HR21" s="296"/>
      <c r="HS21" s="296"/>
      <c r="HT21" s="296"/>
      <c r="HU21" s="296"/>
      <c r="HV21" s="296"/>
      <c r="HW21" s="296"/>
      <c r="HX21" s="296"/>
      <c r="HY21" s="296"/>
      <c r="HZ21" s="296"/>
      <c r="IA21" s="296"/>
      <c r="IB21" s="296"/>
      <c r="IC21" s="296"/>
      <c r="ID21" s="296"/>
      <c r="IE21" s="296"/>
      <c r="IF21" s="296"/>
      <c r="IG21" s="296"/>
      <c r="IH21" s="296"/>
      <c r="II21" s="296"/>
      <c r="IJ21" s="296"/>
      <c r="IK21" s="296"/>
      <c r="IL21" s="296"/>
      <c r="IM21" s="296"/>
      <c r="IN21" s="296"/>
      <c r="IO21" s="296"/>
      <c r="IP21" s="296"/>
      <c r="IQ21" s="296"/>
      <c r="IR21" s="296"/>
      <c r="IS21" s="296"/>
      <c r="IT21" s="296"/>
      <c r="IU21" s="296"/>
      <c r="IV21" s="296"/>
    </row>
    <row r="22" spans="1:256" ht="15" customHeight="1" x14ac:dyDescent="0.25">
      <c r="A22" s="323" t="s">
        <v>23</v>
      </c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18"/>
      <c r="Q22" s="310"/>
      <c r="R22" s="310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296"/>
      <c r="AH22" s="296"/>
      <c r="AI22" s="296"/>
      <c r="AJ22" s="296"/>
      <c r="AK22" s="296"/>
      <c r="AL22" s="296"/>
      <c r="AM22" s="296"/>
      <c r="AN22" s="296"/>
      <c r="AO22" s="296"/>
      <c r="AP22" s="296"/>
      <c r="AQ22" s="296"/>
      <c r="AR22" s="296"/>
      <c r="AS22" s="296"/>
      <c r="AT22" s="296"/>
      <c r="AU22" s="296"/>
      <c r="AV22" s="296"/>
      <c r="AW22" s="296"/>
      <c r="AX22" s="296"/>
      <c r="AY22" s="296"/>
      <c r="AZ22" s="296"/>
      <c r="BA22" s="296"/>
      <c r="BB22" s="296"/>
      <c r="BC22" s="296"/>
      <c r="BD22" s="296"/>
      <c r="BE22" s="296"/>
      <c r="BF22" s="296"/>
      <c r="BG22" s="296"/>
      <c r="BH22" s="296"/>
      <c r="BI22" s="296"/>
      <c r="BJ22" s="296"/>
      <c r="BK22" s="296"/>
      <c r="BL22" s="296"/>
      <c r="BM22" s="296"/>
      <c r="BN22" s="296"/>
      <c r="BO22" s="296"/>
      <c r="BP22" s="296"/>
      <c r="BQ22" s="296"/>
      <c r="BR22" s="296"/>
      <c r="BS22" s="296"/>
      <c r="BT22" s="296"/>
      <c r="BU22" s="296"/>
      <c r="BV22" s="296"/>
      <c r="BW22" s="296"/>
      <c r="BX22" s="296"/>
      <c r="BY22" s="296"/>
      <c r="BZ22" s="296"/>
      <c r="CA22" s="296"/>
      <c r="CB22" s="296"/>
      <c r="CC22" s="296"/>
      <c r="CD22" s="296"/>
      <c r="CE22" s="296"/>
      <c r="CF22" s="296"/>
      <c r="CG22" s="296"/>
      <c r="CH22" s="296"/>
      <c r="CI22" s="296"/>
      <c r="CJ22" s="296"/>
      <c r="CK22" s="296"/>
      <c r="CL22" s="296"/>
      <c r="CM22" s="296"/>
      <c r="CN22" s="296"/>
      <c r="CO22" s="296"/>
      <c r="CP22" s="296"/>
      <c r="CQ22" s="296"/>
      <c r="CR22" s="296"/>
      <c r="CS22" s="296"/>
      <c r="CT22" s="296"/>
      <c r="CU22" s="296"/>
      <c r="CV22" s="296"/>
      <c r="CW22" s="296"/>
      <c r="CX22" s="296"/>
      <c r="CY22" s="296"/>
      <c r="CZ22" s="296"/>
      <c r="DA22" s="296"/>
      <c r="DB22" s="296"/>
      <c r="DC22" s="296"/>
      <c r="DD22" s="296"/>
      <c r="DE22" s="296"/>
      <c r="DF22" s="296"/>
      <c r="DG22" s="296"/>
      <c r="DH22" s="296"/>
      <c r="DI22" s="296"/>
      <c r="DJ22" s="296"/>
      <c r="DK22" s="296"/>
      <c r="DL22" s="296"/>
      <c r="DM22" s="296"/>
      <c r="DN22" s="296"/>
      <c r="DO22" s="296"/>
      <c r="DP22" s="296"/>
      <c r="DQ22" s="296"/>
      <c r="DR22" s="296"/>
      <c r="DS22" s="296"/>
      <c r="DT22" s="296"/>
      <c r="DU22" s="296"/>
      <c r="DV22" s="296"/>
      <c r="DW22" s="296"/>
      <c r="DX22" s="296"/>
      <c r="DY22" s="296"/>
      <c r="DZ22" s="296"/>
      <c r="EA22" s="296"/>
      <c r="EB22" s="296"/>
      <c r="EC22" s="296"/>
      <c r="ED22" s="296"/>
      <c r="EE22" s="296"/>
      <c r="EF22" s="296"/>
      <c r="EG22" s="296"/>
      <c r="EH22" s="296"/>
      <c r="EI22" s="296"/>
      <c r="EJ22" s="296"/>
      <c r="EK22" s="296"/>
      <c r="EL22" s="296"/>
      <c r="EM22" s="296"/>
      <c r="EN22" s="296"/>
      <c r="EO22" s="296"/>
      <c r="EP22" s="296"/>
      <c r="EQ22" s="296"/>
      <c r="ER22" s="296"/>
      <c r="ES22" s="296"/>
      <c r="ET22" s="296"/>
      <c r="EU22" s="296"/>
      <c r="EV22" s="296"/>
      <c r="EW22" s="296"/>
      <c r="EX22" s="296"/>
      <c r="EY22" s="296"/>
      <c r="EZ22" s="296"/>
      <c r="FA22" s="296"/>
      <c r="FB22" s="296"/>
      <c r="FC22" s="296"/>
      <c r="FD22" s="296"/>
      <c r="FE22" s="296"/>
      <c r="FF22" s="296"/>
      <c r="FG22" s="296"/>
      <c r="FH22" s="296"/>
      <c r="FI22" s="296"/>
      <c r="FJ22" s="296"/>
      <c r="FK22" s="296"/>
      <c r="FL22" s="296"/>
      <c r="FM22" s="296"/>
      <c r="FN22" s="296"/>
      <c r="FO22" s="296"/>
      <c r="FP22" s="296"/>
      <c r="FQ22" s="296"/>
      <c r="FR22" s="296"/>
      <c r="FS22" s="296"/>
      <c r="FT22" s="296"/>
      <c r="FU22" s="296"/>
      <c r="FV22" s="296"/>
      <c r="FW22" s="296"/>
      <c r="FX22" s="296"/>
      <c r="FY22" s="296"/>
      <c r="FZ22" s="296"/>
      <c r="GA22" s="296"/>
      <c r="GB22" s="296"/>
      <c r="GC22" s="296"/>
      <c r="GD22" s="296"/>
      <c r="GE22" s="296"/>
      <c r="GF22" s="296"/>
      <c r="GG22" s="296"/>
      <c r="GH22" s="296"/>
      <c r="GI22" s="296"/>
      <c r="GJ22" s="296"/>
      <c r="GK22" s="296"/>
      <c r="GL22" s="296"/>
      <c r="GM22" s="296"/>
      <c r="GN22" s="296"/>
      <c r="GO22" s="296"/>
      <c r="GP22" s="296"/>
      <c r="GQ22" s="296"/>
      <c r="GR22" s="296"/>
      <c r="GS22" s="296"/>
      <c r="GT22" s="296"/>
      <c r="GU22" s="296"/>
      <c r="GV22" s="296"/>
      <c r="GW22" s="296"/>
      <c r="GX22" s="296"/>
      <c r="GY22" s="296"/>
      <c r="GZ22" s="296"/>
      <c r="HA22" s="296"/>
      <c r="HB22" s="296"/>
      <c r="HC22" s="296"/>
      <c r="HD22" s="296"/>
      <c r="HE22" s="296"/>
      <c r="HF22" s="296"/>
      <c r="HG22" s="296"/>
      <c r="HH22" s="296"/>
      <c r="HI22" s="296"/>
      <c r="HJ22" s="296"/>
      <c r="HK22" s="296"/>
      <c r="HL22" s="296"/>
      <c r="HM22" s="296"/>
      <c r="HN22" s="296"/>
      <c r="HO22" s="296"/>
      <c r="HP22" s="296"/>
      <c r="HQ22" s="296"/>
      <c r="HR22" s="296"/>
      <c r="HS22" s="296"/>
      <c r="HT22" s="296"/>
      <c r="HU22" s="296"/>
      <c r="HV22" s="296"/>
      <c r="HW22" s="296"/>
      <c r="HX22" s="296"/>
      <c r="HY22" s="296"/>
      <c r="HZ22" s="296"/>
      <c r="IA22" s="296"/>
      <c r="IB22" s="296"/>
      <c r="IC22" s="296"/>
      <c r="ID22" s="296"/>
      <c r="IE22" s="296"/>
      <c r="IF22" s="296"/>
      <c r="IG22" s="296"/>
      <c r="IH22" s="296"/>
      <c r="II22" s="296"/>
      <c r="IJ22" s="296"/>
      <c r="IK22" s="296"/>
      <c r="IL22" s="296"/>
      <c r="IM22" s="296"/>
      <c r="IN22" s="296"/>
      <c r="IO22" s="296"/>
      <c r="IP22" s="296"/>
      <c r="IQ22" s="296"/>
      <c r="IR22" s="296"/>
      <c r="IS22" s="296"/>
      <c r="IT22" s="296"/>
      <c r="IU22" s="296"/>
      <c r="IV22" s="296"/>
    </row>
    <row r="23" spans="1:256" ht="27.75" customHeight="1" x14ac:dyDescent="0.25">
      <c r="A23" s="316" t="s">
        <v>24</v>
      </c>
      <c r="B23" s="317">
        <v>502.32</v>
      </c>
      <c r="C23" s="317">
        <v>388.39</v>
      </c>
      <c r="D23" s="317">
        <v>400.07</v>
      </c>
      <c r="E23" s="317">
        <v>453.18</v>
      </c>
      <c r="F23" s="317">
        <v>436.13</v>
      </c>
      <c r="G23" s="317">
        <v>383.35</v>
      </c>
      <c r="H23" s="317">
        <v>407.87</v>
      </c>
      <c r="I23" s="317">
        <v>405.36</v>
      </c>
      <c r="J23" s="317">
        <v>405.47</v>
      </c>
      <c r="K23" s="317">
        <v>502.68</v>
      </c>
      <c r="L23" s="317">
        <v>434.75</v>
      </c>
      <c r="M23" s="317">
        <v>453.33</v>
      </c>
      <c r="N23" s="318">
        <f>SUM(B23:M23)</f>
        <v>5172.9000000000005</v>
      </c>
      <c r="O23" s="318">
        <f>N23/12</f>
        <v>431.07500000000005</v>
      </c>
      <c r="P23" s="318">
        <f t="shared" si="1"/>
        <v>0.69528225806451616</v>
      </c>
      <c r="Q23" s="310"/>
      <c r="R23" s="310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296"/>
      <c r="AH23" s="296"/>
      <c r="AI23" s="296"/>
      <c r="AJ23" s="296"/>
      <c r="AK23" s="296"/>
      <c r="AL23" s="296"/>
      <c r="AM23" s="296"/>
      <c r="AN23" s="296"/>
      <c r="AO23" s="296"/>
      <c r="AP23" s="296"/>
      <c r="AQ23" s="296"/>
      <c r="AR23" s="296"/>
      <c r="AS23" s="296"/>
      <c r="AT23" s="296"/>
      <c r="AU23" s="296"/>
      <c r="AV23" s="296"/>
      <c r="AW23" s="296"/>
      <c r="AX23" s="296"/>
      <c r="AY23" s="296"/>
      <c r="AZ23" s="296"/>
      <c r="BA23" s="296"/>
      <c r="BB23" s="296"/>
      <c r="BC23" s="296"/>
      <c r="BD23" s="296"/>
      <c r="BE23" s="296"/>
      <c r="BF23" s="296"/>
      <c r="BG23" s="296"/>
      <c r="BH23" s="296"/>
      <c r="BI23" s="296"/>
      <c r="BJ23" s="296"/>
      <c r="BK23" s="296"/>
      <c r="BL23" s="296"/>
      <c r="BM23" s="296"/>
      <c r="BN23" s="296"/>
      <c r="BO23" s="296"/>
      <c r="BP23" s="296"/>
      <c r="BQ23" s="296"/>
      <c r="BR23" s="296"/>
      <c r="BS23" s="296"/>
      <c r="BT23" s="296"/>
      <c r="BU23" s="296"/>
      <c r="BV23" s="296"/>
      <c r="BW23" s="296"/>
      <c r="BX23" s="296"/>
      <c r="BY23" s="296"/>
      <c r="BZ23" s="296"/>
      <c r="CA23" s="296"/>
      <c r="CB23" s="296"/>
      <c r="CC23" s="296"/>
      <c r="CD23" s="296"/>
      <c r="CE23" s="296"/>
      <c r="CF23" s="296"/>
      <c r="CG23" s="296"/>
      <c r="CH23" s="296"/>
      <c r="CI23" s="296"/>
      <c r="CJ23" s="296"/>
      <c r="CK23" s="296"/>
      <c r="CL23" s="296"/>
      <c r="CM23" s="296"/>
      <c r="CN23" s="296"/>
      <c r="CO23" s="296"/>
      <c r="CP23" s="296"/>
      <c r="CQ23" s="296"/>
      <c r="CR23" s="296"/>
      <c r="CS23" s="296"/>
      <c r="CT23" s="296"/>
      <c r="CU23" s="296"/>
      <c r="CV23" s="296"/>
      <c r="CW23" s="296"/>
      <c r="CX23" s="296"/>
      <c r="CY23" s="296"/>
      <c r="CZ23" s="296"/>
      <c r="DA23" s="296"/>
      <c r="DB23" s="296"/>
      <c r="DC23" s="296"/>
      <c r="DD23" s="296"/>
      <c r="DE23" s="296"/>
      <c r="DF23" s="296"/>
      <c r="DG23" s="296"/>
      <c r="DH23" s="296"/>
      <c r="DI23" s="296"/>
      <c r="DJ23" s="296"/>
      <c r="DK23" s="296"/>
      <c r="DL23" s="296"/>
      <c r="DM23" s="296"/>
      <c r="DN23" s="296"/>
      <c r="DO23" s="296"/>
      <c r="DP23" s="296"/>
      <c r="DQ23" s="296"/>
      <c r="DR23" s="296"/>
      <c r="DS23" s="296"/>
      <c r="DT23" s="296"/>
      <c r="DU23" s="296"/>
      <c r="DV23" s="296"/>
      <c r="DW23" s="296"/>
      <c r="DX23" s="296"/>
      <c r="DY23" s="296"/>
      <c r="DZ23" s="296"/>
      <c r="EA23" s="296"/>
      <c r="EB23" s="296"/>
      <c r="EC23" s="296"/>
      <c r="ED23" s="296"/>
      <c r="EE23" s="296"/>
      <c r="EF23" s="296"/>
      <c r="EG23" s="296"/>
      <c r="EH23" s="296"/>
      <c r="EI23" s="296"/>
      <c r="EJ23" s="296"/>
      <c r="EK23" s="296"/>
      <c r="EL23" s="296"/>
      <c r="EM23" s="296"/>
      <c r="EN23" s="296"/>
      <c r="EO23" s="296"/>
      <c r="EP23" s="296"/>
      <c r="EQ23" s="296"/>
      <c r="ER23" s="296"/>
      <c r="ES23" s="296"/>
      <c r="ET23" s="296"/>
      <c r="EU23" s="296"/>
      <c r="EV23" s="296"/>
      <c r="EW23" s="296"/>
      <c r="EX23" s="296"/>
      <c r="EY23" s="296"/>
      <c r="EZ23" s="296"/>
      <c r="FA23" s="296"/>
      <c r="FB23" s="296"/>
      <c r="FC23" s="296"/>
      <c r="FD23" s="296"/>
      <c r="FE23" s="296"/>
      <c r="FF23" s="296"/>
      <c r="FG23" s="296"/>
      <c r="FH23" s="296"/>
      <c r="FI23" s="296"/>
      <c r="FJ23" s="296"/>
      <c r="FK23" s="296"/>
      <c r="FL23" s="296"/>
      <c r="FM23" s="296"/>
      <c r="FN23" s="296"/>
      <c r="FO23" s="296"/>
      <c r="FP23" s="296"/>
      <c r="FQ23" s="296"/>
      <c r="FR23" s="296"/>
      <c r="FS23" s="296"/>
      <c r="FT23" s="296"/>
      <c r="FU23" s="296"/>
      <c r="FV23" s="296"/>
      <c r="FW23" s="296"/>
      <c r="FX23" s="296"/>
      <c r="FY23" s="296"/>
      <c r="FZ23" s="296"/>
      <c r="GA23" s="296"/>
      <c r="GB23" s="296"/>
      <c r="GC23" s="296"/>
      <c r="GD23" s="296"/>
      <c r="GE23" s="296"/>
      <c r="GF23" s="296"/>
      <c r="GG23" s="296"/>
      <c r="GH23" s="296"/>
      <c r="GI23" s="296"/>
      <c r="GJ23" s="296"/>
      <c r="GK23" s="296"/>
      <c r="GL23" s="296"/>
      <c r="GM23" s="296"/>
      <c r="GN23" s="296"/>
      <c r="GO23" s="296"/>
      <c r="GP23" s="296"/>
      <c r="GQ23" s="296"/>
      <c r="GR23" s="296"/>
      <c r="GS23" s="296"/>
      <c r="GT23" s="296"/>
      <c r="GU23" s="296"/>
      <c r="GV23" s="296"/>
      <c r="GW23" s="296"/>
      <c r="GX23" s="296"/>
      <c r="GY23" s="296"/>
      <c r="GZ23" s="296"/>
      <c r="HA23" s="296"/>
      <c r="HB23" s="296"/>
      <c r="HC23" s="296"/>
      <c r="HD23" s="296"/>
      <c r="HE23" s="296"/>
      <c r="HF23" s="296"/>
      <c r="HG23" s="296"/>
      <c r="HH23" s="296"/>
      <c r="HI23" s="296"/>
      <c r="HJ23" s="296"/>
      <c r="HK23" s="296"/>
      <c r="HL23" s="296"/>
      <c r="HM23" s="296"/>
      <c r="HN23" s="296"/>
      <c r="HO23" s="296"/>
      <c r="HP23" s="296"/>
      <c r="HQ23" s="296"/>
      <c r="HR23" s="296"/>
      <c r="HS23" s="296"/>
      <c r="HT23" s="296"/>
      <c r="HU23" s="296"/>
      <c r="HV23" s="296"/>
      <c r="HW23" s="296"/>
      <c r="HX23" s="296"/>
      <c r="HY23" s="296"/>
      <c r="HZ23" s="296"/>
      <c r="IA23" s="296"/>
      <c r="IB23" s="296"/>
      <c r="IC23" s="296"/>
      <c r="ID23" s="296"/>
      <c r="IE23" s="296"/>
      <c r="IF23" s="296"/>
      <c r="IG23" s="296"/>
      <c r="IH23" s="296"/>
      <c r="II23" s="296"/>
      <c r="IJ23" s="296"/>
      <c r="IK23" s="296"/>
      <c r="IL23" s="296"/>
      <c r="IM23" s="296"/>
      <c r="IN23" s="296"/>
      <c r="IO23" s="296"/>
      <c r="IP23" s="296"/>
      <c r="IQ23" s="296"/>
      <c r="IR23" s="296"/>
      <c r="IS23" s="296"/>
      <c r="IT23" s="296"/>
      <c r="IU23" s="296"/>
      <c r="IV23" s="296"/>
    </row>
    <row r="24" spans="1:256" ht="27.75" customHeight="1" x14ac:dyDescent="0.25">
      <c r="A24" s="316" t="s">
        <v>25</v>
      </c>
      <c r="B24" s="317">
        <v>217.16</v>
      </c>
      <c r="C24" s="317">
        <v>217.16</v>
      </c>
      <c r="D24" s="317">
        <v>217.16</v>
      </c>
      <c r="E24" s="317">
        <v>217.16</v>
      </c>
      <c r="F24" s="317">
        <v>217.16</v>
      </c>
      <c r="G24" s="317">
        <v>217.16</v>
      </c>
      <c r="H24" s="317">
        <v>217.16</v>
      </c>
      <c r="I24" s="317">
        <v>217.16</v>
      </c>
      <c r="J24" s="317">
        <v>217.16</v>
      </c>
      <c r="K24" s="317">
        <v>235.57</v>
      </c>
      <c r="L24" s="317">
        <v>235.57</v>
      </c>
      <c r="M24" s="317">
        <v>235.57</v>
      </c>
      <c r="N24" s="318">
        <f>SUM(B24:M24)</f>
        <v>2661.1500000000005</v>
      </c>
      <c r="O24" s="318">
        <f>N24/12</f>
        <v>221.76250000000005</v>
      </c>
      <c r="P24" s="318">
        <f t="shared" si="1"/>
        <v>0.35768145161290332</v>
      </c>
      <c r="Q24" s="310"/>
      <c r="R24" s="310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296"/>
      <c r="AN24" s="296"/>
      <c r="AO24" s="296"/>
      <c r="AP24" s="296"/>
      <c r="AQ24" s="296"/>
      <c r="AR24" s="296"/>
      <c r="AS24" s="296"/>
      <c r="AT24" s="296"/>
      <c r="AU24" s="296"/>
      <c r="AV24" s="296"/>
      <c r="AW24" s="296"/>
      <c r="AX24" s="296"/>
      <c r="AY24" s="296"/>
      <c r="AZ24" s="296"/>
      <c r="BA24" s="296"/>
      <c r="BB24" s="296"/>
      <c r="BC24" s="296"/>
      <c r="BD24" s="296"/>
      <c r="BE24" s="296"/>
      <c r="BF24" s="296"/>
      <c r="BG24" s="296"/>
      <c r="BH24" s="296"/>
      <c r="BI24" s="296"/>
      <c r="BJ24" s="296"/>
      <c r="BK24" s="296"/>
      <c r="BL24" s="296"/>
      <c r="BM24" s="296"/>
      <c r="BN24" s="296"/>
      <c r="BO24" s="296"/>
      <c r="BP24" s="296"/>
      <c r="BQ24" s="296"/>
      <c r="BR24" s="296"/>
      <c r="BS24" s="296"/>
      <c r="BT24" s="296"/>
      <c r="BU24" s="296"/>
      <c r="BV24" s="296"/>
      <c r="BW24" s="296"/>
      <c r="BX24" s="296"/>
      <c r="BY24" s="296"/>
      <c r="BZ24" s="296"/>
      <c r="CA24" s="296"/>
      <c r="CB24" s="296"/>
      <c r="CC24" s="296"/>
      <c r="CD24" s="296"/>
      <c r="CE24" s="296"/>
      <c r="CF24" s="296"/>
      <c r="CG24" s="296"/>
      <c r="CH24" s="296"/>
      <c r="CI24" s="296"/>
      <c r="CJ24" s="296"/>
      <c r="CK24" s="296"/>
      <c r="CL24" s="296"/>
      <c r="CM24" s="296"/>
      <c r="CN24" s="296"/>
      <c r="CO24" s="296"/>
      <c r="CP24" s="296"/>
      <c r="CQ24" s="296"/>
      <c r="CR24" s="296"/>
      <c r="CS24" s="296"/>
      <c r="CT24" s="296"/>
      <c r="CU24" s="296"/>
      <c r="CV24" s="296"/>
      <c r="CW24" s="296"/>
      <c r="CX24" s="296"/>
      <c r="CY24" s="296"/>
      <c r="CZ24" s="296"/>
      <c r="DA24" s="296"/>
      <c r="DB24" s="296"/>
      <c r="DC24" s="296"/>
      <c r="DD24" s="296"/>
      <c r="DE24" s="296"/>
      <c r="DF24" s="296"/>
      <c r="DG24" s="296"/>
      <c r="DH24" s="296"/>
      <c r="DI24" s="296"/>
      <c r="DJ24" s="296"/>
      <c r="DK24" s="296"/>
      <c r="DL24" s="296"/>
      <c r="DM24" s="296"/>
      <c r="DN24" s="296"/>
      <c r="DO24" s="296"/>
      <c r="DP24" s="296"/>
      <c r="DQ24" s="296"/>
      <c r="DR24" s="296"/>
      <c r="DS24" s="296"/>
      <c r="DT24" s="296"/>
      <c r="DU24" s="296"/>
      <c r="DV24" s="296"/>
      <c r="DW24" s="296"/>
      <c r="DX24" s="296"/>
      <c r="DY24" s="296"/>
      <c r="DZ24" s="296"/>
      <c r="EA24" s="296"/>
      <c r="EB24" s="296"/>
      <c r="EC24" s="296"/>
      <c r="ED24" s="296"/>
      <c r="EE24" s="296"/>
      <c r="EF24" s="296"/>
      <c r="EG24" s="296"/>
      <c r="EH24" s="296"/>
      <c r="EI24" s="296"/>
      <c r="EJ24" s="296"/>
      <c r="EK24" s="296"/>
      <c r="EL24" s="296"/>
      <c r="EM24" s="296"/>
      <c r="EN24" s="296"/>
      <c r="EO24" s="296"/>
      <c r="EP24" s="296"/>
      <c r="EQ24" s="296"/>
      <c r="ER24" s="296"/>
      <c r="ES24" s="296"/>
      <c r="ET24" s="296"/>
      <c r="EU24" s="296"/>
      <c r="EV24" s="296"/>
      <c r="EW24" s="296"/>
      <c r="EX24" s="296"/>
      <c r="EY24" s="296"/>
      <c r="EZ24" s="296"/>
      <c r="FA24" s="296"/>
      <c r="FB24" s="296"/>
      <c r="FC24" s="296"/>
      <c r="FD24" s="296"/>
      <c r="FE24" s="296"/>
      <c r="FF24" s="296"/>
      <c r="FG24" s="296"/>
      <c r="FH24" s="296"/>
      <c r="FI24" s="296"/>
      <c r="FJ24" s="296"/>
      <c r="FK24" s="296"/>
      <c r="FL24" s="296"/>
      <c r="FM24" s="296"/>
      <c r="FN24" s="296"/>
      <c r="FO24" s="296"/>
      <c r="FP24" s="296"/>
      <c r="FQ24" s="296"/>
      <c r="FR24" s="296"/>
      <c r="FS24" s="296"/>
      <c r="FT24" s="296"/>
      <c r="FU24" s="296"/>
      <c r="FV24" s="296"/>
      <c r="FW24" s="296"/>
      <c r="FX24" s="296"/>
      <c r="FY24" s="296"/>
      <c r="FZ24" s="296"/>
      <c r="GA24" s="296"/>
      <c r="GB24" s="296"/>
      <c r="GC24" s="296"/>
      <c r="GD24" s="296"/>
      <c r="GE24" s="296"/>
      <c r="GF24" s="296"/>
      <c r="GG24" s="296"/>
      <c r="GH24" s="296"/>
      <c r="GI24" s="296"/>
      <c r="GJ24" s="296"/>
      <c r="GK24" s="296"/>
      <c r="GL24" s="296"/>
      <c r="GM24" s="296"/>
      <c r="GN24" s="296"/>
      <c r="GO24" s="296"/>
      <c r="GP24" s="296"/>
      <c r="GQ24" s="296"/>
      <c r="GR24" s="296"/>
      <c r="GS24" s="296"/>
      <c r="GT24" s="296"/>
      <c r="GU24" s="296"/>
      <c r="GV24" s="296"/>
      <c r="GW24" s="296"/>
      <c r="GX24" s="296"/>
      <c r="GY24" s="296"/>
      <c r="GZ24" s="296"/>
      <c r="HA24" s="296"/>
      <c r="HB24" s="296"/>
      <c r="HC24" s="296"/>
      <c r="HD24" s="296"/>
      <c r="HE24" s="296"/>
      <c r="HF24" s="296"/>
      <c r="HG24" s="296"/>
      <c r="HH24" s="296"/>
      <c r="HI24" s="296"/>
      <c r="HJ24" s="296"/>
      <c r="HK24" s="296"/>
      <c r="HL24" s="296"/>
      <c r="HM24" s="296"/>
      <c r="HN24" s="296"/>
      <c r="HO24" s="296"/>
      <c r="HP24" s="296"/>
      <c r="HQ24" s="296"/>
      <c r="HR24" s="296"/>
      <c r="HS24" s="296"/>
      <c r="HT24" s="296"/>
      <c r="HU24" s="296"/>
      <c r="HV24" s="296"/>
      <c r="HW24" s="296"/>
      <c r="HX24" s="296"/>
      <c r="HY24" s="296"/>
      <c r="HZ24" s="296"/>
      <c r="IA24" s="296"/>
      <c r="IB24" s="296"/>
      <c r="IC24" s="296"/>
      <c r="ID24" s="296"/>
      <c r="IE24" s="296"/>
      <c r="IF24" s="296"/>
      <c r="IG24" s="296"/>
      <c r="IH24" s="296"/>
      <c r="II24" s="296"/>
      <c r="IJ24" s="296"/>
      <c r="IK24" s="296"/>
      <c r="IL24" s="296"/>
      <c r="IM24" s="296"/>
      <c r="IN24" s="296"/>
      <c r="IO24" s="296"/>
      <c r="IP24" s="296"/>
      <c r="IQ24" s="296"/>
      <c r="IR24" s="296"/>
      <c r="IS24" s="296"/>
      <c r="IT24" s="296"/>
      <c r="IU24" s="296"/>
      <c r="IV24" s="296"/>
    </row>
    <row r="25" spans="1:256" ht="31.5" customHeight="1" x14ac:dyDescent="0.25">
      <c r="A25" s="316" t="s">
        <v>26</v>
      </c>
      <c r="B25" s="317">
        <v>8484</v>
      </c>
      <c r="C25" s="317">
        <v>4893</v>
      </c>
      <c r="D25" s="317">
        <v>4793</v>
      </c>
      <c r="E25" s="317">
        <v>5702</v>
      </c>
      <c r="F25" s="317">
        <v>5407</v>
      </c>
      <c r="G25" s="317">
        <v>4969</v>
      </c>
      <c r="H25" s="317">
        <v>4753</v>
      </c>
      <c r="I25" s="317">
        <v>5824</v>
      </c>
      <c r="J25" s="317">
        <v>5605</v>
      </c>
      <c r="K25" s="317">
        <v>7795</v>
      </c>
      <c r="L25" s="317">
        <v>5768</v>
      </c>
      <c r="M25" s="317">
        <v>6662</v>
      </c>
      <c r="N25" s="318">
        <f>SUM(B25:M25)</f>
        <v>70655</v>
      </c>
      <c r="O25" s="318">
        <f>N25/12</f>
        <v>5887.916666666667</v>
      </c>
      <c r="P25" s="318">
        <f t="shared" si="1"/>
        <v>9.4966397849462378</v>
      </c>
      <c r="Q25" s="310"/>
      <c r="R25" s="310"/>
      <c r="S25" s="296"/>
      <c r="T25" s="296"/>
      <c r="U25" s="296"/>
      <c r="V25" s="296"/>
      <c r="W25" s="296"/>
      <c r="X25" s="296"/>
      <c r="Y25" s="296"/>
      <c r="Z25" s="296"/>
      <c r="AA25" s="296"/>
      <c r="AB25" s="296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296"/>
      <c r="CA25" s="296"/>
      <c r="CB25" s="296"/>
      <c r="CC25" s="296"/>
      <c r="CD25" s="296"/>
      <c r="CE25" s="296"/>
      <c r="CF25" s="296"/>
      <c r="CG25" s="296"/>
      <c r="CH25" s="296"/>
      <c r="CI25" s="296"/>
      <c r="CJ25" s="296"/>
      <c r="CK25" s="296"/>
      <c r="CL25" s="296"/>
      <c r="CM25" s="296"/>
      <c r="CN25" s="296"/>
      <c r="CO25" s="296"/>
      <c r="CP25" s="296"/>
      <c r="CQ25" s="296"/>
      <c r="CR25" s="296"/>
      <c r="CS25" s="296"/>
      <c r="CT25" s="296"/>
      <c r="CU25" s="296"/>
      <c r="CV25" s="296"/>
      <c r="CW25" s="296"/>
      <c r="CX25" s="296"/>
      <c r="CY25" s="296"/>
      <c r="CZ25" s="296"/>
      <c r="DA25" s="296"/>
      <c r="DB25" s="296"/>
      <c r="DC25" s="296"/>
      <c r="DD25" s="296"/>
      <c r="DE25" s="296"/>
      <c r="DF25" s="296"/>
      <c r="DG25" s="296"/>
      <c r="DH25" s="296"/>
      <c r="DI25" s="296"/>
      <c r="DJ25" s="296"/>
      <c r="DK25" s="296"/>
      <c r="DL25" s="296"/>
      <c r="DM25" s="296"/>
      <c r="DN25" s="296"/>
      <c r="DO25" s="296"/>
      <c r="DP25" s="296"/>
      <c r="DQ25" s="296"/>
      <c r="DR25" s="296"/>
      <c r="DS25" s="296"/>
      <c r="DT25" s="296"/>
      <c r="DU25" s="296"/>
      <c r="DV25" s="296"/>
      <c r="DW25" s="296"/>
      <c r="DX25" s="296"/>
      <c r="DY25" s="296"/>
      <c r="DZ25" s="296"/>
      <c r="EA25" s="296"/>
      <c r="EB25" s="296"/>
      <c r="EC25" s="296"/>
      <c r="ED25" s="296"/>
      <c r="EE25" s="296"/>
      <c r="EF25" s="296"/>
      <c r="EG25" s="296"/>
      <c r="EH25" s="296"/>
      <c r="EI25" s="296"/>
      <c r="EJ25" s="296"/>
      <c r="EK25" s="296"/>
      <c r="EL25" s="296"/>
      <c r="EM25" s="296"/>
      <c r="EN25" s="296"/>
      <c r="EO25" s="296"/>
      <c r="EP25" s="296"/>
      <c r="EQ25" s="296"/>
      <c r="ER25" s="296"/>
      <c r="ES25" s="296"/>
      <c r="ET25" s="296"/>
      <c r="EU25" s="296"/>
      <c r="EV25" s="296"/>
      <c r="EW25" s="296"/>
      <c r="EX25" s="296"/>
      <c r="EY25" s="296"/>
      <c r="EZ25" s="296"/>
      <c r="FA25" s="296"/>
      <c r="FB25" s="296"/>
      <c r="FC25" s="296"/>
      <c r="FD25" s="296"/>
      <c r="FE25" s="296"/>
      <c r="FF25" s="296"/>
      <c r="FG25" s="296"/>
      <c r="FH25" s="296"/>
      <c r="FI25" s="296"/>
      <c r="FJ25" s="296"/>
      <c r="FK25" s="296"/>
      <c r="FL25" s="296"/>
      <c r="FM25" s="296"/>
      <c r="FN25" s="296"/>
      <c r="FO25" s="296"/>
      <c r="FP25" s="296"/>
      <c r="FQ25" s="296"/>
      <c r="FR25" s="296"/>
      <c r="FS25" s="296"/>
      <c r="FT25" s="296"/>
      <c r="FU25" s="296"/>
      <c r="FV25" s="296"/>
      <c r="FW25" s="296"/>
      <c r="FX25" s="296"/>
      <c r="FY25" s="296"/>
      <c r="FZ25" s="296"/>
      <c r="GA25" s="296"/>
      <c r="GB25" s="296"/>
      <c r="GC25" s="296"/>
      <c r="GD25" s="296"/>
      <c r="GE25" s="296"/>
      <c r="GF25" s="296"/>
      <c r="GG25" s="296"/>
      <c r="GH25" s="296"/>
      <c r="GI25" s="296"/>
      <c r="GJ25" s="296"/>
      <c r="GK25" s="296"/>
      <c r="GL25" s="296"/>
      <c r="GM25" s="296"/>
      <c r="GN25" s="296"/>
      <c r="GO25" s="296"/>
      <c r="GP25" s="296"/>
      <c r="GQ25" s="296"/>
      <c r="GR25" s="296"/>
      <c r="GS25" s="296"/>
      <c r="GT25" s="296"/>
      <c r="GU25" s="296"/>
      <c r="GV25" s="296"/>
      <c r="GW25" s="296"/>
      <c r="GX25" s="296"/>
      <c r="GY25" s="296"/>
      <c r="GZ25" s="296"/>
      <c r="HA25" s="296"/>
      <c r="HB25" s="296"/>
      <c r="HC25" s="296"/>
      <c r="HD25" s="296"/>
      <c r="HE25" s="296"/>
      <c r="HF25" s="296"/>
      <c r="HG25" s="296"/>
      <c r="HH25" s="296"/>
      <c r="HI25" s="296"/>
      <c r="HJ25" s="296"/>
      <c r="HK25" s="296"/>
      <c r="HL25" s="296"/>
      <c r="HM25" s="296"/>
      <c r="HN25" s="296"/>
      <c r="HO25" s="296"/>
      <c r="HP25" s="296"/>
      <c r="HQ25" s="296"/>
      <c r="HR25" s="296"/>
      <c r="HS25" s="296"/>
      <c r="HT25" s="296"/>
      <c r="HU25" s="296"/>
      <c r="HV25" s="296"/>
      <c r="HW25" s="296"/>
      <c r="HX25" s="296"/>
      <c r="HY25" s="296"/>
      <c r="HZ25" s="296"/>
      <c r="IA25" s="296"/>
      <c r="IB25" s="296"/>
      <c r="IC25" s="296"/>
      <c r="ID25" s="296"/>
      <c r="IE25" s="296"/>
      <c r="IF25" s="296"/>
      <c r="IG25" s="296"/>
      <c r="IH25" s="296"/>
      <c r="II25" s="296"/>
      <c r="IJ25" s="296"/>
      <c r="IK25" s="296"/>
      <c r="IL25" s="296"/>
      <c r="IM25" s="296"/>
      <c r="IN25" s="296"/>
      <c r="IO25" s="296"/>
      <c r="IP25" s="296"/>
      <c r="IQ25" s="296"/>
      <c r="IR25" s="296"/>
      <c r="IS25" s="296"/>
      <c r="IT25" s="296"/>
      <c r="IU25" s="296"/>
      <c r="IV25" s="296"/>
    </row>
    <row r="26" spans="1:256" ht="27.75" customHeight="1" x14ac:dyDescent="0.25">
      <c r="A26" s="316" t="s">
        <v>27</v>
      </c>
      <c r="B26" s="317">
        <v>650</v>
      </c>
      <c r="C26" s="317">
        <v>603</v>
      </c>
      <c r="D26" s="317">
        <v>658</v>
      </c>
      <c r="E26" s="317">
        <v>1432</v>
      </c>
      <c r="F26" s="317">
        <v>1043</v>
      </c>
      <c r="G26" s="317">
        <v>288</v>
      </c>
      <c r="H26" s="317">
        <v>687</v>
      </c>
      <c r="I26" s="317">
        <v>289</v>
      </c>
      <c r="J26" s="317">
        <v>448</v>
      </c>
      <c r="K26" s="317">
        <v>629</v>
      </c>
      <c r="L26" s="317">
        <v>523</v>
      </c>
      <c r="M26" s="317">
        <v>371</v>
      </c>
      <c r="N26" s="318">
        <f>SUM(B26:M26)</f>
        <v>7621</v>
      </c>
      <c r="O26" s="318">
        <f>N26/12</f>
        <v>635.08333333333337</v>
      </c>
      <c r="P26" s="318">
        <f t="shared" si="1"/>
        <v>1.0243279569892474</v>
      </c>
      <c r="Q26" s="310"/>
      <c r="R26" s="310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296"/>
      <c r="AN26" s="296"/>
      <c r="AO26" s="296"/>
      <c r="AP26" s="296"/>
      <c r="AQ26" s="296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6"/>
      <c r="BF26" s="296"/>
      <c r="BG26" s="296"/>
      <c r="BH26" s="296"/>
      <c r="BI26" s="296"/>
      <c r="BJ26" s="296"/>
      <c r="BK26" s="296"/>
      <c r="BL26" s="296"/>
      <c r="BM26" s="296"/>
      <c r="BN26" s="296"/>
      <c r="BO26" s="296"/>
      <c r="BP26" s="296"/>
      <c r="BQ26" s="296"/>
      <c r="BR26" s="296"/>
      <c r="BS26" s="296"/>
      <c r="BT26" s="296"/>
      <c r="BU26" s="296"/>
      <c r="BV26" s="296"/>
      <c r="BW26" s="296"/>
      <c r="BX26" s="296"/>
      <c r="BY26" s="296"/>
      <c r="BZ26" s="296"/>
      <c r="CA26" s="296"/>
      <c r="CB26" s="296"/>
      <c r="CC26" s="296"/>
      <c r="CD26" s="296"/>
      <c r="CE26" s="296"/>
      <c r="CF26" s="296"/>
      <c r="CG26" s="296"/>
      <c r="CH26" s="296"/>
      <c r="CI26" s="296"/>
      <c r="CJ26" s="296"/>
      <c r="CK26" s="296"/>
      <c r="CL26" s="296"/>
      <c r="CM26" s="296"/>
      <c r="CN26" s="296"/>
      <c r="CO26" s="296"/>
      <c r="CP26" s="296"/>
      <c r="CQ26" s="296"/>
      <c r="CR26" s="296"/>
      <c r="CS26" s="296"/>
      <c r="CT26" s="296"/>
      <c r="CU26" s="296"/>
      <c r="CV26" s="296"/>
      <c r="CW26" s="296"/>
      <c r="CX26" s="296"/>
      <c r="CY26" s="296"/>
      <c r="CZ26" s="296"/>
      <c r="DA26" s="296"/>
      <c r="DB26" s="296"/>
      <c r="DC26" s="296"/>
      <c r="DD26" s="296"/>
      <c r="DE26" s="296"/>
      <c r="DF26" s="296"/>
      <c r="DG26" s="296"/>
      <c r="DH26" s="296"/>
      <c r="DI26" s="296"/>
      <c r="DJ26" s="296"/>
      <c r="DK26" s="296"/>
      <c r="DL26" s="296"/>
      <c r="DM26" s="296"/>
      <c r="DN26" s="296"/>
      <c r="DO26" s="296"/>
      <c r="DP26" s="296"/>
      <c r="DQ26" s="296"/>
      <c r="DR26" s="296"/>
      <c r="DS26" s="296"/>
      <c r="DT26" s="296"/>
      <c r="DU26" s="296"/>
      <c r="DV26" s="296"/>
      <c r="DW26" s="296"/>
      <c r="DX26" s="296"/>
      <c r="DY26" s="296"/>
      <c r="DZ26" s="296"/>
      <c r="EA26" s="296"/>
      <c r="EB26" s="296"/>
      <c r="EC26" s="296"/>
      <c r="ED26" s="296"/>
      <c r="EE26" s="296"/>
      <c r="EF26" s="296"/>
      <c r="EG26" s="296"/>
      <c r="EH26" s="296"/>
      <c r="EI26" s="296"/>
      <c r="EJ26" s="296"/>
      <c r="EK26" s="296"/>
      <c r="EL26" s="296"/>
      <c r="EM26" s="296"/>
      <c r="EN26" s="296"/>
      <c r="EO26" s="296"/>
      <c r="EP26" s="296"/>
      <c r="EQ26" s="296"/>
      <c r="ER26" s="296"/>
      <c r="ES26" s="296"/>
      <c r="ET26" s="296"/>
      <c r="EU26" s="296"/>
      <c r="EV26" s="296"/>
      <c r="EW26" s="296"/>
      <c r="EX26" s="296"/>
      <c r="EY26" s="296"/>
      <c r="EZ26" s="296"/>
      <c r="FA26" s="296"/>
      <c r="FB26" s="296"/>
      <c r="FC26" s="296"/>
      <c r="FD26" s="296"/>
      <c r="FE26" s="296"/>
      <c r="FF26" s="296"/>
      <c r="FG26" s="296"/>
      <c r="FH26" s="296"/>
      <c r="FI26" s="296"/>
      <c r="FJ26" s="296"/>
      <c r="FK26" s="296"/>
      <c r="FL26" s="296"/>
      <c r="FM26" s="296"/>
      <c r="FN26" s="296"/>
      <c r="FO26" s="296"/>
      <c r="FP26" s="296"/>
      <c r="FQ26" s="296"/>
      <c r="FR26" s="296"/>
      <c r="FS26" s="296"/>
      <c r="FT26" s="296"/>
      <c r="FU26" s="296"/>
      <c r="FV26" s="296"/>
      <c r="FW26" s="296"/>
      <c r="FX26" s="296"/>
      <c r="FY26" s="296"/>
      <c r="FZ26" s="296"/>
      <c r="GA26" s="296"/>
      <c r="GB26" s="296"/>
      <c r="GC26" s="296"/>
      <c r="GD26" s="296"/>
      <c r="GE26" s="296"/>
      <c r="GF26" s="296"/>
      <c r="GG26" s="296"/>
      <c r="GH26" s="296"/>
      <c r="GI26" s="296"/>
      <c r="GJ26" s="296"/>
      <c r="GK26" s="296"/>
      <c r="GL26" s="296"/>
      <c r="GM26" s="296"/>
      <c r="GN26" s="296"/>
      <c r="GO26" s="296"/>
      <c r="GP26" s="296"/>
      <c r="GQ26" s="296"/>
      <c r="GR26" s="296"/>
      <c r="GS26" s="296"/>
      <c r="GT26" s="296"/>
      <c r="GU26" s="296"/>
      <c r="GV26" s="296"/>
      <c r="GW26" s="296"/>
      <c r="GX26" s="296"/>
      <c r="GY26" s="296"/>
      <c r="GZ26" s="296"/>
      <c r="HA26" s="296"/>
      <c r="HB26" s="296"/>
      <c r="HC26" s="296"/>
      <c r="HD26" s="296"/>
      <c r="HE26" s="296"/>
      <c r="HF26" s="296"/>
      <c r="HG26" s="296"/>
      <c r="HH26" s="296"/>
      <c r="HI26" s="296"/>
      <c r="HJ26" s="296"/>
      <c r="HK26" s="296"/>
      <c r="HL26" s="296"/>
      <c r="HM26" s="296"/>
      <c r="HN26" s="296"/>
      <c r="HO26" s="296"/>
      <c r="HP26" s="296"/>
      <c r="HQ26" s="296"/>
      <c r="HR26" s="296"/>
      <c r="HS26" s="296"/>
      <c r="HT26" s="296"/>
      <c r="HU26" s="296"/>
      <c r="HV26" s="296"/>
      <c r="HW26" s="296"/>
      <c r="HX26" s="296"/>
      <c r="HY26" s="296"/>
      <c r="HZ26" s="296"/>
      <c r="IA26" s="296"/>
      <c r="IB26" s="296"/>
      <c r="IC26" s="296"/>
      <c r="ID26" s="296"/>
      <c r="IE26" s="296"/>
      <c r="IF26" s="296"/>
      <c r="IG26" s="296"/>
      <c r="IH26" s="296"/>
      <c r="II26" s="296"/>
      <c r="IJ26" s="296"/>
      <c r="IK26" s="296"/>
      <c r="IL26" s="296"/>
      <c r="IM26" s="296"/>
      <c r="IN26" s="296"/>
      <c r="IO26" s="296"/>
      <c r="IP26" s="296"/>
      <c r="IQ26" s="296"/>
      <c r="IR26" s="296"/>
      <c r="IS26" s="296"/>
      <c r="IT26" s="296"/>
      <c r="IU26" s="296"/>
      <c r="IV26" s="296"/>
    </row>
    <row r="27" spans="1:256" s="300" customFormat="1" ht="15.75" customHeight="1" x14ac:dyDescent="0.25">
      <c r="A27" s="325"/>
      <c r="B27" s="326"/>
      <c r="C27" s="326"/>
      <c r="D27" s="326"/>
      <c r="E27" s="326"/>
      <c r="F27" s="326"/>
      <c r="G27" s="326"/>
      <c r="H27" s="326"/>
      <c r="I27" s="326"/>
      <c r="J27" s="326"/>
      <c r="K27" s="326"/>
      <c r="L27" s="326"/>
      <c r="M27" s="326"/>
      <c r="N27" s="326"/>
      <c r="O27" s="326"/>
      <c r="P27" s="318"/>
      <c r="Q27" s="327"/>
      <c r="R27" s="327"/>
    </row>
    <row r="28" spans="1:256" s="302" customFormat="1" ht="15.75" customHeight="1" x14ac:dyDescent="0.25">
      <c r="A28" s="328" t="s">
        <v>28</v>
      </c>
      <c r="B28" s="326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18"/>
      <c r="Q28" s="329"/>
      <c r="R28" s="329"/>
      <c r="S28" s="301"/>
      <c r="T28" s="301"/>
      <c r="U28" s="301"/>
      <c r="V28" s="301"/>
      <c r="W28" s="301"/>
      <c r="X28" s="301"/>
      <c r="Y28" s="301"/>
      <c r="Z28" s="301"/>
      <c r="AA28" s="301"/>
      <c r="AB28" s="301"/>
    </row>
    <row r="29" spans="1:256" ht="35.1" customHeight="1" x14ac:dyDescent="0.25">
      <c r="A29" s="316" t="s">
        <v>29</v>
      </c>
      <c r="B29" s="317">
        <v>762.98</v>
      </c>
      <c r="C29" s="317">
        <v>589.99</v>
      </c>
      <c r="D29" s="317">
        <v>684.92</v>
      </c>
      <c r="E29" s="317">
        <v>648.79999999999995</v>
      </c>
      <c r="F29" s="317">
        <f>2495.74-1977.26</f>
        <v>518.47999999999979</v>
      </c>
      <c r="G29" s="317">
        <v>567.57000000000005</v>
      </c>
      <c r="H29" s="317">
        <v>574.29999999999995</v>
      </c>
      <c r="I29" s="317">
        <v>561.35</v>
      </c>
      <c r="J29" s="317">
        <v>515.22</v>
      </c>
      <c r="K29" s="317">
        <v>502.65</v>
      </c>
      <c r="L29" s="317">
        <v>533.26</v>
      </c>
      <c r="M29" s="317">
        <v>523.83000000000004</v>
      </c>
      <c r="N29" s="318">
        <f>SUM(B29:M29)</f>
        <v>6983.3499999999995</v>
      </c>
      <c r="O29" s="318">
        <f>N29/12</f>
        <v>581.94583333333333</v>
      </c>
      <c r="P29" s="318">
        <f t="shared" si="1"/>
        <v>0.93862231182795697</v>
      </c>
      <c r="Q29" s="330" t="s">
        <v>109</v>
      </c>
      <c r="R29" s="310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</row>
    <row r="30" spans="1:256" ht="28.35" customHeight="1" x14ac:dyDescent="0.25">
      <c r="A30" s="310"/>
      <c r="B30" s="324"/>
      <c r="C30" s="324"/>
      <c r="D30" s="324"/>
      <c r="E30" s="324"/>
      <c r="F30" s="310"/>
      <c r="G30" s="331"/>
      <c r="H30" s="331"/>
      <c r="I30" s="331"/>
      <c r="J30" s="324"/>
      <c r="K30" s="324"/>
      <c r="L30" s="324"/>
      <c r="M30" s="324"/>
      <c r="N30" s="324"/>
      <c r="O30" s="324"/>
      <c r="P30" s="322"/>
      <c r="Q30" s="310"/>
      <c r="R30" s="310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</row>
    <row r="31" spans="1:256" ht="45" customHeight="1" x14ac:dyDescent="0.25">
      <c r="A31" s="332" t="s">
        <v>30</v>
      </c>
      <c r="B31" s="333" t="s">
        <v>31</v>
      </c>
      <c r="C31" s="333" t="s">
        <v>32</v>
      </c>
      <c r="D31" s="313" t="s">
        <v>33</v>
      </c>
      <c r="E31" s="814" t="s">
        <v>34</v>
      </c>
      <c r="F31" s="814"/>
      <c r="G31" s="324"/>
      <c r="H31" s="817" t="s">
        <v>35</v>
      </c>
      <c r="I31" s="817"/>
      <c r="J31" s="333" t="s">
        <v>31</v>
      </c>
      <c r="K31" s="333" t="s">
        <v>36</v>
      </c>
      <c r="L31" s="313" t="s">
        <v>33</v>
      </c>
      <c r="M31" s="814" t="s">
        <v>34</v>
      </c>
      <c r="N31" s="814"/>
      <c r="O31" s="324"/>
      <c r="P31" s="324"/>
      <c r="Q31" s="324"/>
      <c r="R31" s="322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</row>
    <row r="32" spans="1:256" ht="36" customHeight="1" x14ac:dyDescent="0.25">
      <c r="A32" s="316" t="s">
        <v>37</v>
      </c>
      <c r="B32" s="317">
        <v>93</v>
      </c>
      <c r="C32" s="320">
        <f>B32*100</f>
        <v>9300</v>
      </c>
      <c r="D32" s="318">
        <f>C32/12</f>
        <v>775</v>
      </c>
      <c r="E32" s="810">
        <f>D32/G7</f>
        <v>1.25</v>
      </c>
      <c r="F32" s="810"/>
      <c r="G32" s="310"/>
      <c r="H32" s="813" t="s">
        <v>38</v>
      </c>
      <c r="I32" s="813"/>
      <c r="J32" s="317">
        <v>37</v>
      </c>
      <c r="K32" s="320">
        <f>J32*100</f>
        <v>3700</v>
      </c>
      <c r="L32" s="318">
        <f>K32/12</f>
        <v>308.33333333333331</v>
      </c>
      <c r="M32" s="810">
        <f>L32/G7</f>
        <v>0.49731182795698919</v>
      </c>
      <c r="N32" s="810"/>
      <c r="O32" s="310"/>
      <c r="P32" s="310"/>
      <c r="Q32" s="310"/>
      <c r="R32" s="310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</row>
    <row r="33" spans="1:28" x14ac:dyDescent="0.25">
      <c r="A33" s="310"/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2"/>
      <c r="Q33" s="310"/>
      <c r="R33" s="310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</row>
    <row r="34" spans="1:28" ht="45" customHeight="1" x14ac:dyDescent="0.25">
      <c r="A34" s="332" t="s">
        <v>39</v>
      </c>
      <c r="B34" s="333" t="s">
        <v>31</v>
      </c>
      <c r="C34" s="333" t="s">
        <v>40</v>
      </c>
      <c r="D34" s="313" t="s">
        <v>41</v>
      </c>
      <c r="E34" s="814" t="s">
        <v>34</v>
      </c>
      <c r="F34" s="814"/>
      <c r="G34" s="324"/>
      <c r="H34" s="815"/>
      <c r="I34" s="815"/>
      <c r="J34" s="334"/>
      <c r="K34" s="335"/>
      <c r="L34" s="816"/>
      <c r="M34" s="816"/>
      <c r="N34" s="324"/>
      <c r="O34" s="324"/>
      <c r="P34" s="324"/>
      <c r="Q34" s="322"/>
      <c r="R34" s="310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</row>
    <row r="35" spans="1:28" ht="36" customHeight="1" x14ac:dyDescent="0.25">
      <c r="A35" s="316" t="s">
        <v>42</v>
      </c>
      <c r="B35" s="317">
        <v>135</v>
      </c>
      <c r="C35" s="320">
        <f>B35*500</f>
        <v>67500</v>
      </c>
      <c r="D35" s="318">
        <f>C35/12</f>
        <v>5625</v>
      </c>
      <c r="E35" s="810">
        <f>D35/G7</f>
        <v>9.07258064516129</v>
      </c>
      <c r="F35" s="810"/>
      <c r="G35" s="310"/>
      <c r="H35" s="811"/>
      <c r="I35" s="811"/>
      <c r="J35" s="326"/>
      <c r="K35" s="326"/>
      <c r="L35" s="812"/>
      <c r="M35" s="812"/>
      <c r="N35" s="310"/>
      <c r="O35" s="310"/>
      <c r="P35" s="310"/>
      <c r="Q35" s="310"/>
      <c r="R35" s="310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</row>
    <row r="36" spans="1:28" x14ac:dyDescent="0.25">
      <c r="A36" s="336"/>
      <c r="B36" s="336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</row>
    <row r="37" spans="1:28" x14ac:dyDescent="0.25">
      <c r="A37" s="336"/>
      <c r="B37" s="336"/>
      <c r="C37" s="336"/>
      <c r="D37" s="336"/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6"/>
      <c r="R37" s="336"/>
    </row>
    <row r="38" spans="1:28" x14ac:dyDescent="0.25">
      <c r="A38" s="336"/>
      <c r="B38" s="336"/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</row>
    <row r="39" spans="1:28" x14ac:dyDescent="0.25">
      <c r="A39" s="336"/>
      <c r="B39" s="336"/>
      <c r="C39" s="336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</row>
    <row r="40" spans="1:28" x14ac:dyDescent="0.25">
      <c r="A40" s="336"/>
      <c r="B40" s="336"/>
      <c r="C40" s="336"/>
      <c r="D40" s="336"/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336"/>
      <c r="P40" s="336"/>
      <c r="Q40" s="336"/>
      <c r="R40" s="336"/>
    </row>
    <row r="41" spans="1:28" x14ac:dyDescent="0.25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</row>
    <row r="42" spans="1:28" x14ac:dyDescent="0.25">
      <c r="A42" s="336"/>
      <c r="B42" s="336"/>
      <c r="C42" s="336"/>
      <c r="D42" s="336"/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</row>
    <row r="43" spans="1:28" x14ac:dyDescent="0.25">
      <c r="A43" s="336"/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</row>
  </sheetData>
  <sheetProtection selectLockedCells="1" selectUnlockedCells="1"/>
  <mergeCells count="17">
    <mergeCell ref="E31:F31"/>
    <mergeCell ref="H31:I31"/>
    <mergeCell ref="M31:N31"/>
    <mergeCell ref="C1:P1"/>
    <mergeCell ref="B2:P2"/>
    <mergeCell ref="B4:G4"/>
    <mergeCell ref="H4:P4"/>
    <mergeCell ref="I7:J7"/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</mergeCells>
  <pageMargins left="0.31527777777777777" right="0.31527777777777777" top="0.39374999999999999" bottom="0.39374999999999999" header="0.31527777777777777" footer="0.51180555555555551"/>
  <pageSetup firstPageNumber="0" orientation="landscape" horizontalDpi="300" verticalDpi="300"/>
  <headerFooter alignWithMargins="0">
    <oddHeader>&amp;C  
INSTITUTO FEDERAL
PARANÁ   
MINISTÉRIO DA
EDUCAÇÃO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5"/>
  <sheetViews>
    <sheetView showGridLines="0" zoomScale="85" zoomScaleNormal="85" workbookViewId="0">
      <selection activeCell="B29" sqref="B29"/>
    </sheetView>
  </sheetViews>
  <sheetFormatPr defaultRowHeight="15" x14ac:dyDescent="0.25"/>
  <cols>
    <col min="1" max="1" width="40.5703125" style="1" customWidth="1"/>
    <col min="2" max="15" width="13" style="1" customWidth="1"/>
    <col min="16" max="16" width="17.7109375" style="1" customWidth="1"/>
    <col min="17" max="27" width="10" style="1" customWidth="1"/>
    <col min="28" max="28" width="16.28515625" style="1" customWidth="1"/>
    <col min="29" max="1025" width="9.140625" style="1" customWidth="1"/>
  </cols>
  <sheetData>
    <row r="1" spans="1:28" ht="20.25" customHeight="1" x14ac:dyDescent="0.25">
      <c r="A1" s="2"/>
      <c r="B1" s="2"/>
      <c r="C1" s="595" t="s">
        <v>0</v>
      </c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21" customHeight="1" x14ac:dyDescent="0.25">
      <c r="A2" s="2"/>
      <c r="B2" s="595" t="s">
        <v>1</v>
      </c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9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8" ht="19.5" customHeight="1" x14ac:dyDescent="0.25">
      <c r="A4" s="4" t="s">
        <v>2</v>
      </c>
      <c r="B4" s="611" t="s">
        <v>3</v>
      </c>
      <c r="C4" s="611"/>
      <c r="D4" s="611"/>
      <c r="E4" s="611"/>
      <c r="F4" s="611"/>
      <c r="G4" s="611"/>
      <c r="H4" s="597" t="s">
        <v>4</v>
      </c>
      <c r="I4" s="597"/>
      <c r="J4" s="597"/>
      <c r="K4" s="597"/>
      <c r="L4" s="597"/>
      <c r="M4" s="597"/>
      <c r="N4" s="597"/>
      <c r="O4" s="597"/>
      <c r="P4" s="597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8" ht="9.7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8" x14ac:dyDescent="0.25">
      <c r="A6" s="3"/>
      <c r="B6" s="5" t="s">
        <v>5</v>
      </c>
      <c r="C6" s="5" t="s">
        <v>6</v>
      </c>
      <c r="D6" s="5" t="s">
        <v>7</v>
      </c>
      <c r="E6" s="5" t="s">
        <v>8</v>
      </c>
      <c r="F6" s="5" t="s">
        <v>9</v>
      </c>
      <c r="G6" s="5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8" ht="31.5" customHeight="1" x14ac:dyDescent="0.25">
      <c r="A7" s="4" t="s">
        <v>11</v>
      </c>
      <c r="B7" s="6">
        <v>135</v>
      </c>
      <c r="C7" s="6">
        <v>17</v>
      </c>
      <c r="D7" s="6">
        <v>14</v>
      </c>
      <c r="E7" s="6">
        <v>7</v>
      </c>
      <c r="F7" s="7"/>
      <c r="G7" s="8">
        <f>SUM(B7:F7)</f>
        <v>173</v>
      </c>
      <c r="H7" s="3"/>
      <c r="I7" s="612" t="s">
        <v>12</v>
      </c>
      <c r="J7" s="612"/>
      <c r="K7" s="9">
        <v>2338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9" spans="1:28" s="10" customFormat="1" ht="62.25" customHeight="1" x14ac:dyDescent="0.25">
      <c r="B9" s="11">
        <v>42583</v>
      </c>
      <c r="C9" s="11">
        <v>42614</v>
      </c>
      <c r="D9" s="11">
        <v>42644</v>
      </c>
      <c r="E9" s="11">
        <v>42675</v>
      </c>
      <c r="F9" s="11">
        <v>42705</v>
      </c>
      <c r="G9" s="11">
        <v>42736</v>
      </c>
      <c r="H9" s="11">
        <v>42767</v>
      </c>
      <c r="I9" s="11">
        <v>42795</v>
      </c>
      <c r="J9" s="11">
        <v>42826</v>
      </c>
      <c r="K9" s="11">
        <v>42856</v>
      </c>
      <c r="L9" s="11">
        <v>42887</v>
      </c>
      <c r="M9" s="11">
        <v>42917</v>
      </c>
      <c r="N9" s="12" t="s">
        <v>10</v>
      </c>
      <c r="O9" s="12" t="s">
        <v>13</v>
      </c>
      <c r="P9" s="13" t="s">
        <v>193</v>
      </c>
    </row>
    <row r="10" spans="1:28" ht="15" customHeight="1" x14ac:dyDescent="0.25">
      <c r="A10" s="14" t="s">
        <v>14</v>
      </c>
      <c r="B10" s="14"/>
      <c r="C10" s="14"/>
      <c r="D10" s="14"/>
      <c r="E10" s="14"/>
    </row>
    <row r="11" spans="1:28" ht="28.5" customHeight="1" x14ac:dyDescent="0.25">
      <c r="A11" s="15" t="s">
        <v>15</v>
      </c>
      <c r="B11" s="16">
        <v>2568</v>
      </c>
      <c r="C11" s="16">
        <v>3721</v>
      </c>
      <c r="D11" s="16">
        <v>2902</v>
      </c>
      <c r="E11" s="16">
        <v>2417</v>
      </c>
      <c r="F11" s="16">
        <v>2734</v>
      </c>
      <c r="G11" s="17">
        <v>2258</v>
      </c>
      <c r="H11" s="16">
        <v>2130</v>
      </c>
      <c r="I11" s="16">
        <v>2898</v>
      </c>
      <c r="J11" s="16">
        <v>3490</v>
      </c>
      <c r="K11" s="16">
        <v>3263</v>
      </c>
      <c r="L11" s="16">
        <v>4110</v>
      </c>
      <c r="M11" s="16">
        <v>3130</v>
      </c>
      <c r="N11" s="18">
        <f>SUM(B11:M11)</f>
        <v>35621</v>
      </c>
      <c r="O11" s="18">
        <f>N11/12</f>
        <v>2968.4166666666665</v>
      </c>
      <c r="P11" s="18">
        <f>(SUM(B11:M11)/12)/$G$7</f>
        <v>17.158477842003851</v>
      </c>
    </row>
    <row r="12" spans="1:28" ht="28.5" customHeight="1" x14ac:dyDescent="0.25">
      <c r="A12" s="19" t="s">
        <v>16</v>
      </c>
      <c r="B12" s="20">
        <f t="shared" ref="B12:M12" si="0">B11/$K$7</f>
        <v>1.0983746792130025</v>
      </c>
      <c r="C12" s="20">
        <f t="shared" si="0"/>
        <v>1.5915312232677503</v>
      </c>
      <c r="D12" s="20">
        <f t="shared" si="0"/>
        <v>1.2412318220701455</v>
      </c>
      <c r="E12" s="20">
        <f t="shared" si="0"/>
        <v>1.0337895637296834</v>
      </c>
      <c r="F12" s="20">
        <f t="shared" si="0"/>
        <v>1.1693755346449957</v>
      </c>
      <c r="G12" s="20">
        <f t="shared" si="0"/>
        <v>0.96578272027373824</v>
      </c>
      <c r="H12" s="20">
        <f t="shared" si="0"/>
        <v>0.91103507271171946</v>
      </c>
      <c r="I12" s="20">
        <f t="shared" si="0"/>
        <v>1.2395209580838322</v>
      </c>
      <c r="J12" s="20">
        <f t="shared" si="0"/>
        <v>1.4927288280581694</v>
      </c>
      <c r="K12" s="20">
        <f t="shared" si="0"/>
        <v>1.3956372968349016</v>
      </c>
      <c r="L12" s="20">
        <f t="shared" si="0"/>
        <v>1.7579127459366981</v>
      </c>
      <c r="M12" s="20">
        <f t="shared" si="0"/>
        <v>1.3387510692899915</v>
      </c>
      <c r="N12" s="18">
        <f>SUM(B12:M12)</f>
        <v>15.235671514114626</v>
      </c>
      <c r="O12" s="18">
        <f>N12/12</f>
        <v>1.2696392928428855</v>
      </c>
      <c r="P12" s="18">
        <f t="shared" ref="P12:P29" si="1">(SUM(B12:M12)/12)/$G$7</f>
        <v>7.3389554499588752E-3</v>
      </c>
    </row>
    <row r="13" spans="1:28" ht="45" x14ac:dyDescent="0.25">
      <c r="A13" s="19" t="s">
        <v>17</v>
      </c>
      <c r="B13" s="16">
        <v>1469.67</v>
      </c>
      <c r="C13" s="16">
        <v>1876.27</v>
      </c>
      <c r="D13" s="16">
        <v>1603.35</v>
      </c>
      <c r="E13" s="16">
        <v>1435.9</v>
      </c>
      <c r="F13" s="16">
        <v>1551.04</v>
      </c>
      <c r="G13" s="16">
        <v>1326.82</v>
      </c>
      <c r="H13" s="16">
        <v>1267.6300000000001</v>
      </c>
      <c r="I13" s="16">
        <v>1549.2</v>
      </c>
      <c r="J13" s="16">
        <v>1803.11</v>
      </c>
      <c r="K13" s="16">
        <v>1710.43</v>
      </c>
      <c r="L13" s="16">
        <v>2134.81</v>
      </c>
      <c r="M13" s="16">
        <v>1805.77</v>
      </c>
      <c r="N13" s="18">
        <f>SUM(B13:M13)</f>
        <v>19534.000000000004</v>
      </c>
      <c r="O13" s="18">
        <f>N13/12</f>
        <v>1627.8333333333337</v>
      </c>
      <c r="P13" s="18">
        <f t="shared" si="1"/>
        <v>9.4094412331406581</v>
      </c>
    </row>
    <row r="14" spans="1:28" ht="27.75" customHeight="1" x14ac:dyDescent="0.25">
      <c r="A14" s="15" t="s">
        <v>18</v>
      </c>
      <c r="B14" s="20">
        <f t="shared" ref="B14:M14" si="2">B13/$K$7</f>
        <v>0.6286013686911891</v>
      </c>
      <c r="C14" s="20">
        <f t="shared" si="2"/>
        <v>0.8025106928999145</v>
      </c>
      <c r="D14" s="20">
        <f t="shared" si="2"/>
        <v>0.68577844311377245</v>
      </c>
      <c r="E14" s="20">
        <f t="shared" si="2"/>
        <v>0.61415739948674086</v>
      </c>
      <c r="F14" s="20">
        <f t="shared" si="2"/>
        <v>0.66340461933276307</v>
      </c>
      <c r="G14" s="20">
        <f t="shared" si="2"/>
        <v>0.56750213857998288</v>
      </c>
      <c r="H14" s="20">
        <f t="shared" si="2"/>
        <v>0.54218562874251497</v>
      </c>
      <c r="I14" s="20">
        <f t="shared" si="2"/>
        <v>0.66261762189905904</v>
      </c>
      <c r="J14" s="20">
        <f t="shared" si="2"/>
        <v>0.77121899059024801</v>
      </c>
      <c r="K14" s="20">
        <f t="shared" si="2"/>
        <v>0.7315782720273738</v>
      </c>
      <c r="L14" s="20">
        <f t="shared" si="2"/>
        <v>0.91309238665526093</v>
      </c>
      <c r="M14" s="20">
        <f t="shared" si="2"/>
        <v>0.77235671514114623</v>
      </c>
      <c r="N14" s="18">
        <f>SUM(B14:M14)</f>
        <v>8.3550042771599671</v>
      </c>
      <c r="O14" s="18">
        <f>N14/12</f>
        <v>0.69625035642999722</v>
      </c>
      <c r="P14" s="18">
        <f t="shared" si="1"/>
        <v>4.0245685342774409E-3</v>
      </c>
    </row>
    <row r="15" spans="1:28" ht="10.5" customHeight="1" x14ac:dyDescent="0.25">
      <c r="A15" s="21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18"/>
    </row>
    <row r="16" spans="1:28" ht="15" customHeight="1" x14ac:dyDescent="0.25">
      <c r="A16" s="23" t="s">
        <v>19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18"/>
    </row>
    <row r="17" spans="1:18" ht="32.25" customHeight="1" x14ac:dyDescent="0.25">
      <c r="A17" s="15" t="s">
        <v>20</v>
      </c>
      <c r="B17" s="16">
        <v>28</v>
      </c>
      <c r="C17" s="16">
        <v>32</v>
      </c>
      <c r="D17" s="16">
        <v>39</v>
      </c>
      <c r="E17" s="16">
        <v>38</v>
      </c>
      <c r="F17" s="16">
        <v>60</v>
      </c>
      <c r="G17" s="16">
        <v>28</v>
      </c>
      <c r="H17" s="16">
        <v>18</v>
      </c>
      <c r="I17" s="16">
        <v>25</v>
      </c>
      <c r="J17" s="16">
        <v>31</v>
      </c>
      <c r="K17" s="16">
        <v>24</v>
      </c>
      <c r="L17" s="16">
        <v>25</v>
      </c>
      <c r="M17" s="16">
        <v>25</v>
      </c>
      <c r="N17" s="18">
        <f>SUM(B17:M17)</f>
        <v>373</v>
      </c>
      <c r="O17" s="18">
        <f>N17/12</f>
        <v>31.083333333333332</v>
      </c>
      <c r="P17" s="18">
        <f t="shared" si="1"/>
        <v>0.17967244701348747</v>
      </c>
    </row>
    <row r="18" spans="1:18" ht="32.25" customHeight="1" x14ac:dyDescent="0.25">
      <c r="A18" s="19" t="s">
        <v>21</v>
      </c>
      <c r="B18" s="20">
        <f t="shared" ref="B18:M18" si="3">B17/$K$7</f>
        <v>1.1976047904191617E-2</v>
      </c>
      <c r="C18" s="20">
        <f t="shared" si="3"/>
        <v>1.3686911890504704E-2</v>
      </c>
      <c r="D18" s="20">
        <f t="shared" si="3"/>
        <v>1.6680923866552608E-2</v>
      </c>
      <c r="E18" s="20">
        <f t="shared" si="3"/>
        <v>1.6253207869974338E-2</v>
      </c>
      <c r="F18" s="20">
        <f t="shared" si="3"/>
        <v>2.5662959794696322E-2</v>
      </c>
      <c r="G18" s="20">
        <f t="shared" si="3"/>
        <v>1.1976047904191617E-2</v>
      </c>
      <c r="H18" s="20">
        <f t="shared" si="3"/>
        <v>7.6988879384088963E-3</v>
      </c>
      <c r="I18" s="20">
        <f t="shared" si="3"/>
        <v>1.0692899914456801E-2</v>
      </c>
      <c r="J18" s="20">
        <f t="shared" si="3"/>
        <v>1.3259195893926433E-2</v>
      </c>
      <c r="K18" s="20">
        <f t="shared" si="3"/>
        <v>1.0265183917878529E-2</v>
      </c>
      <c r="L18" s="20">
        <f t="shared" si="3"/>
        <v>1.0692899914456801E-2</v>
      </c>
      <c r="M18" s="20">
        <f t="shared" si="3"/>
        <v>1.0692899914456801E-2</v>
      </c>
      <c r="N18" s="18">
        <f>SUM(B18:M18)</f>
        <v>0.15953806672369544</v>
      </c>
      <c r="O18" s="18">
        <f>N18/12</f>
        <v>1.3294838893641287E-2</v>
      </c>
      <c r="P18" s="18">
        <f t="shared" si="1"/>
        <v>7.6848779732030563E-5</v>
      </c>
    </row>
    <row r="19" spans="1:18" ht="48.75" customHeight="1" x14ac:dyDescent="0.25">
      <c r="A19" s="15" t="s">
        <v>17</v>
      </c>
      <c r="B19" s="16">
        <v>330.8</v>
      </c>
      <c r="C19" s="16">
        <v>380.05</v>
      </c>
      <c r="D19" s="16">
        <v>466.24</v>
      </c>
      <c r="E19" s="16">
        <v>453.92</v>
      </c>
      <c r="F19" s="16">
        <v>724.79</v>
      </c>
      <c r="G19" s="16">
        <v>330.8</v>
      </c>
      <c r="H19" s="16">
        <v>207.68</v>
      </c>
      <c r="I19" s="16">
        <v>293.87</v>
      </c>
      <c r="J19" s="16">
        <v>367.74</v>
      </c>
      <c r="K19" s="16">
        <v>281.56</v>
      </c>
      <c r="L19" s="16">
        <v>313.45</v>
      </c>
      <c r="M19" s="16">
        <v>325.39</v>
      </c>
      <c r="N19" s="18">
        <f>SUM(B19:M19)</f>
        <v>4476.2900000000009</v>
      </c>
      <c r="O19" s="18">
        <f>N19/12</f>
        <v>373.02416666666676</v>
      </c>
      <c r="P19" s="18">
        <f t="shared" si="1"/>
        <v>2.1562090558766864</v>
      </c>
    </row>
    <row r="20" spans="1:18" ht="28.5" customHeight="1" x14ac:dyDescent="0.25">
      <c r="A20" s="15" t="s">
        <v>22</v>
      </c>
      <c r="B20" s="20">
        <f t="shared" ref="B20:M20" si="4">B19/$K$7</f>
        <v>0.1414884516680924</v>
      </c>
      <c r="C20" s="20">
        <f t="shared" si="4"/>
        <v>0.16255346449957228</v>
      </c>
      <c r="D20" s="20">
        <f t="shared" si="4"/>
        <v>0.19941830624465356</v>
      </c>
      <c r="E20" s="20">
        <f t="shared" si="4"/>
        <v>0.19414884516680925</v>
      </c>
      <c r="F20" s="20">
        <f t="shared" si="4"/>
        <v>0.31000427715996576</v>
      </c>
      <c r="G20" s="20">
        <f t="shared" si="4"/>
        <v>0.1414884516680924</v>
      </c>
      <c r="H20" s="20">
        <f t="shared" si="4"/>
        <v>8.8828058169375543E-2</v>
      </c>
      <c r="I20" s="20">
        <f t="shared" si="4"/>
        <v>0.12569289991445681</v>
      </c>
      <c r="J20" s="20">
        <f t="shared" si="4"/>
        <v>0.15728828058169375</v>
      </c>
      <c r="K20" s="20">
        <f t="shared" si="4"/>
        <v>0.12042771599657827</v>
      </c>
      <c r="L20" s="20">
        <f t="shared" si="4"/>
        <v>0.13406757912745937</v>
      </c>
      <c r="M20" s="20">
        <f t="shared" si="4"/>
        <v>0.13917450812660392</v>
      </c>
      <c r="N20" s="18">
        <f>SUM(B20:M20)</f>
        <v>1.9145808383233534</v>
      </c>
      <c r="O20" s="18">
        <f>N20/12</f>
        <v>0.15954840319361277</v>
      </c>
      <c r="P20" s="18">
        <f t="shared" si="1"/>
        <v>9.2224510516539173E-4</v>
      </c>
    </row>
    <row r="21" spans="1:18" x14ac:dyDescent="0.25"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18"/>
    </row>
    <row r="22" spans="1:18" ht="15" customHeight="1" x14ac:dyDescent="0.25">
      <c r="A22" s="23" t="s">
        <v>23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18"/>
    </row>
    <row r="23" spans="1:18" ht="27.75" customHeight="1" x14ac:dyDescent="0.25">
      <c r="A23" s="15" t="s">
        <v>24</v>
      </c>
      <c r="B23" s="16">
        <v>580.58000000000004</v>
      </c>
      <c r="C23" s="16">
        <v>853.52</v>
      </c>
      <c r="D23" s="16">
        <v>448.4</v>
      </c>
      <c r="E23" s="16">
        <v>700.52</v>
      </c>
      <c r="F23" s="16">
        <v>484.43</v>
      </c>
      <c r="G23" s="16">
        <v>725.07</v>
      </c>
      <c r="H23" s="16">
        <v>527.12</v>
      </c>
      <c r="I23" s="16">
        <v>705.52</v>
      </c>
      <c r="J23" s="16">
        <v>754.85</v>
      </c>
      <c r="K23" s="16">
        <v>507.33</v>
      </c>
      <c r="L23" s="16">
        <v>565.67999999999995</v>
      </c>
      <c r="M23" s="16">
        <v>560.52</v>
      </c>
      <c r="N23" s="18">
        <f>SUM(B23:M23)</f>
        <v>7413.5400000000009</v>
      </c>
      <c r="O23" s="18">
        <f>N23/12</f>
        <v>617.79500000000007</v>
      </c>
      <c r="P23" s="18">
        <f t="shared" si="1"/>
        <v>3.5710693641618501</v>
      </c>
    </row>
    <row r="24" spans="1:18" ht="27.75" customHeight="1" x14ac:dyDescent="0.25">
      <c r="A24" s="15" t="s">
        <v>25</v>
      </c>
      <c r="B24" s="16">
        <v>217.16</v>
      </c>
      <c r="C24" s="16">
        <v>217.16</v>
      </c>
      <c r="D24" s="16">
        <v>217.16</v>
      </c>
      <c r="E24" s="16">
        <v>217.16</v>
      </c>
      <c r="F24" s="16">
        <v>217.16</v>
      </c>
      <c r="G24" s="16">
        <v>217.16</v>
      </c>
      <c r="H24" s="16">
        <v>217.16</v>
      </c>
      <c r="I24" s="16">
        <v>235.57</v>
      </c>
      <c r="J24" s="16">
        <v>235.57</v>
      </c>
      <c r="K24" s="16">
        <v>235.57</v>
      </c>
      <c r="L24" s="16">
        <v>235.57</v>
      </c>
      <c r="M24" s="16">
        <v>235.57</v>
      </c>
      <c r="N24" s="18">
        <f>SUM(B24:M24)</f>
        <v>2697.9700000000003</v>
      </c>
      <c r="O24" s="18">
        <f>N24/12</f>
        <v>224.83083333333335</v>
      </c>
      <c r="P24" s="18">
        <f t="shared" si="1"/>
        <v>1.2996001926782275</v>
      </c>
    </row>
    <row r="25" spans="1:18" ht="31.5" customHeight="1" x14ac:dyDescent="0.25">
      <c r="A25" s="15" t="s">
        <v>26</v>
      </c>
      <c r="B25" s="25">
        <v>6037</v>
      </c>
      <c r="C25" s="25">
        <v>11029</v>
      </c>
      <c r="D25" s="25">
        <v>4287</v>
      </c>
      <c r="E25" s="25">
        <v>7212</v>
      </c>
      <c r="F25" s="25">
        <v>3188</v>
      </c>
      <c r="G25" s="25">
        <v>6529</v>
      </c>
      <c r="H25" s="25">
        <v>6233</v>
      </c>
      <c r="I25" s="25">
        <v>8393</v>
      </c>
      <c r="J25" s="25">
        <v>7343</v>
      </c>
      <c r="K25" s="25">
        <v>5149</v>
      </c>
      <c r="L25" s="25">
        <v>5460</v>
      </c>
      <c r="M25" s="25">
        <v>4998</v>
      </c>
      <c r="N25" s="18">
        <f>SUM(B25:M25)</f>
        <v>75858</v>
      </c>
      <c r="O25" s="18">
        <f>N25/12</f>
        <v>6321.5</v>
      </c>
      <c r="P25" s="18">
        <f t="shared" si="1"/>
        <v>36.540462427745666</v>
      </c>
    </row>
    <row r="26" spans="1:18" ht="27.75" customHeight="1" x14ac:dyDescent="0.25">
      <c r="A26" s="15" t="s">
        <v>27</v>
      </c>
      <c r="B26" s="25">
        <v>879</v>
      </c>
      <c r="C26" s="25">
        <v>1486</v>
      </c>
      <c r="D26" s="25">
        <v>495</v>
      </c>
      <c r="E26" s="25">
        <v>1306</v>
      </c>
      <c r="F26" s="25">
        <v>853</v>
      </c>
      <c r="G26" s="16">
        <v>1524</v>
      </c>
      <c r="H26" s="25">
        <v>550</v>
      </c>
      <c r="I26" s="25">
        <v>961</v>
      </c>
      <c r="J26" s="25">
        <v>1319</v>
      </c>
      <c r="K26" s="25">
        <v>506</v>
      </c>
      <c r="L26" s="25">
        <v>736</v>
      </c>
      <c r="M26" s="25">
        <v>751</v>
      </c>
      <c r="N26" s="18">
        <f>SUM(B26:M26)</f>
        <v>11366</v>
      </c>
      <c r="O26" s="18">
        <f>N26/12</f>
        <v>947.16666666666663</v>
      </c>
      <c r="P26" s="18">
        <f t="shared" si="1"/>
        <v>5.4749518304431595</v>
      </c>
    </row>
    <row r="27" spans="1:18" s="28" customFormat="1" ht="15.75" customHeight="1" x14ac:dyDescent="0.25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18"/>
    </row>
    <row r="28" spans="1:18" s="28" customFormat="1" ht="15.75" customHeight="1" x14ac:dyDescent="0.25">
      <c r="A28" s="29" t="s">
        <v>28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18"/>
    </row>
    <row r="29" spans="1:18" ht="27.75" customHeight="1" x14ac:dyDescent="0.25">
      <c r="A29" s="15" t="s">
        <v>29</v>
      </c>
      <c r="B29" s="16">
        <v>858.3</v>
      </c>
      <c r="C29" s="16">
        <v>532.28</v>
      </c>
      <c r="D29" s="16">
        <v>752.7</v>
      </c>
      <c r="E29" s="16">
        <v>828.86</v>
      </c>
      <c r="F29" s="16">
        <v>563.53</v>
      </c>
      <c r="G29" s="16">
        <v>2451.58</v>
      </c>
      <c r="H29" s="16">
        <v>660.85</v>
      </c>
      <c r="I29" s="16">
        <v>499.64</v>
      </c>
      <c r="J29" s="16">
        <v>577.16999999999996</v>
      </c>
      <c r="K29" s="16">
        <v>601.32000000000005</v>
      </c>
      <c r="L29" s="16">
        <v>496.4</v>
      </c>
      <c r="M29" s="16">
        <v>499.12</v>
      </c>
      <c r="N29" s="18">
        <f>SUM(B29:M29)</f>
        <v>9321.7500000000018</v>
      </c>
      <c r="O29" s="18">
        <f>N29/12</f>
        <v>776.81250000000011</v>
      </c>
      <c r="P29" s="18">
        <f t="shared" si="1"/>
        <v>4.4902456647398852</v>
      </c>
    </row>
    <row r="30" spans="1:18" x14ac:dyDescent="0.25"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2"/>
    </row>
    <row r="31" spans="1:18" ht="45" customHeight="1" x14ac:dyDescent="0.25">
      <c r="A31" s="30" t="s">
        <v>30</v>
      </c>
      <c r="B31" s="31" t="s">
        <v>31</v>
      </c>
      <c r="C31" s="31" t="s">
        <v>32</v>
      </c>
      <c r="D31" s="12" t="s">
        <v>33</v>
      </c>
      <c r="E31" s="605" t="s">
        <v>34</v>
      </c>
      <c r="F31" s="605"/>
      <c r="G31" s="24"/>
      <c r="H31" s="609" t="s">
        <v>35</v>
      </c>
      <c r="I31" s="609"/>
      <c r="J31" s="31" t="s">
        <v>31</v>
      </c>
      <c r="K31" s="31" t="s">
        <v>36</v>
      </c>
      <c r="L31" s="12" t="s">
        <v>33</v>
      </c>
      <c r="M31" s="605" t="s">
        <v>34</v>
      </c>
      <c r="N31" s="605"/>
      <c r="O31" s="24"/>
      <c r="P31" s="24"/>
      <c r="Q31" s="24"/>
      <c r="R31" s="22"/>
    </row>
    <row r="32" spans="1:18" ht="36" customHeight="1" x14ac:dyDescent="0.25">
      <c r="A32" s="15" t="s">
        <v>37</v>
      </c>
      <c r="B32" s="16">
        <v>0</v>
      </c>
      <c r="C32" s="20">
        <f>B32*100</f>
        <v>0</v>
      </c>
      <c r="D32" s="18">
        <f>C32/12</f>
        <v>0</v>
      </c>
      <c r="E32" s="606">
        <f>D32/G7</f>
        <v>0</v>
      </c>
      <c r="F32" s="606"/>
      <c r="H32" s="610" t="s">
        <v>38</v>
      </c>
      <c r="I32" s="610"/>
      <c r="J32" s="16">
        <v>0</v>
      </c>
      <c r="K32" s="20">
        <f>J32*100</f>
        <v>0</v>
      </c>
      <c r="L32" s="18">
        <f>K32/12</f>
        <v>0</v>
      </c>
      <c r="M32" s="606">
        <f>L32/G7</f>
        <v>0</v>
      </c>
      <c r="N32" s="606"/>
    </row>
    <row r="33" spans="1:17" x14ac:dyDescent="0.25"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2"/>
    </row>
    <row r="34" spans="1:17" ht="45" customHeight="1" x14ac:dyDescent="0.25">
      <c r="A34" s="30" t="s">
        <v>39</v>
      </c>
      <c r="B34" s="31" t="s">
        <v>31</v>
      </c>
      <c r="C34" s="31" t="s">
        <v>40</v>
      </c>
      <c r="D34" s="12" t="s">
        <v>41</v>
      </c>
      <c r="E34" s="605" t="s">
        <v>34</v>
      </c>
      <c r="F34" s="605"/>
      <c r="G34" s="24"/>
      <c r="H34" s="603"/>
      <c r="I34" s="603"/>
      <c r="J34" s="32"/>
      <c r="K34" s="33"/>
      <c r="L34" s="604"/>
      <c r="M34" s="604"/>
      <c r="N34" s="24"/>
      <c r="O34" s="24"/>
      <c r="P34" s="24"/>
      <c r="Q34" s="22"/>
    </row>
    <row r="35" spans="1:17" ht="36" customHeight="1" x14ac:dyDescent="0.25">
      <c r="A35" s="15" t="s">
        <v>42</v>
      </c>
      <c r="B35" s="16">
        <v>93</v>
      </c>
      <c r="C35" s="20">
        <f>B35*500</f>
        <v>46500</v>
      </c>
      <c r="D35" s="18">
        <f>C35/12</f>
        <v>3875</v>
      </c>
      <c r="E35" s="606">
        <f>D35/G7</f>
        <v>22.398843930635838</v>
      </c>
      <c r="F35" s="606"/>
      <c r="H35" s="607"/>
      <c r="I35" s="607"/>
      <c r="J35" s="27"/>
      <c r="K35" s="27"/>
      <c r="L35" s="608"/>
      <c r="M35" s="608"/>
    </row>
  </sheetData>
  <mergeCells count="17">
    <mergeCell ref="C1:P1"/>
    <mergeCell ref="B2:P2"/>
    <mergeCell ref="B4:G4"/>
    <mergeCell ref="H4:P4"/>
    <mergeCell ref="I7:J7"/>
    <mergeCell ref="E31:F31"/>
    <mergeCell ref="H31:I31"/>
    <mergeCell ref="M31:N31"/>
    <mergeCell ref="E32:F32"/>
    <mergeCell ref="H32:I32"/>
    <mergeCell ref="M32:N32"/>
    <mergeCell ref="E34:F34"/>
    <mergeCell ref="H34:I34"/>
    <mergeCell ref="L34:M34"/>
    <mergeCell ref="E35:F35"/>
    <mergeCell ref="H35:I35"/>
    <mergeCell ref="L35:M35"/>
  </mergeCells>
  <pageMargins left="0.31527777777777799" right="0.31527777777777799" top="0.39374999999999999" bottom="0.39374999999999999" header="0.31527777777777799" footer="0.51180555555555496"/>
  <pageSetup firstPageNumber="0" orientation="landscape" horizontalDpi="300" verticalDpi="300"/>
  <headerFooter>
    <oddHeader>&amp;C  
INSTITUTO FEDERAL
PARANÁ   
MINISTÉRIO DA
EDUCAÇÃO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42"/>
  <sheetViews>
    <sheetView showGridLines="0" topLeftCell="A19" zoomScale="85" zoomScaleNormal="85" workbookViewId="0">
      <selection activeCell="C7" sqref="C7"/>
    </sheetView>
  </sheetViews>
  <sheetFormatPr defaultRowHeight="15" x14ac:dyDescent="0.25"/>
  <cols>
    <col min="1" max="1" width="40.5703125" style="35" customWidth="1"/>
    <col min="2" max="15" width="13" style="35" customWidth="1"/>
    <col min="16" max="16" width="17.7109375" style="35" customWidth="1"/>
    <col min="17" max="27" width="10" style="35" customWidth="1"/>
    <col min="28" max="28" width="16.28515625" style="35" customWidth="1"/>
    <col min="29" max="16384" width="9.140625" style="35"/>
  </cols>
  <sheetData>
    <row r="1" spans="1:28" ht="20.25" customHeight="1" x14ac:dyDescent="0.25">
      <c r="A1" s="34"/>
      <c r="B1" s="34"/>
      <c r="C1" s="622" t="s">
        <v>0</v>
      </c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</row>
    <row r="2" spans="1:28" ht="21" customHeight="1" x14ac:dyDescent="0.25">
      <c r="A2" s="34"/>
      <c r="B2" s="622" t="s">
        <v>1</v>
      </c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622"/>
      <c r="O2" s="622"/>
      <c r="P2" s="622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</row>
    <row r="3" spans="1:28" ht="9.75" customHeight="1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</row>
    <row r="4" spans="1:28" ht="19.5" customHeight="1" x14ac:dyDescent="0.25">
      <c r="A4" s="37" t="s">
        <v>2</v>
      </c>
      <c r="B4" s="623" t="s">
        <v>43</v>
      </c>
      <c r="C4" s="623"/>
      <c r="D4" s="623"/>
      <c r="E4" s="623"/>
      <c r="F4" s="623"/>
      <c r="G4" s="623"/>
      <c r="H4" s="624" t="s">
        <v>4</v>
      </c>
      <c r="I4" s="625"/>
      <c r="J4" s="625"/>
      <c r="K4" s="625"/>
      <c r="L4" s="625"/>
      <c r="M4" s="625"/>
      <c r="N4" s="625"/>
      <c r="O4" s="625"/>
      <c r="P4" s="625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</row>
    <row r="5" spans="1:28" ht="9.75" customHeight="1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</row>
    <row r="6" spans="1:28" x14ac:dyDescent="0.25">
      <c r="A6" s="36"/>
      <c r="B6" s="38" t="s">
        <v>5</v>
      </c>
      <c r="C6" s="38" t="s">
        <v>6</v>
      </c>
      <c r="D6" s="38" t="s">
        <v>7</v>
      </c>
      <c r="E6" s="38" t="s">
        <v>8</v>
      </c>
      <c r="F6" s="38" t="s">
        <v>9</v>
      </c>
      <c r="G6" s="38" t="s">
        <v>10</v>
      </c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</row>
    <row r="7" spans="1:28" ht="31.5" customHeight="1" x14ac:dyDescent="0.25">
      <c r="A7" s="37" t="s">
        <v>11</v>
      </c>
      <c r="B7" s="39">
        <v>96</v>
      </c>
      <c r="C7" s="39">
        <v>12</v>
      </c>
      <c r="D7" s="39">
        <v>6</v>
      </c>
      <c r="E7" s="39">
        <v>6</v>
      </c>
      <c r="F7" s="39"/>
      <c r="G7" s="40">
        <f>SUM(B7:F7)</f>
        <v>120</v>
      </c>
      <c r="H7" s="36"/>
      <c r="I7" s="626" t="s">
        <v>44</v>
      </c>
      <c r="J7" s="627"/>
      <c r="K7" s="41">
        <v>3282.645</v>
      </c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</row>
    <row r="9" spans="1:28" s="42" customFormat="1" ht="62.25" customHeight="1" x14ac:dyDescent="0.25">
      <c r="B9" s="43">
        <v>42583</v>
      </c>
      <c r="C9" s="43">
        <v>42614</v>
      </c>
      <c r="D9" s="43">
        <v>42644</v>
      </c>
      <c r="E9" s="43">
        <v>42675</v>
      </c>
      <c r="F9" s="43">
        <v>42705</v>
      </c>
      <c r="G9" s="43">
        <v>42736</v>
      </c>
      <c r="H9" s="43">
        <v>42767</v>
      </c>
      <c r="I9" s="43">
        <v>42795</v>
      </c>
      <c r="J9" s="43">
        <v>42826</v>
      </c>
      <c r="K9" s="43">
        <v>42856</v>
      </c>
      <c r="L9" s="43">
        <v>42887</v>
      </c>
      <c r="M9" s="43">
        <v>42917</v>
      </c>
      <c r="N9" s="44" t="s">
        <v>10</v>
      </c>
      <c r="O9" s="44" t="s">
        <v>13</v>
      </c>
      <c r="P9" s="45" t="s">
        <v>193</v>
      </c>
    </row>
    <row r="10" spans="1:28" ht="15" customHeight="1" x14ac:dyDescent="0.25">
      <c r="A10" s="46" t="s">
        <v>14</v>
      </c>
      <c r="B10" s="46"/>
      <c r="C10" s="46"/>
      <c r="D10" s="46"/>
      <c r="E10" s="46"/>
    </row>
    <row r="11" spans="1:28" ht="28.5" customHeight="1" x14ac:dyDescent="0.25">
      <c r="A11" s="47" t="s">
        <v>15</v>
      </c>
      <c r="B11" s="48">
        <v>2726</v>
      </c>
      <c r="C11" s="48">
        <v>2574</v>
      </c>
      <c r="D11" s="48">
        <v>2574</v>
      </c>
      <c r="E11" s="48">
        <v>2443</v>
      </c>
      <c r="F11" s="48">
        <v>2507</v>
      </c>
      <c r="G11" s="48">
        <v>1563</v>
      </c>
      <c r="H11" s="48">
        <v>2498</v>
      </c>
      <c r="I11" s="48">
        <v>3057</v>
      </c>
      <c r="J11" s="48">
        <v>2391</v>
      </c>
      <c r="K11" s="48">
        <v>2400</v>
      </c>
      <c r="L11" s="48">
        <v>2538</v>
      </c>
      <c r="M11" s="48">
        <v>2205</v>
      </c>
      <c r="N11" s="49">
        <f>SUM(B11:M11)</f>
        <v>29476</v>
      </c>
      <c r="O11" s="49">
        <f>N11/12</f>
        <v>2456.3333333333335</v>
      </c>
      <c r="P11" s="49">
        <f>(SUM(B11:M11)/12)/$G$7</f>
        <v>20.469444444444445</v>
      </c>
    </row>
    <row r="12" spans="1:28" ht="28.5" customHeight="1" x14ac:dyDescent="0.25">
      <c r="A12" s="50" t="s">
        <v>45</v>
      </c>
      <c r="B12" s="51">
        <f t="shared" ref="B12:M12" si="0">B11/$K$7</f>
        <v>0.83042790189009164</v>
      </c>
      <c r="C12" s="51">
        <f t="shared" si="0"/>
        <v>0.78412377823371093</v>
      </c>
      <c r="D12" s="51">
        <f t="shared" si="0"/>
        <v>0.78412377823371093</v>
      </c>
      <c r="E12" s="51">
        <f t="shared" si="0"/>
        <v>0.74421693481933016</v>
      </c>
      <c r="F12" s="51">
        <f t="shared" si="0"/>
        <v>0.76371340793780629</v>
      </c>
      <c r="G12" s="51">
        <f t="shared" si="0"/>
        <v>0.47614042944028367</v>
      </c>
      <c r="H12" s="51">
        <f t="shared" si="0"/>
        <v>0.76097171640552053</v>
      </c>
      <c r="I12" s="51">
        <f t="shared" si="0"/>
        <v>0.93126122379971032</v>
      </c>
      <c r="J12" s="51">
        <f t="shared" si="0"/>
        <v>0.7283760504105683</v>
      </c>
      <c r="K12" s="51">
        <f t="shared" si="0"/>
        <v>0.73111774194285406</v>
      </c>
      <c r="L12" s="51">
        <f t="shared" si="0"/>
        <v>0.77315701210456811</v>
      </c>
      <c r="M12" s="51">
        <f t="shared" si="0"/>
        <v>0.67171442540999715</v>
      </c>
      <c r="N12" s="49">
        <f>SUM(B12:M12)</f>
        <v>8.9793444006281504</v>
      </c>
      <c r="O12" s="49">
        <f>N12/12</f>
        <v>0.74827870005234587</v>
      </c>
      <c r="P12" s="49">
        <f t="shared" ref="P12:P25" si="1">(SUM(B12:M12)/12)/$G$7</f>
        <v>6.2356558337695487E-3</v>
      </c>
    </row>
    <row r="13" spans="1:28" ht="45" x14ac:dyDescent="0.25">
      <c r="A13" s="50" t="s">
        <v>17</v>
      </c>
      <c r="B13" s="48">
        <v>1748.73</v>
      </c>
      <c r="C13" s="48">
        <v>1643.42</v>
      </c>
      <c r="D13" s="48">
        <v>1643.42</v>
      </c>
      <c r="E13" s="48">
        <v>1594.31</v>
      </c>
      <c r="F13" s="48">
        <v>1592.98</v>
      </c>
      <c r="G13" s="48">
        <v>984.68</v>
      </c>
      <c r="H13" s="48">
        <v>1580.89</v>
      </c>
      <c r="I13" s="48">
        <v>2021.96</v>
      </c>
      <c r="J13" s="48">
        <v>1478.35</v>
      </c>
      <c r="K13" s="48">
        <v>1612.99</v>
      </c>
      <c r="L13" s="48">
        <v>1663.9</v>
      </c>
      <c r="M13" s="48">
        <v>1574.53</v>
      </c>
      <c r="N13" s="49">
        <f>SUM(B13:M13)</f>
        <v>19140.16</v>
      </c>
      <c r="O13" s="49">
        <f>N13/12</f>
        <v>1595.0133333333333</v>
      </c>
      <c r="P13" s="49">
        <f t="shared" si="1"/>
        <v>13.291777777777778</v>
      </c>
    </row>
    <row r="14" spans="1:28" ht="27.75" customHeight="1" x14ac:dyDescent="0.25">
      <c r="A14" s="47" t="s">
        <v>46</v>
      </c>
      <c r="B14" s="51">
        <f t="shared" ref="B14:M14" si="2">B13/$K$7</f>
        <v>0.53271980369488625</v>
      </c>
      <c r="C14" s="51">
        <f t="shared" si="2"/>
        <v>0.50063896644321881</v>
      </c>
      <c r="D14" s="51">
        <f t="shared" si="2"/>
        <v>0.50063896644321881</v>
      </c>
      <c r="E14" s="51">
        <f t="shared" si="2"/>
        <v>0.48567846964871314</v>
      </c>
      <c r="F14" s="51">
        <f t="shared" si="2"/>
        <v>0.48527330856671985</v>
      </c>
      <c r="G14" s="51">
        <f t="shared" si="2"/>
        <v>0.29996542422345396</v>
      </c>
      <c r="H14" s="51">
        <f t="shared" si="2"/>
        <v>0.48159030294168276</v>
      </c>
      <c r="I14" s="51">
        <f t="shared" si="2"/>
        <v>0.6159545122911555</v>
      </c>
      <c r="J14" s="51">
        <f t="shared" si="2"/>
        <v>0.45035329741717423</v>
      </c>
      <c r="K14" s="51">
        <f t="shared" si="2"/>
        <v>0.49136900274016837</v>
      </c>
      <c r="L14" s="51">
        <f t="shared" si="2"/>
        <v>0.50687783784113116</v>
      </c>
      <c r="M14" s="51">
        <f t="shared" si="2"/>
        <v>0.47965284092553412</v>
      </c>
      <c r="N14" s="49">
        <f>SUM(B14:M14)</f>
        <v>5.830712733177057</v>
      </c>
      <c r="O14" s="49">
        <f>N14/12</f>
        <v>0.48589272776475473</v>
      </c>
      <c r="P14" s="49">
        <f t="shared" si="1"/>
        <v>4.0491060647062892E-3</v>
      </c>
    </row>
    <row r="15" spans="1:28" ht="10.5" customHeight="1" x14ac:dyDescent="0.25">
      <c r="A15" s="52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49"/>
    </row>
    <row r="16" spans="1:28" ht="15" customHeight="1" x14ac:dyDescent="0.25">
      <c r="A16" s="54" t="s">
        <v>19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49"/>
    </row>
    <row r="17" spans="1:18" ht="32.25" customHeight="1" x14ac:dyDescent="0.25">
      <c r="A17" s="47" t="s">
        <v>47</v>
      </c>
      <c r="B17" s="48">
        <v>29</v>
      </c>
      <c r="C17" s="48">
        <v>39</v>
      </c>
      <c r="D17" s="48">
        <v>24</v>
      </c>
      <c r="E17" s="48">
        <v>22</v>
      </c>
      <c r="F17" s="48">
        <v>22</v>
      </c>
      <c r="G17" s="48">
        <v>23</v>
      </c>
      <c r="H17" s="48">
        <v>13</v>
      </c>
      <c r="I17" s="48">
        <v>16</v>
      </c>
      <c r="J17" s="48">
        <v>17</v>
      </c>
      <c r="K17" s="48">
        <v>26</v>
      </c>
      <c r="L17" s="48">
        <v>20</v>
      </c>
      <c r="M17" s="48">
        <v>19</v>
      </c>
      <c r="N17" s="49">
        <f>SUM(B17:M17)</f>
        <v>270</v>
      </c>
      <c r="O17" s="49">
        <f>N17/12</f>
        <v>22.5</v>
      </c>
      <c r="P17" s="49">
        <f t="shared" si="1"/>
        <v>0.1875</v>
      </c>
    </row>
    <row r="18" spans="1:18" ht="32.25" customHeight="1" x14ac:dyDescent="0.25">
      <c r="A18" s="50" t="s">
        <v>48</v>
      </c>
      <c r="B18" s="51">
        <f t="shared" ref="B18:M18" si="3">B17/$K$7</f>
        <v>8.8343393818094852E-3</v>
      </c>
      <c r="C18" s="51">
        <f t="shared" si="3"/>
        <v>1.1880663306571377E-2</v>
      </c>
      <c r="D18" s="51">
        <f t="shared" si="3"/>
        <v>7.3111774194285399E-3</v>
      </c>
      <c r="E18" s="51">
        <f t="shared" si="3"/>
        <v>6.7019126344761617E-3</v>
      </c>
      <c r="F18" s="51">
        <f t="shared" si="3"/>
        <v>6.7019126344761617E-3</v>
      </c>
      <c r="G18" s="51">
        <f t="shared" si="3"/>
        <v>7.0065450269523512E-3</v>
      </c>
      <c r="H18" s="51">
        <f t="shared" si="3"/>
        <v>3.9602211021904591E-3</v>
      </c>
      <c r="I18" s="51">
        <f t="shared" si="3"/>
        <v>4.8741182796190269E-3</v>
      </c>
      <c r="J18" s="51">
        <f t="shared" si="3"/>
        <v>5.1787506720952156E-3</v>
      </c>
      <c r="K18" s="51">
        <f t="shared" si="3"/>
        <v>7.9204422043809182E-3</v>
      </c>
      <c r="L18" s="51">
        <f t="shared" si="3"/>
        <v>6.0926478495237834E-3</v>
      </c>
      <c r="M18" s="51">
        <f t="shared" si="3"/>
        <v>5.7880154570475939E-3</v>
      </c>
      <c r="N18" s="49">
        <f>SUM(B18:M18)</f>
        <v>8.2250745968571057E-2</v>
      </c>
      <c r="O18" s="49">
        <f>N18/12</f>
        <v>6.8542288307142547E-3</v>
      </c>
      <c r="P18" s="49">
        <f t="shared" si="1"/>
        <v>5.7118573589285455E-5</v>
      </c>
    </row>
    <row r="19" spans="1:18" ht="48.75" customHeight="1" x14ac:dyDescent="0.25">
      <c r="A19" s="47" t="s">
        <v>17</v>
      </c>
      <c r="B19" s="48">
        <v>201.37</v>
      </c>
      <c r="C19" s="48">
        <v>341.18</v>
      </c>
      <c r="D19" s="48">
        <v>195.07</v>
      </c>
      <c r="E19" s="48">
        <v>175.59</v>
      </c>
      <c r="F19" s="48">
        <v>175.59</v>
      </c>
      <c r="G19" s="48">
        <v>175.78</v>
      </c>
      <c r="H19" s="48">
        <v>79.61</v>
      </c>
      <c r="I19" s="48">
        <v>117.14</v>
      </c>
      <c r="J19" s="48">
        <v>126.89</v>
      </c>
      <c r="K19" s="48">
        <v>214.55</v>
      </c>
      <c r="L19" s="48">
        <v>156.11000000000001</v>
      </c>
      <c r="M19" s="48">
        <v>146.37</v>
      </c>
      <c r="N19" s="49">
        <f>SUM(B19:M19)</f>
        <v>2105.25</v>
      </c>
      <c r="O19" s="49">
        <f>N19/12</f>
        <v>175.4375</v>
      </c>
      <c r="P19" s="49">
        <f t="shared" si="1"/>
        <v>1.4619791666666666</v>
      </c>
    </row>
    <row r="20" spans="1:18" ht="28.5" customHeight="1" x14ac:dyDescent="0.25">
      <c r="A20" s="47" t="s">
        <v>49</v>
      </c>
      <c r="B20" s="51">
        <f t="shared" ref="B20:M20" si="4">B19/$K$7</f>
        <v>6.1343824872930212E-2</v>
      </c>
      <c r="C20" s="51">
        <f t="shared" si="4"/>
        <v>0.10393447966502622</v>
      </c>
      <c r="D20" s="51">
        <f t="shared" si="4"/>
        <v>5.942464080033022E-2</v>
      </c>
      <c r="E20" s="51">
        <f t="shared" si="4"/>
        <v>5.349040179489406E-2</v>
      </c>
      <c r="F20" s="51">
        <f t="shared" si="4"/>
        <v>5.349040179489406E-2</v>
      </c>
      <c r="G20" s="51">
        <f t="shared" si="4"/>
        <v>5.3548281949464531E-2</v>
      </c>
      <c r="H20" s="51">
        <f t="shared" si="4"/>
        <v>2.425178476502942E-2</v>
      </c>
      <c r="I20" s="51">
        <f t="shared" si="4"/>
        <v>3.56846384546608E-2</v>
      </c>
      <c r="J20" s="51">
        <f t="shared" si="4"/>
        <v>3.8654804281303641E-2</v>
      </c>
      <c r="K20" s="51">
        <f t="shared" si="4"/>
        <v>6.5358879805766393E-2</v>
      </c>
      <c r="L20" s="51">
        <f t="shared" si="4"/>
        <v>4.7556162789457894E-2</v>
      </c>
      <c r="M20" s="51">
        <f t="shared" si="4"/>
        <v>4.4589043286739807E-2</v>
      </c>
      <c r="N20" s="49">
        <f>SUM(B20:M20)</f>
        <v>0.64132734426049731</v>
      </c>
      <c r="O20" s="49">
        <f>N20/12</f>
        <v>5.344394535504144E-2</v>
      </c>
      <c r="P20" s="49">
        <f t="shared" si="1"/>
        <v>4.4536621129201198E-4</v>
      </c>
    </row>
    <row r="21" spans="1:18" x14ac:dyDescent="0.25"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49"/>
    </row>
    <row r="22" spans="1:18" ht="15" customHeight="1" x14ac:dyDescent="0.25">
      <c r="A22" s="54" t="s">
        <v>23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49"/>
    </row>
    <row r="23" spans="1:18" ht="27.75" customHeight="1" x14ac:dyDescent="0.25">
      <c r="A23" s="47" t="s">
        <v>24</v>
      </c>
      <c r="B23" s="48">
        <v>159.22</v>
      </c>
      <c r="C23" s="48">
        <v>190.72</v>
      </c>
      <c r="D23" s="48">
        <v>184.63</v>
      </c>
      <c r="E23" s="48">
        <v>196.81</v>
      </c>
      <c r="F23" s="48">
        <v>194.95</v>
      </c>
      <c r="G23" s="48">
        <v>196.57</v>
      </c>
      <c r="H23" s="48">
        <v>177.31</v>
      </c>
      <c r="I23" s="48">
        <v>257.52</v>
      </c>
      <c r="J23" s="48">
        <v>312.06</v>
      </c>
      <c r="K23" s="48">
        <v>259.92</v>
      </c>
      <c r="L23" s="48">
        <v>294.42</v>
      </c>
      <c r="M23" s="48">
        <v>178.89</v>
      </c>
      <c r="N23" s="49">
        <f>SUM(B23:M23)</f>
        <v>2603.0199999999995</v>
      </c>
      <c r="O23" s="49">
        <f>N23/12</f>
        <v>216.91833333333329</v>
      </c>
      <c r="P23" s="49">
        <f t="shared" si="1"/>
        <v>1.8076527777777776</v>
      </c>
    </row>
    <row r="24" spans="1:18" ht="27.75" customHeight="1" x14ac:dyDescent="0.25">
      <c r="A24" s="47" t="s">
        <v>25</v>
      </c>
      <c r="B24" s="48">
        <v>117.78</v>
      </c>
      <c r="C24" s="48">
        <v>117.78</v>
      </c>
      <c r="D24" s="48">
        <v>117.78</v>
      </c>
      <c r="E24" s="48">
        <v>117.78</v>
      </c>
      <c r="F24" s="48">
        <v>117.78</v>
      </c>
      <c r="G24" s="48">
        <v>117.78</v>
      </c>
      <c r="H24" s="48">
        <v>117.78</v>
      </c>
      <c r="I24" s="48">
        <v>117.78</v>
      </c>
      <c r="J24" s="48">
        <v>117.78</v>
      </c>
      <c r="K24" s="48">
        <v>117.78</v>
      </c>
      <c r="L24" s="48">
        <v>117.78</v>
      </c>
      <c r="M24" s="48">
        <v>117.78</v>
      </c>
      <c r="N24" s="49">
        <f>SUM(B24:M24)</f>
        <v>1413.36</v>
      </c>
      <c r="O24" s="49">
        <f>N24/12</f>
        <v>117.77999999999999</v>
      </c>
      <c r="P24" s="49">
        <f t="shared" si="1"/>
        <v>0.98149999999999993</v>
      </c>
    </row>
    <row r="25" spans="1:18" ht="31.5" customHeight="1" x14ac:dyDescent="0.25">
      <c r="A25" s="47" t="s">
        <v>26</v>
      </c>
      <c r="B25" s="48">
        <v>1688</v>
      </c>
      <c r="C25" s="48">
        <v>2738</v>
      </c>
      <c r="D25" s="48">
        <v>2535</v>
      </c>
      <c r="E25" s="48">
        <v>2941</v>
      </c>
      <c r="F25" s="48">
        <v>2879</v>
      </c>
      <c r="G25" s="48">
        <v>2933</v>
      </c>
      <c r="H25" s="48">
        <v>2291</v>
      </c>
      <c r="I25" s="48">
        <v>4658</v>
      </c>
      <c r="J25" s="48">
        <v>6476</v>
      </c>
      <c r="K25" s="48">
        <v>4738</v>
      </c>
      <c r="L25" s="48">
        <v>5888</v>
      </c>
      <c r="M25" s="48">
        <v>2037</v>
      </c>
      <c r="N25" s="49">
        <f>SUM(B25:M25)</f>
        <v>41802</v>
      </c>
      <c r="O25" s="49">
        <f>N25/12</f>
        <v>3483.5</v>
      </c>
      <c r="P25" s="49">
        <f t="shared" si="1"/>
        <v>29.029166666666665</v>
      </c>
    </row>
    <row r="26" spans="1:18" ht="27.75" customHeight="1" x14ac:dyDescent="0.25">
      <c r="A26" s="47" t="s">
        <v>27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9">
        <f>SUM(B26:M26)</f>
        <v>0</v>
      </c>
      <c r="O26" s="49">
        <f>N26/12</f>
        <v>0</v>
      </c>
      <c r="P26" s="348" t="s">
        <v>135</v>
      </c>
    </row>
    <row r="27" spans="1:18" s="58" customFormat="1" ht="15.75" customHeight="1" x14ac:dyDescent="0.25">
      <c r="A27" s="56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</row>
    <row r="28" spans="1:18" s="58" customFormat="1" ht="15.75" customHeight="1" x14ac:dyDescent="0.25">
      <c r="A28" s="59" t="s">
        <v>28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</row>
    <row r="29" spans="1:18" ht="27.75" customHeight="1" x14ac:dyDescent="0.25">
      <c r="A29" s="47" t="s">
        <v>29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9">
        <f>SUM(B29:M29)</f>
        <v>0</v>
      </c>
      <c r="O29" s="49">
        <f>N29/12</f>
        <v>0</v>
      </c>
      <c r="P29" s="351" t="s">
        <v>135</v>
      </c>
    </row>
    <row r="30" spans="1:18" x14ac:dyDescent="0.25"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3"/>
    </row>
    <row r="31" spans="1:18" ht="45" customHeight="1" x14ac:dyDescent="0.25">
      <c r="A31" s="60" t="s">
        <v>30</v>
      </c>
      <c r="B31" s="61" t="s">
        <v>31</v>
      </c>
      <c r="C31" s="61" t="s">
        <v>32</v>
      </c>
      <c r="D31" s="44" t="s">
        <v>33</v>
      </c>
      <c r="E31" s="617" t="s">
        <v>34</v>
      </c>
      <c r="F31" s="617"/>
      <c r="G31" s="55"/>
      <c r="H31" s="620" t="s">
        <v>35</v>
      </c>
      <c r="I31" s="621"/>
      <c r="J31" s="61" t="s">
        <v>31</v>
      </c>
      <c r="K31" s="61" t="s">
        <v>36</v>
      </c>
      <c r="L31" s="44" t="s">
        <v>33</v>
      </c>
      <c r="M31" s="617" t="s">
        <v>34</v>
      </c>
      <c r="N31" s="617"/>
      <c r="O31" s="55"/>
      <c r="P31" s="55"/>
      <c r="Q31" s="55"/>
      <c r="R31" s="53"/>
    </row>
    <row r="32" spans="1:18" ht="36" customHeight="1" x14ac:dyDescent="0.25">
      <c r="A32" s="47" t="s">
        <v>37</v>
      </c>
      <c r="B32" s="48"/>
      <c r="C32" s="51">
        <f>B32*100</f>
        <v>0</v>
      </c>
      <c r="D32" s="49">
        <f>C32/12</f>
        <v>0</v>
      </c>
      <c r="E32" s="613">
        <f>D32/G7</f>
        <v>0</v>
      </c>
      <c r="F32" s="613"/>
      <c r="H32" s="616" t="s">
        <v>38</v>
      </c>
      <c r="I32" s="616"/>
      <c r="J32" s="48"/>
      <c r="K32" s="51">
        <f>J32*100</f>
        <v>0</v>
      </c>
      <c r="L32" s="49">
        <f>K32/12</f>
        <v>0</v>
      </c>
      <c r="M32" s="613">
        <f>L32/G7</f>
        <v>0</v>
      </c>
      <c r="N32" s="613"/>
    </row>
    <row r="33" spans="1:17" x14ac:dyDescent="0.25"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3"/>
    </row>
    <row r="34" spans="1:17" ht="45" customHeight="1" x14ac:dyDescent="0.25">
      <c r="A34" s="60" t="s">
        <v>39</v>
      </c>
      <c r="B34" s="61" t="s">
        <v>31</v>
      </c>
      <c r="C34" s="61" t="s">
        <v>40</v>
      </c>
      <c r="D34" s="44" t="s">
        <v>41</v>
      </c>
      <c r="E34" s="617" t="s">
        <v>34</v>
      </c>
      <c r="F34" s="617"/>
      <c r="G34" s="55"/>
      <c r="H34" s="618"/>
      <c r="I34" s="618"/>
      <c r="J34" s="62"/>
      <c r="K34" s="63"/>
      <c r="L34" s="619"/>
      <c r="M34" s="619"/>
      <c r="N34" s="55"/>
      <c r="O34" s="55"/>
      <c r="P34" s="55"/>
      <c r="Q34" s="53"/>
    </row>
    <row r="35" spans="1:17" ht="36" customHeight="1" x14ac:dyDescent="0.25">
      <c r="A35" s="47" t="s">
        <v>42</v>
      </c>
      <c r="B35" s="48">
        <v>50</v>
      </c>
      <c r="C35" s="51">
        <f>B35*500</f>
        <v>25000</v>
      </c>
      <c r="D35" s="49">
        <f>C35/12</f>
        <v>2083.3333333333335</v>
      </c>
      <c r="E35" s="613">
        <f>D35/G7</f>
        <v>17.361111111111111</v>
      </c>
      <c r="F35" s="613"/>
      <c r="H35" s="614"/>
      <c r="I35" s="614"/>
      <c r="J35" s="57"/>
      <c r="K35" s="57"/>
      <c r="L35" s="615"/>
      <c r="M35" s="615"/>
    </row>
    <row r="36" spans="1:17" x14ac:dyDescent="0.25"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3"/>
    </row>
    <row r="37" spans="1:17" x14ac:dyDescent="0.25"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3"/>
    </row>
    <row r="38" spans="1:17" x14ac:dyDescent="0.25"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</row>
    <row r="39" spans="1:17" x14ac:dyDescent="0.25"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</row>
    <row r="40" spans="1:17" x14ac:dyDescent="0.25"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</row>
    <row r="41" spans="1:17" x14ac:dyDescent="0.25"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</row>
    <row r="42" spans="1:17" x14ac:dyDescent="0.25"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17" x14ac:dyDescent="0.25"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</row>
    <row r="44" spans="1:17" x14ac:dyDescent="0.25"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17" x14ac:dyDescent="0.25"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</row>
    <row r="46" spans="1:17" x14ac:dyDescent="0.25"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</row>
    <row r="47" spans="1:17" x14ac:dyDescent="0.25"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</row>
    <row r="48" spans="1:17" x14ac:dyDescent="0.25"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</row>
    <row r="49" spans="2:16" x14ac:dyDescent="0.25"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</row>
    <row r="50" spans="2:16" x14ac:dyDescent="0.25"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</row>
    <row r="51" spans="2:16" x14ac:dyDescent="0.25"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</row>
    <row r="52" spans="2:16" x14ac:dyDescent="0.25"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</row>
    <row r="53" spans="2:16" x14ac:dyDescent="0.25"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</row>
    <row r="54" spans="2:16" x14ac:dyDescent="0.25"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</row>
    <row r="55" spans="2:16" x14ac:dyDescent="0.25"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</row>
    <row r="56" spans="2:16" x14ac:dyDescent="0.25"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</row>
    <row r="57" spans="2:16" x14ac:dyDescent="0.25"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</row>
    <row r="58" spans="2:16" x14ac:dyDescent="0.25"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</row>
    <row r="59" spans="2:16" x14ac:dyDescent="0.25"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</row>
    <row r="60" spans="2:16" x14ac:dyDescent="0.25"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</row>
    <row r="61" spans="2:16" x14ac:dyDescent="0.25"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2:16" x14ac:dyDescent="0.25"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</row>
    <row r="63" spans="2:16" x14ac:dyDescent="0.25"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</row>
    <row r="64" spans="2:16" x14ac:dyDescent="0.25"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</row>
    <row r="65" spans="2:16" x14ac:dyDescent="0.25"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</row>
    <row r="66" spans="2:16" x14ac:dyDescent="0.25"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2:16" x14ac:dyDescent="0.25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</row>
    <row r="68" spans="2:16" x14ac:dyDescent="0.25"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</row>
    <row r="69" spans="2:16" x14ac:dyDescent="0.25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</row>
    <row r="70" spans="2:16" x14ac:dyDescent="0.25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</row>
    <row r="71" spans="2:16" x14ac:dyDescent="0.25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</row>
    <row r="72" spans="2:16" x14ac:dyDescent="0.25"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</row>
    <row r="73" spans="2:16" x14ac:dyDescent="0.25"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</row>
    <row r="74" spans="2:16" x14ac:dyDescent="0.25"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</row>
    <row r="75" spans="2:16" x14ac:dyDescent="0.25"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</row>
    <row r="76" spans="2:16" x14ac:dyDescent="0.25"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</row>
    <row r="77" spans="2:16" x14ac:dyDescent="0.25"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</row>
    <row r="78" spans="2:16" x14ac:dyDescent="0.25"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</row>
    <row r="79" spans="2:16" x14ac:dyDescent="0.25"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</row>
    <row r="80" spans="2:16" x14ac:dyDescent="0.25"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</row>
    <row r="81" spans="2:16" x14ac:dyDescent="0.25"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</row>
    <row r="82" spans="2:16" x14ac:dyDescent="0.25"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</row>
    <row r="83" spans="2:16" x14ac:dyDescent="0.25"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</row>
    <row r="84" spans="2:16" x14ac:dyDescent="0.25"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</row>
    <row r="85" spans="2:16" x14ac:dyDescent="0.25"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</row>
    <row r="86" spans="2:16" x14ac:dyDescent="0.25"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</row>
    <row r="87" spans="2:16" x14ac:dyDescent="0.25"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</row>
    <row r="88" spans="2:16" x14ac:dyDescent="0.25"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</row>
    <row r="89" spans="2:16" x14ac:dyDescent="0.25"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</row>
    <row r="90" spans="2:16" x14ac:dyDescent="0.25"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</row>
    <row r="91" spans="2:16" x14ac:dyDescent="0.25"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</row>
    <row r="92" spans="2:16" x14ac:dyDescent="0.25"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</row>
    <row r="93" spans="2:16" x14ac:dyDescent="0.25"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</row>
    <row r="94" spans="2:16" x14ac:dyDescent="0.25"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</row>
    <row r="95" spans="2:16" x14ac:dyDescent="0.25"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</row>
    <row r="96" spans="2:16" x14ac:dyDescent="0.25"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</row>
    <row r="97" spans="2:16" x14ac:dyDescent="0.25"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</row>
    <row r="98" spans="2:16" x14ac:dyDescent="0.25"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</row>
    <row r="99" spans="2:16" x14ac:dyDescent="0.25"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</row>
    <row r="100" spans="2:16" x14ac:dyDescent="0.25"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</row>
    <row r="101" spans="2:16" x14ac:dyDescent="0.25"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</row>
    <row r="102" spans="2:16" x14ac:dyDescent="0.25"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</row>
    <row r="103" spans="2:16" x14ac:dyDescent="0.25"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</row>
    <row r="104" spans="2:16" x14ac:dyDescent="0.25"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</row>
    <row r="105" spans="2:16" x14ac:dyDescent="0.25"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</row>
    <row r="106" spans="2:16" x14ac:dyDescent="0.25"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</row>
    <row r="107" spans="2:16" x14ac:dyDescent="0.25"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</row>
    <row r="108" spans="2:16" x14ac:dyDescent="0.25"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</row>
    <row r="109" spans="2:16" x14ac:dyDescent="0.25"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</row>
    <row r="110" spans="2:16" x14ac:dyDescent="0.25"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</row>
    <row r="111" spans="2:16" x14ac:dyDescent="0.25"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</row>
    <row r="112" spans="2:16" x14ac:dyDescent="0.25"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</row>
    <row r="113" spans="2:28" x14ac:dyDescent="0.25"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</row>
    <row r="114" spans="2:28" x14ac:dyDescent="0.25"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</row>
    <row r="115" spans="2:28" x14ac:dyDescent="0.25"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2:28" x14ac:dyDescent="0.25"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2:28" x14ac:dyDescent="0.25"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2:28" x14ac:dyDescent="0.25"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2:28" x14ac:dyDescent="0.25"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2:28" x14ac:dyDescent="0.25"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2:28" x14ac:dyDescent="0.25"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2:28" x14ac:dyDescent="0.25"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2:28" x14ac:dyDescent="0.25"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2:28" x14ac:dyDescent="0.25"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2:28" x14ac:dyDescent="0.25"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2:28" x14ac:dyDescent="0.25"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2:28" x14ac:dyDescent="0.25"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2:28" x14ac:dyDescent="0.25"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2:28" x14ac:dyDescent="0.25"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2:28" x14ac:dyDescent="0.25"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2:28" x14ac:dyDescent="0.25"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2:28" x14ac:dyDescent="0.25"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2:28" x14ac:dyDescent="0.25"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2:28" x14ac:dyDescent="0.25"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2:28" x14ac:dyDescent="0.25"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2:28" x14ac:dyDescent="0.25"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2:28" x14ac:dyDescent="0.25"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2:28" x14ac:dyDescent="0.25"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2:28" x14ac:dyDescent="0.25"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2:28" x14ac:dyDescent="0.25"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2:28" x14ac:dyDescent="0.25"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2:28" x14ac:dyDescent="0.25"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2:28" x14ac:dyDescent="0.25"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2:28" x14ac:dyDescent="0.25"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2:28" x14ac:dyDescent="0.25"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2:28" x14ac:dyDescent="0.25"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2:28" x14ac:dyDescent="0.25"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2:28" x14ac:dyDescent="0.25"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2:28" x14ac:dyDescent="0.25"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2:28" x14ac:dyDescent="0.25"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2:28" x14ac:dyDescent="0.25"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2:28" x14ac:dyDescent="0.25"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2:28" x14ac:dyDescent="0.25"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2:28" x14ac:dyDescent="0.25"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2:28" x14ac:dyDescent="0.25"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2:28" x14ac:dyDescent="0.25"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2:28" x14ac:dyDescent="0.25"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2:28" x14ac:dyDescent="0.25"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2:28" x14ac:dyDescent="0.25"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2:28" x14ac:dyDescent="0.25"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2:28" x14ac:dyDescent="0.25"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2:28" x14ac:dyDescent="0.25"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2:28" x14ac:dyDescent="0.25"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2:28" x14ac:dyDescent="0.25"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2:28" x14ac:dyDescent="0.25"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2:28" x14ac:dyDescent="0.25"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2:28" x14ac:dyDescent="0.25"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2:28" x14ac:dyDescent="0.25"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2:28" x14ac:dyDescent="0.25"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2:28" x14ac:dyDescent="0.25"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2:28" x14ac:dyDescent="0.25"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2:28" x14ac:dyDescent="0.25"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2:28" x14ac:dyDescent="0.25"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2:28" x14ac:dyDescent="0.25"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2:28" x14ac:dyDescent="0.25"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2:28" x14ac:dyDescent="0.25"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2:28" x14ac:dyDescent="0.25"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2:28" x14ac:dyDescent="0.25"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2:28" x14ac:dyDescent="0.25"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2:28" x14ac:dyDescent="0.25"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2:28" x14ac:dyDescent="0.25"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2:28" x14ac:dyDescent="0.25"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2:28" x14ac:dyDescent="0.25"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2:28" x14ac:dyDescent="0.25"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2:28" x14ac:dyDescent="0.25"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2:28" x14ac:dyDescent="0.25"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2:28" x14ac:dyDescent="0.25"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2:28" x14ac:dyDescent="0.25"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2:28" x14ac:dyDescent="0.25"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2:28" x14ac:dyDescent="0.25"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2:28" x14ac:dyDescent="0.25"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2:28" x14ac:dyDescent="0.25"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2:28" x14ac:dyDescent="0.25"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2:28" x14ac:dyDescent="0.25"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2:28" x14ac:dyDescent="0.25"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2:28" x14ac:dyDescent="0.25"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2:28" x14ac:dyDescent="0.25"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2:28" x14ac:dyDescent="0.25"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2:28" x14ac:dyDescent="0.25"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2:28" x14ac:dyDescent="0.25"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2:28" x14ac:dyDescent="0.25"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2:28" x14ac:dyDescent="0.25"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2:28" x14ac:dyDescent="0.25"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2:28" x14ac:dyDescent="0.25"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2:28" x14ac:dyDescent="0.25"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2:28" x14ac:dyDescent="0.25"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2:28" x14ac:dyDescent="0.25"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2:28" x14ac:dyDescent="0.25"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2:28" x14ac:dyDescent="0.25"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2:28" x14ac:dyDescent="0.25"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2:28" x14ac:dyDescent="0.25"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2:28" x14ac:dyDescent="0.25"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2:28" x14ac:dyDescent="0.25"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2:28" x14ac:dyDescent="0.25"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2:28" x14ac:dyDescent="0.25"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2:28" x14ac:dyDescent="0.25"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2:28" x14ac:dyDescent="0.25"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2:28" x14ac:dyDescent="0.25"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2:28" x14ac:dyDescent="0.25"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2:28" x14ac:dyDescent="0.25"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2:28" x14ac:dyDescent="0.25"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2:28" x14ac:dyDescent="0.25"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2:28" x14ac:dyDescent="0.25"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2:28" x14ac:dyDescent="0.25"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2:28" x14ac:dyDescent="0.25"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2:28" x14ac:dyDescent="0.25"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2:28" x14ac:dyDescent="0.25"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2:28" x14ac:dyDescent="0.25"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2:28" x14ac:dyDescent="0.25"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2:28" x14ac:dyDescent="0.25"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2:28" x14ac:dyDescent="0.25"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2:28" x14ac:dyDescent="0.25"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2:28" x14ac:dyDescent="0.25"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2:28" x14ac:dyDescent="0.25"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2:28" x14ac:dyDescent="0.25"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2:28" x14ac:dyDescent="0.25"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2:28" x14ac:dyDescent="0.25"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2:28" x14ac:dyDescent="0.25"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2:28" x14ac:dyDescent="0.25"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2:28" x14ac:dyDescent="0.25"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2:28" x14ac:dyDescent="0.25"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2:28" x14ac:dyDescent="0.25"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2:28" x14ac:dyDescent="0.25"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2:28" x14ac:dyDescent="0.25"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2:28" x14ac:dyDescent="0.25"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2:28" x14ac:dyDescent="0.25"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2:28" x14ac:dyDescent="0.25"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2:28" x14ac:dyDescent="0.25"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2:28" x14ac:dyDescent="0.25"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2:28" x14ac:dyDescent="0.25"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2:28" x14ac:dyDescent="0.25"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2:28" x14ac:dyDescent="0.25"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</row>
    <row r="253" spans="2:28" x14ac:dyDescent="0.25"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</row>
    <row r="254" spans="2:28" x14ac:dyDescent="0.25"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</row>
    <row r="255" spans="2:28" x14ac:dyDescent="0.25"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</row>
    <row r="256" spans="2:28" x14ac:dyDescent="0.25"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</row>
    <row r="257" spans="2:28" x14ac:dyDescent="0.25"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</row>
    <row r="258" spans="2:28" x14ac:dyDescent="0.25"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</row>
    <row r="259" spans="2:28" x14ac:dyDescent="0.25"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</row>
    <row r="260" spans="2:28" x14ac:dyDescent="0.25"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</row>
    <row r="261" spans="2:28" x14ac:dyDescent="0.25"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</row>
    <row r="262" spans="2:28" x14ac:dyDescent="0.25"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</row>
    <row r="263" spans="2:28" x14ac:dyDescent="0.25"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</row>
    <row r="264" spans="2:28" x14ac:dyDescent="0.25"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</row>
    <row r="265" spans="2:28" x14ac:dyDescent="0.25"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</row>
    <row r="266" spans="2:28" x14ac:dyDescent="0.25"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</row>
    <row r="267" spans="2:28" x14ac:dyDescent="0.25"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</row>
    <row r="268" spans="2:28" x14ac:dyDescent="0.25"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</row>
    <row r="269" spans="2:28" x14ac:dyDescent="0.25"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</row>
    <row r="270" spans="2:28" x14ac:dyDescent="0.25"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</row>
    <row r="271" spans="2:28" x14ac:dyDescent="0.25"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</row>
    <row r="272" spans="2:28" x14ac:dyDescent="0.25"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</row>
    <row r="273" spans="2:28" x14ac:dyDescent="0.25"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</row>
    <row r="274" spans="2:28" x14ac:dyDescent="0.25"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</row>
    <row r="275" spans="2:28" x14ac:dyDescent="0.25"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</row>
    <row r="276" spans="2:28" x14ac:dyDescent="0.25"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</row>
    <row r="277" spans="2:28" x14ac:dyDescent="0.25"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</row>
    <row r="278" spans="2:28" x14ac:dyDescent="0.25"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</row>
    <row r="279" spans="2:28" x14ac:dyDescent="0.25"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2:28" x14ac:dyDescent="0.25"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</row>
    <row r="281" spans="2:28" x14ac:dyDescent="0.25"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2:28" x14ac:dyDescent="0.25"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</row>
    <row r="283" spans="2:28" x14ac:dyDescent="0.25"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</row>
    <row r="284" spans="2:28" x14ac:dyDescent="0.25"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</row>
    <row r="285" spans="2:28" x14ac:dyDescent="0.25"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</row>
    <row r="286" spans="2:28" x14ac:dyDescent="0.25"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</row>
    <row r="287" spans="2:28" x14ac:dyDescent="0.25"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</row>
    <row r="288" spans="2:28" x14ac:dyDescent="0.25"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</row>
    <row r="289" spans="2:28" x14ac:dyDescent="0.25"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</row>
    <row r="290" spans="2:28" x14ac:dyDescent="0.25"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</row>
    <row r="291" spans="2:28" x14ac:dyDescent="0.25"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</row>
    <row r="292" spans="2:28" x14ac:dyDescent="0.25"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</row>
    <row r="293" spans="2:28" x14ac:dyDescent="0.25"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</row>
    <row r="294" spans="2:28" x14ac:dyDescent="0.25"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</row>
    <row r="295" spans="2:28" x14ac:dyDescent="0.25"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</row>
    <row r="296" spans="2:28" x14ac:dyDescent="0.25"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</row>
    <row r="297" spans="2:28" x14ac:dyDescent="0.25"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</row>
    <row r="298" spans="2:28" x14ac:dyDescent="0.25"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</row>
    <row r="299" spans="2:28" x14ac:dyDescent="0.25"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</row>
    <row r="300" spans="2:28" x14ac:dyDescent="0.25"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</row>
    <row r="301" spans="2:28" x14ac:dyDescent="0.25"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</row>
    <row r="302" spans="2:28" x14ac:dyDescent="0.25"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</row>
    <row r="303" spans="2:28" x14ac:dyDescent="0.25"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</row>
    <row r="304" spans="2:28" x14ac:dyDescent="0.25"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</row>
    <row r="305" spans="2:28" x14ac:dyDescent="0.25"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</row>
    <row r="306" spans="2:28" x14ac:dyDescent="0.25"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</row>
    <row r="307" spans="2:28" x14ac:dyDescent="0.25"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</row>
    <row r="308" spans="2:28" x14ac:dyDescent="0.25"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</row>
    <row r="309" spans="2:28" x14ac:dyDescent="0.25"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2:28" x14ac:dyDescent="0.25"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</row>
    <row r="311" spans="2:28" x14ac:dyDescent="0.25"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</row>
    <row r="312" spans="2:28" x14ac:dyDescent="0.25"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</row>
    <row r="313" spans="2:28" x14ac:dyDescent="0.25"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</row>
    <row r="314" spans="2:28" x14ac:dyDescent="0.25"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</row>
    <row r="315" spans="2:28" x14ac:dyDescent="0.25"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</row>
    <row r="316" spans="2:28" x14ac:dyDescent="0.25"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</row>
    <row r="317" spans="2:28" x14ac:dyDescent="0.25"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</row>
    <row r="318" spans="2:28" x14ac:dyDescent="0.25"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</row>
    <row r="319" spans="2:28" x14ac:dyDescent="0.25"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</row>
    <row r="320" spans="2:28" x14ac:dyDescent="0.25"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</row>
    <row r="321" spans="2:28" x14ac:dyDescent="0.25"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</row>
    <row r="322" spans="2:28" x14ac:dyDescent="0.25"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</row>
    <row r="323" spans="2:28" x14ac:dyDescent="0.25"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</row>
    <row r="324" spans="2:28" x14ac:dyDescent="0.25"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</row>
    <row r="325" spans="2:28" x14ac:dyDescent="0.25"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</row>
    <row r="326" spans="2:28" x14ac:dyDescent="0.25"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</row>
    <row r="327" spans="2:28" x14ac:dyDescent="0.25"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</row>
    <row r="328" spans="2:28" x14ac:dyDescent="0.25"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</row>
    <row r="329" spans="2:28" x14ac:dyDescent="0.25"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</row>
    <row r="330" spans="2:28" x14ac:dyDescent="0.25"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</row>
    <row r="331" spans="2:28" x14ac:dyDescent="0.25"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</row>
    <row r="332" spans="2:28" x14ac:dyDescent="0.25"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</row>
    <row r="333" spans="2:28" x14ac:dyDescent="0.25"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</row>
    <row r="334" spans="2:28" x14ac:dyDescent="0.25"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2:28" x14ac:dyDescent="0.25"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2:28" x14ac:dyDescent="0.25"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2:28" x14ac:dyDescent="0.25"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</row>
    <row r="338" spans="2:28" x14ac:dyDescent="0.25"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</row>
    <row r="339" spans="2:28" x14ac:dyDescent="0.25"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</row>
    <row r="340" spans="2:28" x14ac:dyDescent="0.25"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</row>
    <row r="341" spans="2:28" x14ac:dyDescent="0.25"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</row>
    <row r="342" spans="2:28" x14ac:dyDescent="0.25"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</row>
    <row r="343" spans="2:28" x14ac:dyDescent="0.25"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</row>
    <row r="344" spans="2:28" x14ac:dyDescent="0.25"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</row>
    <row r="345" spans="2:28" x14ac:dyDescent="0.25"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</row>
    <row r="346" spans="2:28" x14ac:dyDescent="0.25"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</row>
    <row r="347" spans="2:28" x14ac:dyDescent="0.25"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</row>
    <row r="348" spans="2:28" x14ac:dyDescent="0.25"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</row>
    <row r="349" spans="2:28" x14ac:dyDescent="0.25"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</row>
    <row r="350" spans="2:28" x14ac:dyDescent="0.25"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</row>
    <row r="351" spans="2:28" x14ac:dyDescent="0.25"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</row>
    <row r="352" spans="2:28" x14ac:dyDescent="0.25"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</row>
    <row r="353" spans="2:28" x14ac:dyDescent="0.25"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</row>
    <row r="354" spans="2:28" x14ac:dyDescent="0.25"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</row>
    <row r="355" spans="2:28" x14ac:dyDescent="0.25"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</row>
    <row r="356" spans="2:28" x14ac:dyDescent="0.25"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</row>
    <row r="357" spans="2:28" x14ac:dyDescent="0.25"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</row>
    <row r="358" spans="2:28" x14ac:dyDescent="0.25"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</row>
    <row r="359" spans="2:28" x14ac:dyDescent="0.25"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</row>
    <row r="360" spans="2:28" x14ac:dyDescent="0.25"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</row>
    <row r="361" spans="2:28" x14ac:dyDescent="0.25"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</row>
    <row r="362" spans="2:28" x14ac:dyDescent="0.25"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</row>
    <row r="363" spans="2:28" x14ac:dyDescent="0.25"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</row>
    <row r="364" spans="2:28" x14ac:dyDescent="0.25"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</row>
    <row r="365" spans="2:28" x14ac:dyDescent="0.25"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</row>
    <row r="366" spans="2:28" x14ac:dyDescent="0.25"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</row>
    <row r="367" spans="2:28" x14ac:dyDescent="0.25"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</row>
    <row r="368" spans="2:28" x14ac:dyDescent="0.25"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</row>
    <row r="369" spans="2:28" x14ac:dyDescent="0.25"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</row>
    <row r="370" spans="2:28" x14ac:dyDescent="0.25"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</row>
    <row r="371" spans="2:28" x14ac:dyDescent="0.25"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</row>
    <row r="372" spans="2:28" x14ac:dyDescent="0.25"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</row>
    <row r="373" spans="2:28" x14ac:dyDescent="0.25"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</row>
    <row r="374" spans="2:28" x14ac:dyDescent="0.25"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</row>
    <row r="375" spans="2:28" x14ac:dyDescent="0.25"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</row>
    <row r="376" spans="2:28" x14ac:dyDescent="0.25"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2:28" x14ac:dyDescent="0.25"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2:28" x14ac:dyDescent="0.25"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2:28" x14ac:dyDescent="0.25"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2:28" x14ac:dyDescent="0.25"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2:28" x14ac:dyDescent="0.25"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2:28" x14ac:dyDescent="0.25"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2:28" x14ac:dyDescent="0.25"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2:28" x14ac:dyDescent="0.25"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2:28" x14ac:dyDescent="0.25"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2:28" x14ac:dyDescent="0.25"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2:28" x14ac:dyDescent="0.25"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2:28" x14ac:dyDescent="0.25"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2:28" x14ac:dyDescent="0.25"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2:28" x14ac:dyDescent="0.25"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2:28" x14ac:dyDescent="0.25"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</row>
    <row r="392" spans="2:28" x14ac:dyDescent="0.25"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</row>
    <row r="393" spans="2:28" x14ac:dyDescent="0.25"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</row>
    <row r="394" spans="2:28" x14ac:dyDescent="0.25"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</row>
    <row r="395" spans="2:28" x14ac:dyDescent="0.25"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2:28" x14ac:dyDescent="0.25"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</row>
    <row r="397" spans="2:28" x14ac:dyDescent="0.25"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</row>
    <row r="398" spans="2:28" x14ac:dyDescent="0.25"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</row>
    <row r="399" spans="2:28" x14ac:dyDescent="0.25"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</row>
    <row r="400" spans="2:28" x14ac:dyDescent="0.25"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</row>
    <row r="401" spans="2:28" x14ac:dyDescent="0.25"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</row>
    <row r="402" spans="2:28" x14ac:dyDescent="0.25"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</row>
    <row r="403" spans="2:28" x14ac:dyDescent="0.25"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</row>
    <row r="404" spans="2:28" x14ac:dyDescent="0.25"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</row>
    <row r="405" spans="2:28" x14ac:dyDescent="0.25"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</row>
    <row r="406" spans="2:28" x14ac:dyDescent="0.25"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</row>
    <row r="407" spans="2:28" x14ac:dyDescent="0.25"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</row>
    <row r="408" spans="2:28" x14ac:dyDescent="0.25"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</row>
    <row r="409" spans="2:28" x14ac:dyDescent="0.25"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</row>
    <row r="410" spans="2:28" x14ac:dyDescent="0.25"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</row>
    <row r="411" spans="2:28" x14ac:dyDescent="0.25"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</row>
    <row r="412" spans="2:28" x14ac:dyDescent="0.25"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</row>
    <row r="413" spans="2:28" x14ac:dyDescent="0.25"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</row>
    <row r="414" spans="2:28" x14ac:dyDescent="0.25"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</row>
    <row r="415" spans="2:28" x14ac:dyDescent="0.25"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</row>
    <row r="416" spans="2:28" x14ac:dyDescent="0.25"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</row>
    <row r="417" spans="2:28" x14ac:dyDescent="0.25"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</row>
    <row r="418" spans="2:28" x14ac:dyDescent="0.25"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</row>
    <row r="419" spans="2:28" x14ac:dyDescent="0.25"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</row>
    <row r="420" spans="2:28" x14ac:dyDescent="0.25"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</row>
    <row r="421" spans="2:28" x14ac:dyDescent="0.25"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</row>
    <row r="422" spans="2:28" x14ac:dyDescent="0.25"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</row>
    <row r="423" spans="2:28" x14ac:dyDescent="0.25"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</row>
    <row r="424" spans="2:28" x14ac:dyDescent="0.25"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</row>
    <row r="425" spans="2:28" x14ac:dyDescent="0.25"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</row>
    <row r="426" spans="2:28" x14ac:dyDescent="0.25"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</row>
    <row r="427" spans="2:28" x14ac:dyDescent="0.25"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</row>
    <row r="428" spans="2:28" x14ac:dyDescent="0.25"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</row>
    <row r="429" spans="2:28" x14ac:dyDescent="0.25"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</row>
    <row r="430" spans="2:28" x14ac:dyDescent="0.25"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</row>
    <row r="431" spans="2:28" x14ac:dyDescent="0.25"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</row>
    <row r="432" spans="2:28" x14ac:dyDescent="0.25"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</row>
    <row r="433" spans="2:28" x14ac:dyDescent="0.25"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</row>
    <row r="434" spans="2:28" x14ac:dyDescent="0.25"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</row>
    <row r="435" spans="2:28" x14ac:dyDescent="0.25"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</row>
    <row r="436" spans="2:28" x14ac:dyDescent="0.25"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</row>
    <row r="437" spans="2:28" x14ac:dyDescent="0.25"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</row>
    <row r="438" spans="2:28" x14ac:dyDescent="0.25"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</row>
    <row r="439" spans="2:28" x14ac:dyDescent="0.25"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</row>
    <row r="440" spans="2:28" x14ac:dyDescent="0.25"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</row>
    <row r="441" spans="2:28" x14ac:dyDescent="0.25"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</row>
    <row r="442" spans="2:28" x14ac:dyDescent="0.25"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</row>
    <row r="443" spans="2:28" x14ac:dyDescent="0.25"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</row>
    <row r="444" spans="2:28" x14ac:dyDescent="0.25"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</row>
    <row r="445" spans="2:28" x14ac:dyDescent="0.25"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</row>
    <row r="446" spans="2:28" x14ac:dyDescent="0.25"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</row>
    <row r="447" spans="2:28" x14ac:dyDescent="0.25"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</row>
    <row r="448" spans="2:28" x14ac:dyDescent="0.25"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</row>
    <row r="449" spans="2:28" x14ac:dyDescent="0.25"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</row>
    <row r="450" spans="2:28" x14ac:dyDescent="0.25"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</row>
    <row r="451" spans="2:28" x14ac:dyDescent="0.25"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</row>
    <row r="452" spans="2:28" x14ac:dyDescent="0.25"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</row>
    <row r="453" spans="2:28" x14ac:dyDescent="0.25"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</row>
    <row r="454" spans="2:28" x14ac:dyDescent="0.25"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</row>
    <row r="455" spans="2:28" x14ac:dyDescent="0.25"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</row>
    <row r="456" spans="2:28" x14ac:dyDescent="0.25"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</row>
    <row r="457" spans="2:28" x14ac:dyDescent="0.25"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</row>
    <row r="458" spans="2:28" x14ac:dyDescent="0.25"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</row>
    <row r="459" spans="2:28" x14ac:dyDescent="0.25"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</row>
    <row r="460" spans="2:28" x14ac:dyDescent="0.25"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</row>
    <row r="461" spans="2:28" x14ac:dyDescent="0.25"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</row>
    <row r="462" spans="2:28" x14ac:dyDescent="0.25"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</row>
    <row r="463" spans="2:28" x14ac:dyDescent="0.25"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</row>
    <row r="464" spans="2:28" x14ac:dyDescent="0.25"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</row>
    <row r="465" spans="2:28" x14ac:dyDescent="0.25"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</row>
    <row r="466" spans="2:28" x14ac:dyDescent="0.25"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</row>
    <row r="467" spans="2:28" x14ac:dyDescent="0.25"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</row>
    <row r="468" spans="2:28" x14ac:dyDescent="0.25"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</row>
    <row r="469" spans="2:28" x14ac:dyDescent="0.25"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</row>
    <row r="470" spans="2:28" x14ac:dyDescent="0.25"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</row>
    <row r="471" spans="2:28" x14ac:dyDescent="0.25"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</row>
    <row r="472" spans="2:28" x14ac:dyDescent="0.25"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</row>
    <row r="473" spans="2:28" x14ac:dyDescent="0.25"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</row>
    <row r="474" spans="2:28" x14ac:dyDescent="0.25"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</row>
    <row r="475" spans="2:28" x14ac:dyDescent="0.25"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</row>
    <row r="476" spans="2:28" x14ac:dyDescent="0.25"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</row>
    <row r="477" spans="2:28" x14ac:dyDescent="0.25"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</row>
    <row r="478" spans="2:28" x14ac:dyDescent="0.25"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</row>
    <row r="479" spans="2:28" x14ac:dyDescent="0.25"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</row>
    <row r="480" spans="2:28" x14ac:dyDescent="0.25"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</row>
    <row r="481" spans="2:28" x14ac:dyDescent="0.25"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</row>
    <row r="482" spans="2:28" x14ac:dyDescent="0.25"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</row>
    <row r="483" spans="2:28" x14ac:dyDescent="0.25"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</row>
    <row r="484" spans="2:28" x14ac:dyDescent="0.25"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</row>
    <row r="485" spans="2:28" x14ac:dyDescent="0.25"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</row>
    <row r="486" spans="2:28" x14ac:dyDescent="0.25"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</row>
    <row r="487" spans="2:28" x14ac:dyDescent="0.25"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</row>
    <row r="488" spans="2:28" x14ac:dyDescent="0.25"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2:28" x14ac:dyDescent="0.25"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2:28" x14ac:dyDescent="0.25"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2:28" x14ac:dyDescent="0.25"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2:28" x14ac:dyDescent="0.25"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2:28" x14ac:dyDescent="0.25"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</row>
    <row r="494" spans="2:28" x14ac:dyDescent="0.25"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</row>
    <row r="495" spans="2:28" x14ac:dyDescent="0.25"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</row>
    <row r="496" spans="2:28" x14ac:dyDescent="0.25"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</row>
    <row r="497" spans="2:28" x14ac:dyDescent="0.25"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</row>
    <row r="498" spans="2:28" x14ac:dyDescent="0.25"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</row>
    <row r="499" spans="2:28" x14ac:dyDescent="0.25"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</row>
    <row r="500" spans="2:28" x14ac:dyDescent="0.25"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</row>
    <row r="501" spans="2:28" x14ac:dyDescent="0.25"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</row>
    <row r="502" spans="2:28" x14ac:dyDescent="0.25"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</row>
    <row r="503" spans="2:28" x14ac:dyDescent="0.25"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</row>
    <row r="504" spans="2:28" x14ac:dyDescent="0.25"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</row>
    <row r="505" spans="2:28" x14ac:dyDescent="0.25"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</row>
    <row r="506" spans="2:28" x14ac:dyDescent="0.25"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</row>
    <row r="507" spans="2:28" x14ac:dyDescent="0.25"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</row>
    <row r="508" spans="2:28" x14ac:dyDescent="0.25"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</row>
    <row r="509" spans="2:28" x14ac:dyDescent="0.25"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</row>
    <row r="510" spans="2:28" x14ac:dyDescent="0.25"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</row>
    <row r="511" spans="2:28" x14ac:dyDescent="0.25"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</row>
    <row r="512" spans="2:28" x14ac:dyDescent="0.25"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</row>
    <row r="513" spans="2:28" x14ac:dyDescent="0.25"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</row>
    <row r="514" spans="2:28" x14ac:dyDescent="0.25"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</row>
    <row r="515" spans="2:28" x14ac:dyDescent="0.25"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</row>
    <row r="516" spans="2:28" x14ac:dyDescent="0.25"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</row>
    <row r="517" spans="2:28" x14ac:dyDescent="0.25"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</row>
    <row r="518" spans="2:28" x14ac:dyDescent="0.25"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</row>
    <row r="519" spans="2:28" x14ac:dyDescent="0.25"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</row>
    <row r="520" spans="2:28" x14ac:dyDescent="0.25"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</row>
    <row r="521" spans="2:28" x14ac:dyDescent="0.25"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</row>
    <row r="522" spans="2:28" x14ac:dyDescent="0.25"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</row>
    <row r="523" spans="2:28" x14ac:dyDescent="0.25"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</row>
    <row r="524" spans="2:28" x14ac:dyDescent="0.25"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</row>
    <row r="525" spans="2:28" x14ac:dyDescent="0.25"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</row>
    <row r="526" spans="2:28" x14ac:dyDescent="0.25"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</row>
    <row r="527" spans="2:28" x14ac:dyDescent="0.25"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</row>
    <row r="528" spans="2:28" x14ac:dyDescent="0.25"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2:28" x14ac:dyDescent="0.25"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2:28" x14ac:dyDescent="0.25"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</row>
    <row r="531" spans="2:28" x14ac:dyDescent="0.25"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2:28" x14ac:dyDescent="0.25"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2:28" x14ac:dyDescent="0.25"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2:28" x14ac:dyDescent="0.25"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2:28" x14ac:dyDescent="0.25"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2:28" x14ac:dyDescent="0.25"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</row>
    <row r="537" spans="2:28" x14ac:dyDescent="0.25"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</row>
    <row r="538" spans="2:28" x14ac:dyDescent="0.25"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</row>
    <row r="539" spans="2:28" x14ac:dyDescent="0.25"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</row>
    <row r="540" spans="2:28" x14ac:dyDescent="0.25"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</row>
    <row r="541" spans="2:28" x14ac:dyDescent="0.25"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</row>
    <row r="542" spans="2:28" x14ac:dyDescent="0.25"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2:28" x14ac:dyDescent="0.25"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</row>
    <row r="544" spans="2:28" x14ac:dyDescent="0.25"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</row>
    <row r="545" spans="2:28" x14ac:dyDescent="0.25"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</row>
    <row r="546" spans="2:28" x14ac:dyDescent="0.25"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</row>
    <row r="547" spans="2:28" x14ac:dyDescent="0.25"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</row>
    <row r="548" spans="2:28" x14ac:dyDescent="0.25"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</row>
    <row r="549" spans="2:28" x14ac:dyDescent="0.25"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</row>
    <row r="550" spans="2:28" x14ac:dyDescent="0.25"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</row>
    <row r="551" spans="2:28" x14ac:dyDescent="0.25"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</row>
    <row r="552" spans="2:28" x14ac:dyDescent="0.25"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</row>
    <row r="553" spans="2:28" x14ac:dyDescent="0.25"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</row>
    <row r="554" spans="2:28" x14ac:dyDescent="0.25"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</row>
    <row r="555" spans="2:28" x14ac:dyDescent="0.25"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</row>
    <row r="556" spans="2:28" x14ac:dyDescent="0.25"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</row>
    <row r="557" spans="2:28" x14ac:dyDescent="0.25"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</row>
    <row r="558" spans="2:28" x14ac:dyDescent="0.25"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</row>
    <row r="559" spans="2:28" x14ac:dyDescent="0.25"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</row>
    <row r="560" spans="2:28" x14ac:dyDescent="0.25"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</row>
    <row r="561" spans="2:28" x14ac:dyDescent="0.25"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</row>
    <row r="562" spans="2:28" x14ac:dyDescent="0.25"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</row>
    <row r="563" spans="2:28" x14ac:dyDescent="0.25"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</row>
    <row r="564" spans="2:28" x14ac:dyDescent="0.25"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</row>
    <row r="565" spans="2:28" x14ac:dyDescent="0.25"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</row>
    <row r="566" spans="2:28" x14ac:dyDescent="0.25"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</row>
    <row r="567" spans="2:28" x14ac:dyDescent="0.25"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</row>
    <row r="568" spans="2:28" x14ac:dyDescent="0.25"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</row>
    <row r="569" spans="2:28" x14ac:dyDescent="0.25"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</row>
    <row r="570" spans="2:28" x14ac:dyDescent="0.25"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</row>
    <row r="571" spans="2:28" x14ac:dyDescent="0.25"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</row>
    <row r="572" spans="2:28" x14ac:dyDescent="0.25"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</row>
    <row r="573" spans="2:28" x14ac:dyDescent="0.25"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</row>
    <row r="574" spans="2:28" x14ac:dyDescent="0.25"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</row>
    <row r="575" spans="2:28" x14ac:dyDescent="0.25"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</row>
    <row r="576" spans="2:28" x14ac:dyDescent="0.25"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</row>
    <row r="577" spans="2:28" x14ac:dyDescent="0.25"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</row>
    <row r="578" spans="2:28" x14ac:dyDescent="0.25"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</row>
    <row r="579" spans="2:28" x14ac:dyDescent="0.25"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</row>
    <row r="580" spans="2:28" x14ac:dyDescent="0.25"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</row>
    <row r="581" spans="2:28" x14ac:dyDescent="0.25"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</row>
    <row r="582" spans="2:28" x14ac:dyDescent="0.25"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</row>
    <row r="583" spans="2:28" x14ac:dyDescent="0.25"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</row>
    <row r="584" spans="2:28" x14ac:dyDescent="0.25"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</row>
    <row r="585" spans="2:28" x14ac:dyDescent="0.25"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</row>
    <row r="586" spans="2:28" x14ac:dyDescent="0.25"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</row>
    <row r="587" spans="2:28" x14ac:dyDescent="0.25"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</row>
    <row r="588" spans="2:28" x14ac:dyDescent="0.25"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</row>
    <row r="589" spans="2:28" x14ac:dyDescent="0.25"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</row>
    <row r="590" spans="2:28" x14ac:dyDescent="0.25"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</row>
    <row r="591" spans="2:28" x14ac:dyDescent="0.25"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</row>
    <row r="592" spans="2:28" x14ac:dyDescent="0.25"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</row>
    <row r="593" spans="2:28" x14ac:dyDescent="0.25"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</row>
    <row r="594" spans="2:28" x14ac:dyDescent="0.25"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</row>
    <row r="595" spans="2:28" x14ac:dyDescent="0.25"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</row>
    <row r="596" spans="2:28" x14ac:dyDescent="0.25"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</row>
    <row r="597" spans="2:28" x14ac:dyDescent="0.25"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</row>
    <row r="598" spans="2:28" x14ac:dyDescent="0.25"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</row>
    <row r="599" spans="2:28" x14ac:dyDescent="0.25"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</row>
    <row r="600" spans="2:28" x14ac:dyDescent="0.25"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</row>
    <row r="601" spans="2:28" x14ac:dyDescent="0.25"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</row>
    <row r="602" spans="2:28" x14ac:dyDescent="0.25"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</row>
    <row r="603" spans="2:28" x14ac:dyDescent="0.25"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</row>
    <row r="604" spans="2:28" x14ac:dyDescent="0.25"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</row>
    <row r="605" spans="2:28" x14ac:dyDescent="0.25"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</row>
    <row r="606" spans="2:28" x14ac:dyDescent="0.25"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</row>
    <row r="607" spans="2:28" x14ac:dyDescent="0.25"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</row>
    <row r="608" spans="2:28" x14ac:dyDescent="0.25"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</row>
    <row r="609" spans="2:28" x14ac:dyDescent="0.25"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</row>
    <row r="610" spans="2:28" x14ac:dyDescent="0.25"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</row>
    <row r="611" spans="2:28" x14ac:dyDescent="0.25"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</row>
    <row r="612" spans="2:28" x14ac:dyDescent="0.25"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</row>
    <row r="613" spans="2:28" x14ac:dyDescent="0.25"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</row>
    <row r="614" spans="2:28" x14ac:dyDescent="0.25"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</row>
    <row r="615" spans="2:28" x14ac:dyDescent="0.25"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</row>
    <row r="616" spans="2:28" x14ac:dyDescent="0.25"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</row>
    <row r="617" spans="2:28" x14ac:dyDescent="0.25"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</row>
    <row r="618" spans="2:28" x14ac:dyDescent="0.25"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</row>
    <row r="619" spans="2:28" x14ac:dyDescent="0.25"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</row>
    <row r="620" spans="2:28" x14ac:dyDescent="0.25"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</row>
    <row r="621" spans="2:28" x14ac:dyDescent="0.25"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</row>
    <row r="622" spans="2:28" x14ac:dyDescent="0.25"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</row>
    <row r="623" spans="2:28" x14ac:dyDescent="0.25"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</row>
    <row r="624" spans="2:28" x14ac:dyDescent="0.25"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</row>
    <row r="625" spans="2:28" x14ac:dyDescent="0.25"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</row>
    <row r="626" spans="2:28" x14ac:dyDescent="0.25"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</row>
    <row r="627" spans="2:28" x14ac:dyDescent="0.25"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</row>
    <row r="628" spans="2:28" x14ac:dyDescent="0.25"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</row>
    <row r="629" spans="2:28" x14ac:dyDescent="0.25"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</row>
    <row r="630" spans="2:28" x14ac:dyDescent="0.25"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</row>
    <row r="631" spans="2:28" x14ac:dyDescent="0.25"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</row>
    <row r="632" spans="2:28" x14ac:dyDescent="0.25"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</row>
    <row r="633" spans="2:28" x14ac:dyDescent="0.25"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</row>
    <row r="634" spans="2:28" x14ac:dyDescent="0.25"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</row>
    <row r="635" spans="2:28" x14ac:dyDescent="0.25"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</row>
    <row r="636" spans="2:28" x14ac:dyDescent="0.25"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</row>
    <row r="637" spans="2:28" x14ac:dyDescent="0.25"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</row>
    <row r="638" spans="2:28" x14ac:dyDescent="0.25"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</row>
    <row r="639" spans="2:28" x14ac:dyDescent="0.25"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</row>
    <row r="640" spans="2:28" x14ac:dyDescent="0.25"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</row>
    <row r="641" spans="2:28" x14ac:dyDescent="0.25"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</row>
    <row r="642" spans="2:28" x14ac:dyDescent="0.25"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</row>
  </sheetData>
  <mergeCells count="17">
    <mergeCell ref="E31:F31"/>
    <mergeCell ref="H31:I31"/>
    <mergeCell ref="M31:N31"/>
    <mergeCell ref="C1:P1"/>
    <mergeCell ref="B2:P2"/>
    <mergeCell ref="B4:G4"/>
    <mergeCell ref="H4:P4"/>
    <mergeCell ref="I7:J7"/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</mergeCells>
  <pageMargins left="0.31496062992125984" right="0.31496062992125984" top="0.39370078740157483" bottom="0.39370078740157483" header="0.31496062992125984" footer="0.31496062992125984"/>
  <pageSetup scale="55" orientation="landscape" verticalDpi="0" r:id="rId1"/>
  <headerFooter>
    <oddHeader xml:space="preserve">&amp;C
INSTITUTO FEDERAL
PARANÁ   
MINISTÉRIO DA
EDUCAÇÃO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42"/>
  <sheetViews>
    <sheetView showGridLines="0" topLeftCell="A16" zoomScale="85" zoomScaleNormal="85" workbookViewId="0">
      <selection activeCell="B8" sqref="B8"/>
    </sheetView>
  </sheetViews>
  <sheetFormatPr defaultRowHeight="15" x14ac:dyDescent="0.25"/>
  <cols>
    <col min="1" max="1" width="40.5703125" style="35" customWidth="1"/>
    <col min="2" max="15" width="13" style="35" customWidth="1"/>
    <col min="16" max="16" width="17.7109375" style="35" customWidth="1"/>
    <col min="17" max="27" width="10" style="35" customWidth="1"/>
    <col min="28" max="28" width="16.28515625" style="35" customWidth="1"/>
    <col min="29" max="16384" width="9.140625" style="35"/>
  </cols>
  <sheetData>
    <row r="1" spans="1:28" ht="20.25" customHeight="1" x14ac:dyDescent="0.25">
      <c r="A1" s="34"/>
      <c r="B1" s="34"/>
      <c r="C1" s="622" t="s">
        <v>0</v>
      </c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</row>
    <row r="2" spans="1:28" ht="21" customHeight="1" x14ac:dyDescent="0.25">
      <c r="A2" s="34"/>
      <c r="B2" s="622" t="s">
        <v>1</v>
      </c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622"/>
      <c r="O2" s="622"/>
      <c r="P2" s="622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</row>
    <row r="3" spans="1:28" ht="9.75" customHeight="1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</row>
    <row r="4" spans="1:28" ht="19.5" customHeight="1" x14ac:dyDescent="0.25">
      <c r="A4" s="37" t="s">
        <v>2</v>
      </c>
      <c r="B4" s="623" t="s">
        <v>50</v>
      </c>
      <c r="C4" s="623"/>
      <c r="D4" s="623"/>
      <c r="E4" s="623"/>
      <c r="F4" s="623"/>
      <c r="G4" s="623"/>
      <c r="H4" s="624" t="s">
        <v>4</v>
      </c>
      <c r="I4" s="625"/>
      <c r="J4" s="625"/>
      <c r="K4" s="625"/>
      <c r="L4" s="625"/>
      <c r="M4" s="625"/>
      <c r="N4" s="625"/>
      <c r="O4" s="625"/>
      <c r="P4" s="625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</row>
    <row r="5" spans="1:28" ht="9.75" customHeight="1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</row>
    <row r="6" spans="1:28" x14ac:dyDescent="0.25">
      <c r="A6" s="36"/>
      <c r="B6" s="38" t="s">
        <v>5</v>
      </c>
      <c r="C6" s="38" t="s">
        <v>6</v>
      </c>
      <c r="D6" s="38" t="s">
        <v>7</v>
      </c>
      <c r="E6" s="38" t="s">
        <v>8</v>
      </c>
      <c r="F6" s="38" t="s">
        <v>9</v>
      </c>
      <c r="G6" s="38" t="s">
        <v>10</v>
      </c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</row>
    <row r="7" spans="1:28" ht="31.5" customHeight="1" x14ac:dyDescent="0.25">
      <c r="A7" s="37" t="s">
        <v>11</v>
      </c>
      <c r="B7" s="64">
        <v>717</v>
      </c>
      <c r="C7" s="64">
        <v>54</v>
      </c>
      <c r="D7" s="64">
        <v>33</v>
      </c>
      <c r="E7" s="64">
        <v>16</v>
      </c>
      <c r="F7" s="64"/>
      <c r="G7" s="65">
        <f>SUM(B7:F7)</f>
        <v>820</v>
      </c>
      <c r="H7" s="36"/>
      <c r="I7" s="626" t="s">
        <v>44</v>
      </c>
      <c r="J7" s="627"/>
      <c r="K7" s="66">
        <f>3559.08+165.55+442.05+505.31+776.72+2508</f>
        <v>7956.7100000000009</v>
      </c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</row>
    <row r="9" spans="1:28" s="42" customFormat="1" ht="62.25" customHeight="1" x14ac:dyDescent="0.25">
      <c r="B9" s="43">
        <v>42583</v>
      </c>
      <c r="C9" s="43">
        <v>42614</v>
      </c>
      <c r="D9" s="43">
        <v>42644</v>
      </c>
      <c r="E9" s="43">
        <v>42675</v>
      </c>
      <c r="F9" s="43">
        <v>42705</v>
      </c>
      <c r="G9" s="43">
        <v>42736</v>
      </c>
      <c r="H9" s="43">
        <v>42767</v>
      </c>
      <c r="I9" s="43">
        <v>42795</v>
      </c>
      <c r="J9" s="43">
        <v>42826</v>
      </c>
      <c r="K9" s="43">
        <v>42856</v>
      </c>
      <c r="L9" s="43">
        <v>42887</v>
      </c>
      <c r="M9" s="43">
        <v>42917</v>
      </c>
      <c r="N9" s="44" t="s">
        <v>10</v>
      </c>
      <c r="O9" s="44" t="s">
        <v>13</v>
      </c>
      <c r="P9" s="45" t="s">
        <v>193</v>
      </c>
    </row>
    <row r="10" spans="1:28" ht="15" customHeight="1" x14ac:dyDescent="0.25">
      <c r="A10" s="46" t="s">
        <v>14</v>
      </c>
      <c r="B10" s="46"/>
      <c r="C10" s="46"/>
      <c r="D10" s="46"/>
      <c r="E10" s="46"/>
    </row>
    <row r="11" spans="1:28" ht="28.5" customHeight="1" x14ac:dyDescent="0.25">
      <c r="A11" s="47" t="s">
        <v>15</v>
      </c>
      <c r="B11" s="48">
        <v>10563</v>
      </c>
      <c r="C11" s="48">
        <v>9299</v>
      </c>
      <c r="D11" s="48">
        <v>8991</v>
      </c>
      <c r="E11" s="48">
        <v>9097</v>
      </c>
      <c r="F11" s="48">
        <v>7416</v>
      </c>
      <c r="G11" s="48">
        <v>5342</v>
      </c>
      <c r="H11" s="48">
        <v>7553</v>
      </c>
      <c r="I11" s="48">
        <v>10194</v>
      </c>
      <c r="J11" s="48">
        <v>9394</v>
      </c>
      <c r="K11" s="48">
        <v>11334</v>
      </c>
      <c r="L11" s="48">
        <v>10774</v>
      </c>
      <c r="M11" s="48">
        <v>7193</v>
      </c>
      <c r="N11" s="49">
        <f>SUM(B11:M11)</f>
        <v>107150</v>
      </c>
      <c r="O11" s="49">
        <f>N11/12</f>
        <v>8929.1666666666661</v>
      </c>
      <c r="P11" s="49">
        <f>(SUM(B11:M11)/12)/$G$7</f>
        <v>10.889227642276422</v>
      </c>
    </row>
    <row r="12" spans="1:28" ht="28.5" customHeight="1" x14ac:dyDescent="0.25">
      <c r="A12" s="50" t="s">
        <v>45</v>
      </c>
      <c r="B12" s="51">
        <f t="shared" ref="B12:M12" si="0">B11/$K$7</f>
        <v>1.3275587522983745</v>
      </c>
      <c r="C12" s="51">
        <f t="shared" si="0"/>
        <v>1.1686991231300372</v>
      </c>
      <c r="D12" s="51">
        <f t="shared" si="0"/>
        <v>1.1299896565288918</v>
      </c>
      <c r="E12" s="51">
        <f t="shared" si="0"/>
        <v>1.1433117456838315</v>
      </c>
      <c r="F12" s="51">
        <f t="shared" si="0"/>
        <v>0.93204352050030714</v>
      </c>
      <c r="G12" s="51">
        <f t="shared" si="0"/>
        <v>0.67138302137441219</v>
      </c>
      <c r="H12" s="51">
        <f t="shared" si="0"/>
        <v>0.94926169233263491</v>
      </c>
      <c r="I12" s="51">
        <f t="shared" si="0"/>
        <v>1.2811828004288204</v>
      </c>
      <c r="J12" s="51">
        <f t="shared" si="0"/>
        <v>1.180638731334936</v>
      </c>
      <c r="K12" s="51">
        <f t="shared" si="0"/>
        <v>1.4244580988876054</v>
      </c>
      <c r="L12" s="51">
        <f t="shared" si="0"/>
        <v>1.3540772505218863</v>
      </c>
      <c r="M12" s="51">
        <f t="shared" si="0"/>
        <v>0.90401686124038694</v>
      </c>
      <c r="N12" s="49">
        <f>SUM(B12:M12)</f>
        <v>13.466621254262122</v>
      </c>
      <c r="O12" s="49">
        <f>N12/12</f>
        <v>1.1222184378551769</v>
      </c>
      <c r="P12" s="49">
        <f t="shared" ref="P12:P26" si="1">(SUM(B12:M12)/12)/$G$7</f>
        <v>1.3685590705550938E-3</v>
      </c>
    </row>
    <row r="13" spans="1:28" ht="45" x14ac:dyDescent="0.25">
      <c r="A13" s="50" t="s">
        <v>17</v>
      </c>
      <c r="B13" s="48">
        <v>6591.77</v>
      </c>
      <c r="C13" s="48">
        <v>5800.79</v>
      </c>
      <c r="D13" s="48">
        <v>5515.5</v>
      </c>
      <c r="E13" s="48">
        <v>5781.35</v>
      </c>
      <c r="F13" s="48">
        <v>4349.75</v>
      </c>
      <c r="G13" s="48">
        <v>2955.35</v>
      </c>
      <c r="H13" s="48">
        <v>4572.78</v>
      </c>
      <c r="I13" s="48">
        <v>6689.41</v>
      </c>
      <c r="J13" s="48">
        <v>5812.15</v>
      </c>
      <c r="K13" s="48">
        <v>7624.32</v>
      </c>
      <c r="L13" s="48">
        <v>6884.87</v>
      </c>
      <c r="M13" s="48">
        <v>5120.1000000000004</v>
      </c>
      <c r="N13" s="49">
        <f>SUM(B13:M13)</f>
        <v>67698.14</v>
      </c>
      <c r="O13" s="49">
        <f>N13/12</f>
        <v>5641.5116666666663</v>
      </c>
      <c r="P13" s="49">
        <f t="shared" si="1"/>
        <v>6.8798922764227637</v>
      </c>
    </row>
    <row r="14" spans="1:28" ht="27.75" customHeight="1" x14ac:dyDescent="0.25">
      <c r="A14" s="47" t="s">
        <v>46</v>
      </c>
      <c r="B14" s="51">
        <f t="shared" ref="B14:M14" si="2">B13/$K$7</f>
        <v>0.82845422291374193</v>
      </c>
      <c r="C14" s="51">
        <f t="shared" si="2"/>
        <v>0.72904378819889115</v>
      </c>
      <c r="D14" s="51">
        <f t="shared" si="2"/>
        <v>0.69318851635914835</v>
      </c>
      <c r="E14" s="51">
        <f t="shared" si="2"/>
        <v>0.72660056731990985</v>
      </c>
      <c r="F14" s="51">
        <f t="shared" si="2"/>
        <v>0.54667695567640384</v>
      </c>
      <c r="G14" s="51">
        <f t="shared" si="2"/>
        <v>0.37142864324576358</v>
      </c>
      <c r="H14" s="51">
        <f t="shared" si="2"/>
        <v>0.57470738533891508</v>
      </c>
      <c r="I14" s="51">
        <f t="shared" si="2"/>
        <v>0.8407256265466504</v>
      </c>
      <c r="J14" s="51">
        <f t="shared" si="2"/>
        <v>0.7304715139800243</v>
      </c>
      <c r="K14" s="51">
        <f t="shared" si="2"/>
        <v>0.95822519609235457</v>
      </c>
      <c r="L14" s="51">
        <f t="shared" si="2"/>
        <v>0.86529105622801372</v>
      </c>
      <c r="M14" s="51">
        <f t="shared" si="2"/>
        <v>0.64349461020949605</v>
      </c>
      <c r="N14" s="49">
        <f>SUM(B14:M14)</f>
        <v>8.5083080821093127</v>
      </c>
      <c r="O14" s="49">
        <f>N14/12</f>
        <v>0.70902567350910939</v>
      </c>
      <c r="P14" s="49">
        <f t="shared" si="1"/>
        <v>8.646654554989139E-4</v>
      </c>
    </row>
    <row r="15" spans="1:28" ht="10.5" customHeight="1" x14ac:dyDescent="0.25">
      <c r="A15" s="52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49"/>
    </row>
    <row r="16" spans="1:28" ht="15" customHeight="1" x14ac:dyDescent="0.25">
      <c r="A16" s="54" t="s">
        <v>19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49"/>
    </row>
    <row r="17" spans="1:18" ht="32.25" customHeight="1" x14ac:dyDescent="0.25">
      <c r="A17" s="47" t="s">
        <v>47</v>
      </c>
      <c r="B17" s="48">
        <v>77</v>
      </c>
      <c r="C17" s="48">
        <v>97</v>
      </c>
      <c r="D17" s="48">
        <v>122</v>
      </c>
      <c r="E17" s="48">
        <v>89</v>
      </c>
      <c r="F17" s="48">
        <v>97</v>
      </c>
      <c r="G17" s="48">
        <v>96</v>
      </c>
      <c r="H17" s="48">
        <v>102</v>
      </c>
      <c r="I17" s="48">
        <v>10</v>
      </c>
      <c r="J17" s="48">
        <v>94</v>
      </c>
      <c r="K17" s="48">
        <v>128</v>
      </c>
      <c r="L17" s="48">
        <v>116</v>
      </c>
      <c r="M17" s="48">
        <v>73</v>
      </c>
      <c r="N17" s="49">
        <f>SUM(B17:M17)</f>
        <v>1101</v>
      </c>
      <c r="O17" s="49">
        <f>N17/12</f>
        <v>91.75</v>
      </c>
      <c r="P17" s="49">
        <f t="shared" si="1"/>
        <v>0.11189024390243903</v>
      </c>
    </row>
    <row r="18" spans="1:18" ht="32.25" customHeight="1" x14ac:dyDescent="0.25">
      <c r="A18" s="50" t="s">
        <v>48</v>
      </c>
      <c r="B18" s="51">
        <f t="shared" ref="B18:M18" si="3">B17/$K$7</f>
        <v>9.677366650286361E-3</v>
      </c>
      <c r="C18" s="51">
        <f t="shared" si="3"/>
        <v>1.2190968377633468E-2</v>
      </c>
      <c r="D18" s="51">
        <f t="shared" si="3"/>
        <v>1.5332970536817351E-2</v>
      </c>
      <c r="E18" s="51">
        <f t="shared" si="3"/>
        <v>1.1185527686694625E-2</v>
      </c>
      <c r="F18" s="51">
        <f t="shared" si="3"/>
        <v>1.2190968377633468E-2</v>
      </c>
      <c r="G18" s="51">
        <f t="shared" si="3"/>
        <v>1.2065288291266112E-2</v>
      </c>
      <c r="H18" s="51">
        <f t="shared" si="3"/>
        <v>1.2819368809470244E-2</v>
      </c>
      <c r="I18" s="51">
        <f t="shared" si="3"/>
        <v>1.2568008636735534E-3</v>
      </c>
      <c r="J18" s="51">
        <f t="shared" si="3"/>
        <v>1.1813928118531401E-2</v>
      </c>
      <c r="K18" s="51">
        <f t="shared" si="3"/>
        <v>1.6087051055021482E-2</v>
      </c>
      <c r="L18" s="51">
        <f t="shared" si="3"/>
        <v>1.4578890018613219E-2</v>
      </c>
      <c r="M18" s="51">
        <f t="shared" si="3"/>
        <v>9.1746463048169389E-3</v>
      </c>
      <c r="N18" s="49">
        <f>SUM(B18:M18)</f>
        <v>0.1383737750904582</v>
      </c>
      <c r="O18" s="49">
        <f>N18/12</f>
        <v>1.153114792420485E-2</v>
      </c>
      <c r="P18" s="49">
        <f t="shared" si="1"/>
        <v>1.4062375517322988E-5</v>
      </c>
    </row>
    <row r="19" spans="1:18" ht="48.75" customHeight="1" x14ac:dyDescent="0.25">
      <c r="A19" s="47" t="s">
        <v>17</v>
      </c>
      <c r="B19" s="48">
        <v>934.09</v>
      </c>
      <c r="C19" s="48">
        <v>1180.33</v>
      </c>
      <c r="D19" s="48">
        <v>1488.13</v>
      </c>
      <c r="E19" s="48">
        <v>1081.8399999999999</v>
      </c>
      <c r="F19" s="48">
        <v>1180.33</v>
      </c>
      <c r="G19" s="48">
        <v>1168.02</v>
      </c>
      <c r="H19" s="48">
        <v>1241.8900000000001</v>
      </c>
      <c r="I19" s="48">
        <v>109.19</v>
      </c>
      <c r="J19" s="48">
        <v>1143.4000000000001</v>
      </c>
      <c r="K19" s="48">
        <v>1180.33</v>
      </c>
      <c r="L19" s="48">
        <v>1531.02</v>
      </c>
      <c r="M19" s="48">
        <v>990.99</v>
      </c>
      <c r="N19" s="49">
        <f>SUM(B19:M19)</f>
        <v>13229.56</v>
      </c>
      <c r="O19" s="49">
        <f>N19/12</f>
        <v>1102.4633333333334</v>
      </c>
      <c r="P19" s="49">
        <f t="shared" si="1"/>
        <v>1.3444674796747969</v>
      </c>
    </row>
    <row r="20" spans="1:18" ht="28.5" customHeight="1" x14ac:dyDescent="0.25">
      <c r="A20" s="47" t="s">
        <v>49</v>
      </c>
      <c r="B20" s="51">
        <f t="shared" ref="B20:M20" si="4">B19/$K$7</f>
        <v>0.11739651187488295</v>
      </c>
      <c r="C20" s="51">
        <f t="shared" si="4"/>
        <v>0.14834397634198052</v>
      </c>
      <c r="D20" s="51">
        <f t="shared" si="4"/>
        <v>0.18702830692585251</v>
      </c>
      <c r="E20" s="51">
        <f t="shared" si="4"/>
        <v>0.13596574463565969</v>
      </c>
      <c r="F20" s="51">
        <f t="shared" si="4"/>
        <v>0.14834397634198052</v>
      </c>
      <c r="G20" s="51">
        <f t="shared" si="4"/>
        <v>0.14679685447879837</v>
      </c>
      <c r="H20" s="51">
        <f t="shared" si="4"/>
        <v>0.15608084245875492</v>
      </c>
      <c r="I20" s="51">
        <f t="shared" si="4"/>
        <v>1.372300863045153E-2</v>
      </c>
      <c r="J20" s="51">
        <f t="shared" si="4"/>
        <v>0.1437026107524341</v>
      </c>
      <c r="K20" s="51">
        <f t="shared" si="4"/>
        <v>0.14834397634198052</v>
      </c>
      <c r="L20" s="51">
        <f t="shared" si="4"/>
        <v>0.19241872583014835</v>
      </c>
      <c r="M20" s="51">
        <f t="shared" si="4"/>
        <v>0.12454770878918546</v>
      </c>
      <c r="N20" s="49">
        <f>SUM(B20:M20)</f>
        <v>1.6626922434021096</v>
      </c>
      <c r="O20" s="49">
        <f>N20/12</f>
        <v>0.13855768695017581</v>
      </c>
      <c r="P20" s="49">
        <f t="shared" si="1"/>
        <v>1.6897278896362903E-4</v>
      </c>
    </row>
    <row r="21" spans="1:18" x14ac:dyDescent="0.25"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49"/>
    </row>
    <row r="22" spans="1:18" ht="15" customHeight="1" x14ac:dyDescent="0.25">
      <c r="A22" s="54" t="s">
        <v>23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49"/>
    </row>
    <row r="23" spans="1:18" ht="27.75" customHeight="1" x14ac:dyDescent="0.25">
      <c r="A23" s="47" t="s">
        <v>24</v>
      </c>
      <c r="B23" s="67">
        <v>1769.75</v>
      </c>
      <c r="C23" s="67">
        <v>1660.8</v>
      </c>
      <c r="D23" s="67">
        <v>1556.07</v>
      </c>
      <c r="E23" s="67">
        <v>1500.05</v>
      </c>
      <c r="F23" s="67">
        <v>1315.07</v>
      </c>
      <c r="G23" s="67">
        <v>1515.92</v>
      </c>
      <c r="H23" s="67">
        <v>1545.81</v>
      </c>
      <c r="I23" s="67">
        <v>1708.18</v>
      </c>
      <c r="J23" s="67">
        <v>1632.11</v>
      </c>
      <c r="K23" s="67">
        <v>1608.98</v>
      </c>
      <c r="L23" s="67">
        <v>1609.72</v>
      </c>
      <c r="M23" s="67">
        <v>1493.21</v>
      </c>
      <c r="N23" s="49">
        <f>SUM(B23:M23)</f>
        <v>18915.669999999998</v>
      </c>
      <c r="O23" s="49">
        <f>N23/12</f>
        <v>1576.3058333333331</v>
      </c>
      <c r="P23" s="49">
        <f t="shared" si="1"/>
        <v>1.9223241869918697</v>
      </c>
    </row>
    <row r="24" spans="1:18" ht="27.75" customHeight="1" x14ac:dyDescent="0.25">
      <c r="A24" s="47" t="s">
        <v>25</v>
      </c>
      <c r="B24" s="67">
        <v>1165.43</v>
      </c>
      <c r="C24" s="67">
        <v>1047.74</v>
      </c>
      <c r="D24" s="67">
        <v>1047.74</v>
      </c>
      <c r="E24" s="67">
        <v>1047.74</v>
      </c>
      <c r="F24" s="67">
        <v>1047.74</v>
      </c>
      <c r="G24" s="67">
        <v>1047.74</v>
      </c>
      <c r="H24" s="67">
        <v>1047.74</v>
      </c>
      <c r="I24" s="67">
        <v>1136.55</v>
      </c>
      <c r="J24" s="67">
        <v>1136.55</v>
      </c>
      <c r="K24" s="67">
        <v>1136.55</v>
      </c>
      <c r="L24" s="67">
        <v>1136.55</v>
      </c>
      <c r="M24" s="67">
        <v>1136.55</v>
      </c>
      <c r="N24" s="49">
        <f>SUM(B24:M24)</f>
        <v>13134.619999999995</v>
      </c>
      <c r="O24" s="49">
        <f>N24/12</f>
        <v>1094.5516666666663</v>
      </c>
      <c r="P24" s="49">
        <f t="shared" si="1"/>
        <v>1.3348191056910563</v>
      </c>
    </row>
    <row r="25" spans="1:18" ht="31.5" customHeight="1" x14ac:dyDescent="0.25">
      <c r="A25" s="47" t="s">
        <v>26</v>
      </c>
      <c r="B25" s="68">
        <v>19504</v>
      </c>
      <c r="C25" s="68">
        <v>17534</v>
      </c>
      <c r="D25" s="68">
        <v>16175</v>
      </c>
      <c r="E25" s="68">
        <v>14736</v>
      </c>
      <c r="F25" s="68">
        <v>8417</v>
      </c>
      <c r="G25" s="68">
        <v>14429</v>
      </c>
      <c r="H25" s="68">
        <v>15466</v>
      </c>
      <c r="I25" s="68">
        <v>18607</v>
      </c>
      <c r="J25" s="68">
        <v>14920</v>
      </c>
      <c r="K25" s="68">
        <v>15030</v>
      </c>
      <c r="L25" s="68">
        <v>15127</v>
      </c>
      <c r="M25" s="68">
        <v>11434</v>
      </c>
      <c r="N25" s="49">
        <f>SUM(B25:M25)</f>
        <v>181379</v>
      </c>
      <c r="O25" s="49">
        <f>N25/12</f>
        <v>15114.916666666666</v>
      </c>
      <c r="P25" s="49">
        <f t="shared" si="1"/>
        <v>18.432825203252033</v>
      </c>
    </row>
    <row r="26" spans="1:18" ht="27.75" customHeight="1" x14ac:dyDescent="0.25">
      <c r="A26" s="47" t="s">
        <v>27</v>
      </c>
      <c r="B26" s="68">
        <v>96</v>
      </c>
      <c r="C26" s="68">
        <v>435</v>
      </c>
      <c r="D26" s="68">
        <v>107</v>
      </c>
      <c r="E26" s="68">
        <v>30</v>
      </c>
      <c r="F26" s="68">
        <v>51</v>
      </c>
      <c r="G26" s="68">
        <v>160</v>
      </c>
      <c r="H26" s="68">
        <v>159</v>
      </c>
      <c r="I26" s="68">
        <v>61</v>
      </c>
      <c r="J26" s="68">
        <v>218</v>
      </c>
      <c r="K26" s="68">
        <v>98</v>
      </c>
      <c r="L26" s="68">
        <v>88</v>
      </c>
      <c r="M26" s="68">
        <v>62</v>
      </c>
      <c r="N26" s="49">
        <f>SUM(B26:M26)</f>
        <v>1565</v>
      </c>
      <c r="O26" s="49">
        <f>N26/12</f>
        <v>130.41666666666666</v>
      </c>
      <c r="P26" s="49">
        <f t="shared" si="1"/>
        <v>0.15904471544715446</v>
      </c>
    </row>
    <row r="27" spans="1:18" s="58" customFormat="1" ht="15.75" customHeight="1" x14ac:dyDescent="0.25">
      <c r="A27" s="56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49"/>
    </row>
    <row r="28" spans="1:18" s="58" customFormat="1" ht="15.75" customHeight="1" x14ac:dyDescent="0.25">
      <c r="A28" s="59" t="s">
        <v>28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49"/>
    </row>
    <row r="29" spans="1:18" ht="27.75" customHeight="1" x14ac:dyDescent="0.25">
      <c r="A29" s="47" t="s">
        <v>29</v>
      </c>
      <c r="B29" s="67">
        <v>242.37</v>
      </c>
      <c r="C29" s="67">
        <v>484.11</v>
      </c>
      <c r="D29" s="67">
        <v>159.97999999999999</v>
      </c>
      <c r="E29" s="67">
        <v>208.86</v>
      </c>
      <c r="F29" s="67">
        <v>226.57</v>
      </c>
      <c r="G29" s="67">
        <v>160.74</v>
      </c>
      <c r="H29" s="67">
        <v>114.34</v>
      </c>
      <c r="I29" s="67">
        <v>264.56</v>
      </c>
      <c r="J29" s="67">
        <v>351.08</v>
      </c>
      <c r="K29" s="67">
        <v>210.27</v>
      </c>
      <c r="L29" s="67">
        <v>292.19</v>
      </c>
      <c r="M29" s="67">
        <v>253.01</v>
      </c>
      <c r="N29" s="49">
        <f>SUM(B29:M29)</f>
        <v>2968.08</v>
      </c>
      <c r="O29" s="49">
        <f>N29/12</f>
        <v>247.34</v>
      </c>
      <c r="P29" s="49">
        <f>(SUM(B29:M29)/12)/$G$7</f>
        <v>0.3016341463414634</v>
      </c>
    </row>
    <row r="30" spans="1:18" x14ac:dyDescent="0.25"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3"/>
    </row>
    <row r="31" spans="1:18" ht="45" customHeight="1" x14ac:dyDescent="0.25">
      <c r="A31" s="60" t="s">
        <v>30</v>
      </c>
      <c r="B31" s="61" t="s">
        <v>31</v>
      </c>
      <c r="C31" s="61" t="s">
        <v>32</v>
      </c>
      <c r="D31" s="44" t="s">
        <v>33</v>
      </c>
      <c r="E31" s="617" t="s">
        <v>34</v>
      </c>
      <c r="F31" s="617"/>
      <c r="G31" s="55"/>
      <c r="H31" s="620" t="s">
        <v>35</v>
      </c>
      <c r="I31" s="621"/>
      <c r="J31" s="61" t="s">
        <v>31</v>
      </c>
      <c r="K31" s="61" t="s">
        <v>36</v>
      </c>
      <c r="L31" s="44" t="s">
        <v>33</v>
      </c>
      <c r="M31" s="617" t="s">
        <v>34</v>
      </c>
      <c r="N31" s="617"/>
      <c r="O31" s="55"/>
      <c r="P31" s="55"/>
      <c r="Q31" s="55"/>
      <c r="R31" s="53"/>
    </row>
    <row r="32" spans="1:18" ht="36" customHeight="1" x14ac:dyDescent="0.25">
      <c r="A32" s="47" t="s">
        <v>37</v>
      </c>
      <c r="B32" s="69">
        <f>141+92</f>
        <v>233</v>
      </c>
      <c r="C32" s="70">
        <f>B32*100</f>
        <v>23300</v>
      </c>
      <c r="D32" s="71">
        <f>C32/12</f>
        <v>1941.6666666666667</v>
      </c>
      <c r="E32" s="613">
        <f>D32/G7</f>
        <v>2.3678861788617889</v>
      </c>
      <c r="F32" s="613"/>
      <c r="H32" s="616" t="s">
        <v>38</v>
      </c>
      <c r="I32" s="616"/>
      <c r="J32" s="69">
        <f>5+42</f>
        <v>47</v>
      </c>
      <c r="K32" s="70">
        <f>J32*100</f>
        <v>4700</v>
      </c>
      <c r="L32" s="71">
        <f>K32/12</f>
        <v>391.66666666666669</v>
      </c>
      <c r="M32" s="613">
        <f>L32/G7</f>
        <v>0.47764227642276424</v>
      </c>
      <c r="N32" s="613"/>
    </row>
    <row r="33" spans="1:17" x14ac:dyDescent="0.25"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3"/>
    </row>
    <row r="34" spans="1:17" ht="45" customHeight="1" x14ac:dyDescent="0.25">
      <c r="A34" s="60" t="s">
        <v>39</v>
      </c>
      <c r="B34" s="61" t="s">
        <v>31</v>
      </c>
      <c r="C34" s="61" t="s">
        <v>40</v>
      </c>
      <c r="D34" s="44" t="s">
        <v>41</v>
      </c>
      <c r="E34" s="617" t="s">
        <v>34</v>
      </c>
      <c r="F34" s="617"/>
      <c r="G34" s="55"/>
      <c r="H34" s="618"/>
      <c r="I34" s="618"/>
      <c r="J34" s="62"/>
      <c r="K34" s="63"/>
      <c r="L34" s="619"/>
      <c r="M34" s="619"/>
      <c r="N34" s="55"/>
      <c r="O34" s="55"/>
      <c r="P34" s="55"/>
      <c r="Q34" s="53"/>
    </row>
    <row r="35" spans="1:17" ht="36" customHeight="1" x14ac:dyDescent="0.25">
      <c r="A35" s="47" t="s">
        <v>42</v>
      </c>
      <c r="B35" s="69">
        <f>295+28</f>
        <v>323</v>
      </c>
      <c r="C35" s="70">
        <f>B35*500</f>
        <v>161500</v>
      </c>
      <c r="D35" s="71">
        <f>C35/12</f>
        <v>13458.333333333334</v>
      </c>
      <c r="E35" s="613">
        <f>D35/G7</f>
        <v>16.412601626016261</v>
      </c>
      <c r="F35" s="613"/>
      <c r="H35" s="614"/>
      <c r="I35" s="614"/>
      <c r="J35" s="57"/>
      <c r="K35" s="57"/>
      <c r="L35" s="615"/>
      <c r="M35" s="615"/>
    </row>
    <row r="36" spans="1:17" x14ac:dyDescent="0.25"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3"/>
    </row>
    <row r="37" spans="1:17" x14ac:dyDescent="0.25"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3"/>
    </row>
    <row r="38" spans="1:17" x14ac:dyDescent="0.25"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</row>
    <row r="39" spans="1:17" x14ac:dyDescent="0.25"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</row>
    <row r="40" spans="1:17" x14ac:dyDescent="0.25"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</row>
    <row r="41" spans="1:17" x14ac:dyDescent="0.25"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</row>
    <row r="42" spans="1:17" x14ac:dyDescent="0.25"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17" x14ac:dyDescent="0.25"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</row>
    <row r="44" spans="1:17" x14ac:dyDescent="0.25"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17" x14ac:dyDescent="0.25"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</row>
    <row r="46" spans="1:17" x14ac:dyDescent="0.25"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</row>
    <row r="47" spans="1:17" x14ac:dyDescent="0.25"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</row>
    <row r="48" spans="1:17" x14ac:dyDescent="0.25"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</row>
    <row r="49" spans="2:16" x14ac:dyDescent="0.25"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</row>
    <row r="50" spans="2:16" x14ac:dyDescent="0.25"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</row>
    <row r="51" spans="2:16" x14ac:dyDescent="0.25"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</row>
    <row r="52" spans="2:16" x14ac:dyDescent="0.25"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</row>
    <row r="53" spans="2:16" x14ac:dyDescent="0.25"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</row>
    <row r="54" spans="2:16" x14ac:dyDescent="0.25"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</row>
    <row r="55" spans="2:16" x14ac:dyDescent="0.25"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</row>
    <row r="56" spans="2:16" x14ac:dyDescent="0.25"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</row>
    <row r="57" spans="2:16" x14ac:dyDescent="0.25"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</row>
    <row r="58" spans="2:16" x14ac:dyDescent="0.25"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</row>
    <row r="59" spans="2:16" x14ac:dyDescent="0.25"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</row>
    <row r="60" spans="2:16" x14ac:dyDescent="0.25"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</row>
    <row r="61" spans="2:16" x14ac:dyDescent="0.25"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2:16" x14ac:dyDescent="0.25"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</row>
    <row r="63" spans="2:16" x14ac:dyDescent="0.25"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</row>
    <row r="64" spans="2:16" x14ac:dyDescent="0.25"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</row>
    <row r="65" spans="2:16" x14ac:dyDescent="0.25"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</row>
    <row r="66" spans="2:16" x14ac:dyDescent="0.25"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2:16" x14ac:dyDescent="0.25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</row>
    <row r="68" spans="2:16" x14ac:dyDescent="0.25"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</row>
    <row r="69" spans="2:16" x14ac:dyDescent="0.25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</row>
    <row r="70" spans="2:16" x14ac:dyDescent="0.25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</row>
    <row r="71" spans="2:16" x14ac:dyDescent="0.25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</row>
    <row r="72" spans="2:16" x14ac:dyDescent="0.25"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</row>
    <row r="73" spans="2:16" x14ac:dyDescent="0.25"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</row>
    <row r="74" spans="2:16" x14ac:dyDescent="0.25"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</row>
    <row r="75" spans="2:16" x14ac:dyDescent="0.25"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</row>
    <row r="76" spans="2:16" x14ac:dyDescent="0.25"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</row>
    <row r="77" spans="2:16" x14ac:dyDescent="0.25"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</row>
    <row r="78" spans="2:16" x14ac:dyDescent="0.25"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</row>
    <row r="79" spans="2:16" x14ac:dyDescent="0.25"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</row>
    <row r="80" spans="2:16" x14ac:dyDescent="0.25"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</row>
    <row r="81" spans="2:16" x14ac:dyDescent="0.25"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</row>
    <row r="82" spans="2:16" x14ac:dyDescent="0.25"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</row>
    <row r="83" spans="2:16" x14ac:dyDescent="0.25"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</row>
    <row r="84" spans="2:16" x14ac:dyDescent="0.25"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</row>
    <row r="85" spans="2:16" x14ac:dyDescent="0.25"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</row>
    <row r="86" spans="2:16" x14ac:dyDescent="0.25"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</row>
    <row r="87" spans="2:16" x14ac:dyDescent="0.25"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</row>
    <row r="88" spans="2:16" x14ac:dyDescent="0.25"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</row>
    <row r="89" spans="2:16" x14ac:dyDescent="0.25"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</row>
    <row r="90" spans="2:16" x14ac:dyDescent="0.25"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</row>
    <row r="91" spans="2:16" x14ac:dyDescent="0.25"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</row>
    <row r="92" spans="2:16" x14ac:dyDescent="0.25"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</row>
    <row r="93" spans="2:16" x14ac:dyDescent="0.25"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</row>
    <row r="94" spans="2:16" x14ac:dyDescent="0.25"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</row>
    <row r="95" spans="2:16" x14ac:dyDescent="0.25"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</row>
    <row r="96" spans="2:16" x14ac:dyDescent="0.25"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</row>
    <row r="97" spans="2:16" x14ac:dyDescent="0.25"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</row>
    <row r="98" spans="2:16" x14ac:dyDescent="0.25"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</row>
    <row r="99" spans="2:16" x14ac:dyDescent="0.25"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</row>
    <row r="100" spans="2:16" x14ac:dyDescent="0.25"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</row>
    <row r="101" spans="2:16" x14ac:dyDescent="0.25"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</row>
    <row r="102" spans="2:16" x14ac:dyDescent="0.25"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</row>
    <row r="103" spans="2:16" x14ac:dyDescent="0.25"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</row>
    <row r="104" spans="2:16" x14ac:dyDescent="0.25"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</row>
    <row r="105" spans="2:16" x14ac:dyDescent="0.25"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</row>
    <row r="106" spans="2:16" x14ac:dyDescent="0.25"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</row>
    <row r="107" spans="2:16" x14ac:dyDescent="0.25"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</row>
    <row r="108" spans="2:16" x14ac:dyDescent="0.25"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</row>
    <row r="109" spans="2:16" x14ac:dyDescent="0.25"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</row>
    <row r="110" spans="2:16" x14ac:dyDescent="0.25"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</row>
    <row r="111" spans="2:16" x14ac:dyDescent="0.25"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</row>
    <row r="112" spans="2:16" x14ac:dyDescent="0.25"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</row>
    <row r="113" spans="2:28" x14ac:dyDescent="0.25"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</row>
    <row r="114" spans="2:28" x14ac:dyDescent="0.25"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</row>
    <row r="115" spans="2:28" x14ac:dyDescent="0.25"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2:28" x14ac:dyDescent="0.25"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2:28" x14ac:dyDescent="0.25"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2:28" x14ac:dyDescent="0.25"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2:28" x14ac:dyDescent="0.25"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2:28" x14ac:dyDescent="0.25"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2:28" x14ac:dyDescent="0.25"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2:28" x14ac:dyDescent="0.25"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2:28" x14ac:dyDescent="0.25"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2:28" x14ac:dyDescent="0.25"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2:28" x14ac:dyDescent="0.25"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2:28" x14ac:dyDescent="0.25"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2:28" x14ac:dyDescent="0.25"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2:28" x14ac:dyDescent="0.25"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2:28" x14ac:dyDescent="0.25"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2:28" x14ac:dyDescent="0.25"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2:28" x14ac:dyDescent="0.25"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2:28" x14ac:dyDescent="0.25"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2:28" x14ac:dyDescent="0.25"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2:28" x14ac:dyDescent="0.25"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2:28" x14ac:dyDescent="0.25"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2:28" x14ac:dyDescent="0.25"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2:28" x14ac:dyDescent="0.25"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2:28" x14ac:dyDescent="0.25"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2:28" x14ac:dyDescent="0.25"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2:28" x14ac:dyDescent="0.25"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2:28" x14ac:dyDescent="0.25"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2:28" x14ac:dyDescent="0.25"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2:28" x14ac:dyDescent="0.25"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2:28" x14ac:dyDescent="0.25"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2:28" x14ac:dyDescent="0.25"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2:28" x14ac:dyDescent="0.25"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2:28" x14ac:dyDescent="0.25"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2:28" x14ac:dyDescent="0.25"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2:28" x14ac:dyDescent="0.25"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2:28" x14ac:dyDescent="0.25"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2:28" x14ac:dyDescent="0.25"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2:28" x14ac:dyDescent="0.25"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2:28" x14ac:dyDescent="0.25"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2:28" x14ac:dyDescent="0.25"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2:28" x14ac:dyDescent="0.25"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2:28" x14ac:dyDescent="0.25"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2:28" x14ac:dyDescent="0.25"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2:28" x14ac:dyDescent="0.25"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2:28" x14ac:dyDescent="0.25"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2:28" x14ac:dyDescent="0.25"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2:28" x14ac:dyDescent="0.25"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2:28" x14ac:dyDescent="0.25"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2:28" x14ac:dyDescent="0.25"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2:28" x14ac:dyDescent="0.25"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2:28" x14ac:dyDescent="0.25"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2:28" x14ac:dyDescent="0.25"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2:28" x14ac:dyDescent="0.25"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2:28" x14ac:dyDescent="0.25"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2:28" x14ac:dyDescent="0.25"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2:28" x14ac:dyDescent="0.25"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2:28" x14ac:dyDescent="0.25"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2:28" x14ac:dyDescent="0.25"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2:28" x14ac:dyDescent="0.25"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2:28" x14ac:dyDescent="0.25"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2:28" x14ac:dyDescent="0.25"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2:28" x14ac:dyDescent="0.25"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2:28" x14ac:dyDescent="0.25"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2:28" x14ac:dyDescent="0.25"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2:28" x14ac:dyDescent="0.25"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2:28" x14ac:dyDescent="0.25"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2:28" x14ac:dyDescent="0.25"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2:28" x14ac:dyDescent="0.25"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2:28" x14ac:dyDescent="0.25"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2:28" x14ac:dyDescent="0.25"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2:28" x14ac:dyDescent="0.25"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2:28" x14ac:dyDescent="0.25"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2:28" x14ac:dyDescent="0.25"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2:28" x14ac:dyDescent="0.25"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2:28" x14ac:dyDescent="0.25"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2:28" x14ac:dyDescent="0.25"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2:28" x14ac:dyDescent="0.25"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2:28" x14ac:dyDescent="0.25"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2:28" x14ac:dyDescent="0.25"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2:28" x14ac:dyDescent="0.25"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2:28" x14ac:dyDescent="0.25"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2:28" x14ac:dyDescent="0.25"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2:28" x14ac:dyDescent="0.25"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2:28" x14ac:dyDescent="0.25"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2:28" x14ac:dyDescent="0.25"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2:28" x14ac:dyDescent="0.25"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2:28" x14ac:dyDescent="0.25"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2:28" x14ac:dyDescent="0.25"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2:28" x14ac:dyDescent="0.25"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2:28" x14ac:dyDescent="0.25"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2:28" x14ac:dyDescent="0.25"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2:28" x14ac:dyDescent="0.25"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2:28" x14ac:dyDescent="0.25"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2:28" x14ac:dyDescent="0.25"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2:28" x14ac:dyDescent="0.25"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2:28" x14ac:dyDescent="0.25"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2:28" x14ac:dyDescent="0.25"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2:28" x14ac:dyDescent="0.25"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2:28" x14ac:dyDescent="0.25"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2:28" x14ac:dyDescent="0.25"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2:28" x14ac:dyDescent="0.25"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2:28" x14ac:dyDescent="0.25"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2:28" x14ac:dyDescent="0.25"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2:28" x14ac:dyDescent="0.25"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2:28" x14ac:dyDescent="0.25"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2:28" x14ac:dyDescent="0.25"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2:28" x14ac:dyDescent="0.25"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2:28" x14ac:dyDescent="0.25"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2:28" x14ac:dyDescent="0.25"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2:28" x14ac:dyDescent="0.25"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2:28" x14ac:dyDescent="0.25"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2:28" x14ac:dyDescent="0.25"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2:28" x14ac:dyDescent="0.25"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2:28" x14ac:dyDescent="0.25"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2:28" x14ac:dyDescent="0.25"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2:28" x14ac:dyDescent="0.25"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2:28" x14ac:dyDescent="0.25"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2:28" x14ac:dyDescent="0.25"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2:28" x14ac:dyDescent="0.25"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2:28" x14ac:dyDescent="0.25"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2:28" x14ac:dyDescent="0.25"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2:28" x14ac:dyDescent="0.25"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2:28" x14ac:dyDescent="0.25"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2:28" x14ac:dyDescent="0.25"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2:28" x14ac:dyDescent="0.25"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2:28" x14ac:dyDescent="0.25"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2:28" x14ac:dyDescent="0.25"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2:28" x14ac:dyDescent="0.25"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2:28" x14ac:dyDescent="0.25"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2:28" x14ac:dyDescent="0.25"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2:28" x14ac:dyDescent="0.25"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2:28" x14ac:dyDescent="0.25"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2:28" x14ac:dyDescent="0.25"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2:28" x14ac:dyDescent="0.25"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2:28" x14ac:dyDescent="0.25"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2:28" x14ac:dyDescent="0.25"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2:28" x14ac:dyDescent="0.25"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2:28" x14ac:dyDescent="0.25"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</row>
    <row r="253" spans="2:28" x14ac:dyDescent="0.25"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</row>
    <row r="254" spans="2:28" x14ac:dyDescent="0.25"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</row>
    <row r="255" spans="2:28" x14ac:dyDescent="0.25"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</row>
    <row r="256" spans="2:28" x14ac:dyDescent="0.25"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</row>
    <row r="257" spans="2:28" x14ac:dyDescent="0.25"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</row>
    <row r="258" spans="2:28" x14ac:dyDescent="0.25"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</row>
    <row r="259" spans="2:28" x14ac:dyDescent="0.25"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</row>
    <row r="260" spans="2:28" x14ac:dyDescent="0.25"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</row>
    <row r="261" spans="2:28" x14ac:dyDescent="0.25"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</row>
    <row r="262" spans="2:28" x14ac:dyDescent="0.25"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</row>
    <row r="263" spans="2:28" x14ac:dyDescent="0.25"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</row>
    <row r="264" spans="2:28" x14ac:dyDescent="0.25"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</row>
    <row r="265" spans="2:28" x14ac:dyDescent="0.25"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</row>
    <row r="266" spans="2:28" x14ac:dyDescent="0.25"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</row>
    <row r="267" spans="2:28" x14ac:dyDescent="0.25"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</row>
    <row r="268" spans="2:28" x14ac:dyDescent="0.25"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</row>
    <row r="269" spans="2:28" x14ac:dyDescent="0.25"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</row>
    <row r="270" spans="2:28" x14ac:dyDescent="0.25"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</row>
    <row r="271" spans="2:28" x14ac:dyDescent="0.25"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</row>
    <row r="272" spans="2:28" x14ac:dyDescent="0.25"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</row>
    <row r="273" spans="2:28" x14ac:dyDescent="0.25"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</row>
    <row r="274" spans="2:28" x14ac:dyDescent="0.25"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</row>
    <row r="275" spans="2:28" x14ac:dyDescent="0.25"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</row>
    <row r="276" spans="2:28" x14ac:dyDescent="0.25"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</row>
    <row r="277" spans="2:28" x14ac:dyDescent="0.25"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</row>
    <row r="278" spans="2:28" x14ac:dyDescent="0.25"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</row>
    <row r="279" spans="2:28" x14ac:dyDescent="0.25"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2:28" x14ac:dyDescent="0.25"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</row>
    <row r="281" spans="2:28" x14ac:dyDescent="0.25"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2:28" x14ac:dyDescent="0.25"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</row>
    <row r="283" spans="2:28" x14ac:dyDescent="0.25"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</row>
    <row r="284" spans="2:28" x14ac:dyDescent="0.25"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</row>
    <row r="285" spans="2:28" x14ac:dyDescent="0.25"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</row>
    <row r="286" spans="2:28" x14ac:dyDescent="0.25"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</row>
    <row r="287" spans="2:28" x14ac:dyDescent="0.25"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</row>
    <row r="288" spans="2:28" x14ac:dyDescent="0.25"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</row>
    <row r="289" spans="2:28" x14ac:dyDescent="0.25"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</row>
    <row r="290" spans="2:28" x14ac:dyDescent="0.25"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</row>
    <row r="291" spans="2:28" x14ac:dyDescent="0.25"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</row>
    <row r="292" spans="2:28" x14ac:dyDescent="0.25"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</row>
    <row r="293" spans="2:28" x14ac:dyDescent="0.25"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</row>
    <row r="294" spans="2:28" x14ac:dyDescent="0.25"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</row>
    <row r="295" spans="2:28" x14ac:dyDescent="0.25"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</row>
    <row r="296" spans="2:28" x14ac:dyDescent="0.25"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</row>
    <row r="297" spans="2:28" x14ac:dyDescent="0.25"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</row>
    <row r="298" spans="2:28" x14ac:dyDescent="0.25"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</row>
    <row r="299" spans="2:28" x14ac:dyDescent="0.25"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</row>
    <row r="300" spans="2:28" x14ac:dyDescent="0.25"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</row>
    <row r="301" spans="2:28" x14ac:dyDescent="0.25"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</row>
    <row r="302" spans="2:28" x14ac:dyDescent="0.25"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</row>
    <row r="303" spans="2:28" x14ac:dyDescent="0.25"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</row>
    <row r="304" spans="2:28" x14ac:dyDescent="0.25"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</row>
    <row r="305" spans="2:28" x14ac:dyDescent="0.25"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</row>
    <row r="306" spans="2:28" x14ac:dyDescent="0.25"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</row>
    <row r="307" spans="2:28" x14ac:dyDescent="0.25"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</row>
    <row r="308" spans="2:28" x14ac:dyDescent="0.25"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</row>
    <row r="309" spans="2:28" x14ac:dyDescent="0.25"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2:28" x14ac:dyDescent="0.25"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</row>
    <row r="311" spans="2:28" x14ac:dyDescent="0.25"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</row>
    <row r="312" spans="2:28" x14ac:dyDescent="0.25"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</row>
    <row r="313" spans="2:28" x14ac:dyDescent="0.25"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</row>
    <row r="314" spans="2:28" x14ac:dyDescent="0.25"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</row>
    <row r="315" spans="2:28" x14ac:dyDescent="0.25"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</row>
    <row r="316" spans="2:28" x14ac:dyDescent="0.25"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</row>
    <row r="317" spans="2:28" x14ac:dyDescent="0.25"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</row>
    <row r="318" spans="2:28" x14ac:dyDescent="0.25"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</row>
    <row r="319" spans="2:28" x14ac:dyDescent="0.25"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</row>
    <row r="320" spans="2:28" x14ac:dyDescent="0.25"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</row>
    <row r="321" spans="2:28" x14ac:dyDescent="0.25"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</row>
    <row r="322" spans="2:28" x14ac:dyDescent="0.25"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</row>
    <row r="323" spans="2:28" x14ac:dyDescent="0.25"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</row>
    <row r="324" spans="2:28" x14ac:dyDescent="0.25"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</row>
    <row r="325" spans="2:28" x14ac:dyDescent="0.25"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</row>
    <row r="326" spans="2:28" x14ac:dyDescent="0.25"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</row>
    <row r="327" spans="2:28" x14ac:dyDescent="0.25"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</row>
    <row r="328" spans="2:28" x14ac:dyDescent="0.25"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</row>
    <row r="329" spans="2:28" x14ac:dyDescent="0.25"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</row>
    <row r="330" spans="2:28" x14ac:dyDescent="0.25"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</row>
    <row r="331" spans="2:28" x14ac:dyDescent="0.25"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</row>
    <row r="332" spans="2:28" x14ac:dyDescent="0.25"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</row>
    <row r="333" spans="2:28" x14ac:dyDescent="0.25"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</row>
    <row r="334" spans="2:28" x14ac:dyDescent="0.25"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2:28" x14ac:dyDescent="0.25"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2:28" x14ac:dyDescent="0.25"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2:28" x14ac:dyDescent="0.25"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</row>
    <row r="338" spans="2:28" x14ac:dyDescent="0.25"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</row>
    <row r="339" spans="2:28" x14ac:dyDescent="0.25"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</row>
    <row r="340" spans="2:28" x14ac:dyDescent="0.25"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</row>
    <row r="341" spans="2:28" x14ac:dyDescent="0.25"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</row>
    <row r="342" spans="2:28" x14ac:dyDescent="0.25"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</row>
    <row r="343" spans="2:28" x14ac:dyDescent="0.25"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</row>
    <row r="344" spans="2:28" x14ac:dyDescent="0.25"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</row>
    <row r="345" spans="2:28" x14ac:dyDescent="0.25"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</row>
    <row r="346" spans="2:28" x14ac:dyDescent="0.25"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</row>
    <row r="347" spans="2:28" x14ac:dyDescent="0.25"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</row>
    <row r="348" spans="2:28" x14ac:dyDescent="0.25"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</row>
    <row r="349" spans="2:28" x14ac:dyDescent="0.25"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</row>
    <row r="350" spans="2:28" x14ac:dyDescent="0.25"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</row>
    <row r="351" spans="2:28" x14ac:dyDescent="0.25"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</row>
    <row r="352" spans="2:28" x14ac:dyDescent="0.25"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</row>
    <row r="353" spans="2:28" x14ac:dyDescent="0.25"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</row>
    <row r="354" spans="2:28" x14ac:dyDescent="0.25"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</row>
    <row r="355" spans="2:28" x14ac:dyDescent="0.25"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</row>
    <row r="356" spans="2:28" x14ac:dyDescent="0.25"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</row>
    <row r="357" spans="2:28" x14ac:dyDescent="0.25"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</row>
    <row r="358" spans="2:28" x14ac:dyDescent="0.25"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</row>
    <row r="359" spans="2:28" x14ac:dyDescent="0.25"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</row>
    <row r="360" spans="2:28" x14ac:dyDescent="0.25"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</row>
    <row r="361" spans="2:28" x14ac:dyDescent="0.25"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</row>
    <row r="362" spans="2:28" x14ac:dyDescent="0.25"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</row>
    <row r="363" spans="2:28" x14ac:dyDescent="0.25"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</row>
    <row r="364" spans="2:28" x14ac:dyDescent="0.25"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</row>
    <row r="365" spans="2:28" x14ac:dyDescent="0.25"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</row>
    <row r="366" spans="2:28" x14ac:dyDescent="0.25"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</row>
    <row r="367" spans="2:28" x14ac:dyDescent="0.25"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</row>
    <row r="368" spans="2:28" x14ac:dyDescent="0.25"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</row>
    <row r="369" spans="2:28" x14ac:dyDescent="0.25"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</row>
    <row r="370" spans="2:28" x14ac:dyDescent="0.25"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</row>
    <row r="371" spans="2:28" x14ac:dyDescent="0.25"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</row>
    <row r="372" spans="2:28" x14ac:dyDescent="0.25"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</row>
    <row r="373" spans="2:28" x14ac:dyDescent="0.25"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</row>
    <row r="374" spans="2:28" x14ac:dyDescent="0.25"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</row>
    <row r="375" spans="2:28" x14ac:dyDescent="0.25"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</row>
    <row r="376" spans="2:28" x14ac:dyDescent="0.25"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2:28" x14ac:dyDescent="0.25"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2:28" x14ac:dyDescent="0.25"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2:28" x14ac:dyDescent="0.25"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2:28" x14ac:dyDescent="0.25"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2:28" x14ac:dyDescent="0.25"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2:28" x14ac:dyDescent="0.25"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2:28" x14ac:dyDescent="0.25"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2:28" x14ac:dyDescent="0.25"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2:28" x14ac:dyDescent="0.25"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2:28" x14ac:dyDescent="0.25"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2:28" x14ac:dyDescent="0.25"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2:28" x14ac:dyDescent="0.25"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2:28" x14ac:dyDescent="0.25"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2:28" x14ac:dyDescent="0.25"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2:28" x14ac:dyDescent="0.25"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</row>
    <row r="392" spans="2:28" x14ac:dyDescent="0.25"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</row>
    <row r="393" spans="2:28" x14ac:dyDescent="0.25"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</row>
    <row r="394" spans="2:28" x14ac:dyDescent="0.25"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</row>
    <row r="395" spans="2:28" x14ac:dyDescent="0.25"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2:28" x14ac:dyDescent="0.25"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</row>
    <row r="397" spans="2:28" x14ac:dyDescent="0.25"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</row>
    <row r="398" spans="2:28" x14ac:dyDescent="0.25"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</row>
    <row r="399" spans="2:28" x14ac:dyDescent="0.25"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</row>
    <row r="400" spans="2:28" x14ac:dyDescent="0.25"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</row>
    <row r="401" spans="2:28" x14ac:dyDescent="0.25"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</row>
    <row r="402" spans="2:28" x14ac:dyDescent="0.25"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</row>
    <row r="403" spans="2:28" x14ac:dyDescent="0.25"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</row>
    <row r="404" spans="2:28" x14ac:dyDescent="0.25"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</row>
    <row r="405" spans="2:28" x14ac:dyDescent="0.25"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</row>
    <row r="406" spans="2:28" x14ac:dyDescent="0.25"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</row>
    <row r="407" spans="2:28" x14ac:dyDescent="0.25"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</row>
    <row r="408" spans="2:28" x14ac:dyDescent="0.25"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</row>
    <row r="409" spans="2:28" x14ac:dyDescent="0.25"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</row>
    <row r="410" spans="2:28" x14ac:dyDescent="0.25"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</row>
    <row r="411" spans="2:28" x14ac:dyDescent="0.25"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</row>
    <row r="412" spans="2:28" x14ac:dyDescent="0.25"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</row>
    <row r="413" spans="2:28" x14ac:dyDescent="0.25"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</row>
    <row r="414" spans="2:28" x14ac:dyDescent="0.25"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</row>
    <row r="415" spans="2:28" x14ac:dyDescent="0.25"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</row>
    <row r="416" spans="2:28" x14ac:dyDescent="0.25"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</row>
    <row r="417" spans="2:28" x14ac:dyDescent="0.25"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</row>
    <row r="418" spans="2:28" x14ac:dyDescent="0.25"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</row>
    <row r="419" spans="2:28" x14ac:dyDescent="0.25"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</row>
    <row r="420" spans="2:28" x14ac:dyDescent="0.25"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</row>
    <row r="421" spans="2:28" x14ac:dyDescent="0.25"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</row>
    <row r="422" spans="2:28" x14ac:dyDescent="0.25"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</row>
    <row r="423" spans="2:28" x14ac:dyDescent="0.25"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</row>
    <row r="424" spans="2:28" x14ac:dyDescent="0.25"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</row>
    <row r="425" spans="2:28" x14ac:dyDescent="0.25"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</row>
    <row r="426" spans="2:28" x14ac:dyDescent="0.25"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</row>
    <row r="427" spans="2:28" x14ac:dyDescent="0.25"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</row>
    <row r="428" spans="2:28" x14ac:dyDescent="0.25"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</row>
    <row r="429" spans="2:28" x14ac:dyDescent="0.25"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</row>
    <row r="430" spans="2:28" x14ac:dyDescent="0.25"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</row>
    <row r="431" spans="2:28" x14ac:dyDescent="0.25"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</row>
    <row r="432" spans="2:28" x14ac:dyDescent="0.25"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</row>
    <row r="433" spans="2:28" x14ac:dyDescent="0.25"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</row>
    <row r="434" spans="2:28" x14ac:dyDescent="0.25"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</row>
    <row r="435" spans="2:28" x14ac:dyDescent="0.25"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</row>
    <row r="436" spans="2:28" x14ac:dyDescent="0.25"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</row>
    <row r="437" spans="2:28" x14ac:dyDescent="0.25"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</row>
    <row r="438" spans="2:28" x14ac:dyDescent="0.25"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</row>
    <row r="439" spans="2:28" x14ac:dyDescent="0.25"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</row>
    <row r="440" spans="2:28" x14ac:dyDescent="0.25"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</row>
    <row r="441" spans="2:28" x14ac:dyDescent="0.25"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</row>
    <row r="442" spans="2:28" x14ac:dyDescent="0.25"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</row>
    <row r="443" spans="2:28" x14ac:dyDescent="0.25"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</row>
    <row r="444" spans="2:28" x14ac:dyDescent="0.25"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</row>
    <row r="445" spans="2:28" x14ac:dyDescent="0.25"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</row>
    <row r="446" spans="2:28" x14ac:dyDescent="0.25"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</row>
    <row r="447" spans="2:28" x14ac:dyDescent="0.25"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</row>
    <row r="448" spans="2:28" x14ac:dyDescent="0.25"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</row>
    <row r="449" spans="2:28" x14ac:dyDescent="0.25"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</row>
    <row r="450" spans="2:28" x14ac:dyDescent="0.25"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</row>
    <row r="451" spans="2:28" x14ac:dyDescent="0.25"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</row>
    <row r="452" spans="2:28" x14ac:dyDescent="0.25"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</row>
    <row r="453" spans="2:28" x14ac:dyDescent="0.25"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</row>
    <row r="454" spans="2:28" x14ac:dyDescent="0.25"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</row>
    <row r="455" spans="2:28" x14ac:dyDescent="0.25"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</row>
    <row r="456" spans="2:28" x14ac:dyDescent="0.25"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</row>
    <row r="457" spans="2:28" x14ac:dyDescent="0.25"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</row>
    <row r="458" spans="2:28" x14ac:dyDescent="0.25"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</row>
    <row r="459" spans="2:28" x14ac:dyDescent="0.25"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</row>
    <row r="460" spans="2:28" x14ac:dyDescent="0.25"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</row>
    <row r="461" spans="2:28" x14ac:dyDescent="0.25"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</row>
    <row r="462" spans="2:28" x14ac:dyDescent="0.25"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</row>
    <row r="463" spans="2:28" x14ac:dyDescent="0.25"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</row>
    <row r="464" spans="2:28" x14ac:dyDescent="0.25"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</row>
    <row r="465" spans="2:28" x14ac:dyDescent="0.25"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</row>
    <row r="466" spans="2:28" x14ac:dyDescent="0.25"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</row>
    <row r="467" spans="2:28" x14ac:dyDescent="0.25"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</row>
    <row r="468" spans="2:28" x14ac:dyDescent="0.25"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</row>
    <row r="469" spans="2:28" x14ac:dyDescent="0.25"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</row>
    <row r="470" spans="2:28" x14ac:dyDescent="0.25"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</row>
    <row r="471" spans="2:28" x14ac:dyDescent="0.25"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</row>
    <row r="472" spans="2:28" x14ac:dyDescent="0.25"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</row>
    <row r="473" spans="2:28" x14ac:dyDescent="0.25"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</row>
    <row r="474" spans="2:28" x14ac:dyDescent="0.25"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</row>
    <row r="475" spans="2:28" x14ac:dyDescent="0.25"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</row>
    <row r="476" spans="2:28" x14ac:dyDescent="0.25"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</row>
    <row r="477" spans="2:28" x14ac:dyDescent="0.25"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</row>
    <row r="478" spans="2:28" x14ac:dyDescent="0.25"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</row>
    <row r="479" spans="2:28" x14ac:dyDescent="0.25"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</row>
    <row r="480" spans="2:28" x14ac:dyDescent="0.25"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</row>
    <row r="481" spans="2:28" x14ac:dyDescent="0.25"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</row>
    <row r="482" spans="2:28" x14ac:dyDescent="0.25"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</row>
    <row r="483" spans="2:28" x14ac:dyDescent="0.25"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</row>
    <row r="484" spans="2:28" x14ac:dyDescent="0.25"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</row>
    <row r="485" spans="2:28" x14ac:dyDescent="0.25"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</row>
    <row r="486" spans="2:28" x14ac:dyDescent="0.25"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</row>
    <row r="487" spans="2:28" x14ac:dyDescent="0.25"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</row>
    <row r="488" spans="2:28" x14ac:dyDescent="0.25"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2:28" x14ac:dyDescent="0.25"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2:28" x14ac:dyDescent="0.25"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2:28" x14ac:dyDescent="0.25"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2:28" x14ac:dyDescent="0.25"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2:28" x14ac:dyDescent="0.25"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</row>
    <row r="494" spans="2:28" x14ac:dyDescent="0.25"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</row>
    <row r="495" spans="2:28" x14ac:dyDescent="0.25"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</row>
    <row r="496" spans="2:28" x14ac:dyDescent="0.25"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</row>
    <row r="497" spans="2:28" x14ac:dyDescent="0.25"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</row>
    <row r="498" spans="2:28" x14ac:dyDescent="0.25"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</row>
    <row r="499" spans="2:28" x14ac:dyDescent="0.25"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</row>
    <row r="500" spans="2:28" x14ac:dyDescent="0.25"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</row>
    <row r="501" spans="2:28" x14ac:dyDescent="0.25"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</row>
    <row r="502" spans="2:28" x14ac:dyDescent="0.25"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</row>
    <row r="503" spans="2:28" x14ac:dyDescent="0.25"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</row>
    <row r="504" spans="2:28" x14ac:dyDescent="0.25"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</row>
    <row r="505" spans="2:28" x14ac:dyDescent="0.25"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</row>
    <row r="506" spans="2:28" x14ac:dyDescent="0.25"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</row>
    <row r="507" spans="2:28" x14ac:dyDescent="0.25"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</row>
    <row r="508" spans="2:28" x14ac:dyDescent="0.25"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</row>
    <row r="509" spans="2:28" x14ac:dyDescent="0.25"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</row>
    <row r="510" spans="2:28" x14ac:dyDescent="0.25"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</row>
    <row r="511" spans="2:28" x14ac:dyDescent="0.25"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</row>
    <row r="512" spans="2:28" x14ac:dyDescent="0.25"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</row>
    <row r="513" spans="2:28" x14ac:dyDescent="0.25"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</row>
    <row r="514" spans="2:28" x14ac:dyDescent="0.25"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</row>
    <row r="515" spans="2:28" x14ac:dyDescent="0.25"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</row>
    <row r="516" spans="2:28" x14ac:dyDescent="0.25"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</row>
    <row r="517" spans="2:28" x14ac:dyDescent="0.25"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</row>
    <row r="518" spans="2:28" x14ac:dyDescent="0.25"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</row>
    <row r="519" spans="2:28" x14ac:dyDescent="0.25"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</row>
    <row r="520" spans="2:28" x14ac:dyDescent="0.25"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</row>
    <row r="521" spans="2:28" x14ac:dyDescent="0.25"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</row>
    <row r="522" spans="2:28" x14ac:dyDescent="0.25"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</row>
    <row r="523" spans="2:28" x14ac:dyDescent="0.25"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</row>
    <row r="524" spans="2:28" x14ac:dyDescent="0.25"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</row>
    <row r="525" spans="2:28" x14ac:dyDescent="0.25"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</row>
    <row r="526" spans="2:28" x14ac:dyDescent="0.25"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</row>
    <row r="527" spans="2:28" x14ac:dyDescent="0.25"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</row>
    <row r="528" spans="2:28" x14ac:dyDescent="0.25"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2:28" x14ac:dyDescent="0.25"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2:28" x14ac:dyDescent="0.25"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</row>
    <row r="531" spans="2:28" x14ac:dyDescent="0.25"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2:28" x14ac:dyDescent="0.25"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2:28" x14ac:dyDescent="0.25"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2:28" x14ac:dyDescent="0.25"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2:28" x14ac:dyDescent="0.25"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2:28" x14ac:dyDescent="0.25"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</row>
    <row r="537" spans="2:28" x14ac:dyDescent="0.25"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</row>
    <row r="538" spans="2:28" x14ac:dyDescent="0.25"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</row>
    <row r="539" spans="2:28" x14ac:dyDescent="0.25"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</row>
    <row r="540" spans="2:28" x14ac:dyDescent="0.25"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</row>
    <row r="541" spans="2:28" x14ac:dyDescent="0.25"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</row>
    <row r="542" spans="2:28" x14ac:dyDescent="0.25"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2:28" x14ac:dyDescent="0.25"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</row>
    <row r="544" spans="2:28" x14ac:dyDescent="0.25"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</row>
    <row r="545" spans="2:28" x14ac:dyDescent="0.25"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</row>
    <row r="546" spans="2:28" x14ac:dyDescent="0.25"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</row>
    <row r="547" spans="2:28" x14ac:dyDescent="0.25"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</row>
    <row r="548" spans="2:28" x14ac:dyDescent="0.25"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</row>
    <row r="549" spans="2:28" x14ac:dyDescent="0.25"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</row>
    <row r="550" spans="2:28" x14ac:dyDescent="0.25"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</row>
    <row r="551" spans="2:28" x14ac:dyDescent="0.25"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</row>
    <row r="552" spans="2:28" x14ac:dyDescent="0.25"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</row>
    <row r="553" spans="2:28" x14ac:dyDescent="0.25"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</row>
    <row r="554" spans="2:28" x14ac:dyDescent="0.25"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</row>
    <row r="555" spans="2:28" x14ac:dyDescent="0.25"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</row>
    <row r="556" spans="2:28" x14ac:dyDescent="0.25"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</row>
    <row r="557" spans="2:28" x14ac:dyDescent="0.25"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</row>
    <row r="558" spans="2:28" x14ac:dyDescent="0.25"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</row>
    <row r="559" spans="2:28" x14ac:dyDescent="0.25"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</row>
    <row r="560" spans="2:28" x14ac:dyDescent="0.25"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</row>
    <row r="561" spans="2:28" x14ac:dyDescent="0.25"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</row>
    <row r="562" spans="2:28" x14ac:dyDescent="0.25"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</row>
    <row r="563" spans="2:28" x14ac:dyDescent="0.25"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</row>
    <row r="564" spans="2:28" x14ac:dyDescent="0.25"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</row>
    <row r="565" spans="2:28" x14ac:dyDescent="0.25"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</row>
    <row r="566" spans="2:28" x14ac:dyDescent="0.25"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</row>
    <row r="567" spans="2:28" x14ac:dyDescent="0.25"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</row>
    <row r="568" spans="2:28" x14ac:dyDescent="0.25"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</row>
    <row r="569" spans="2:28" x14ac:dyDescent="0.25"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</row>
    <row r="570" spans="2:28" x14ac:dyDescent="0.25"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</row>
    <row r="571" spans="2:28" x14ac:dyDescent="0.25"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</row>
    <row r="572" spans="2:28" x14ac:dyDescent="0.25"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</row>
    <row r="573" spans="2:28" x14ac:dyDescent="0.25"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</row>
    <row r="574" spans="2:28" x14ac:dyDescent="0.25"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</row>
    <row r="575" spans="2:28" x14ac:dyDescent="0.25"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</row>
    <row r="576" spans="2:28" x14ac:dyDescent="0.25"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</row>
    <row r="577" spans="2:28" x14ac:dyDescent="0.25"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</row>
    <row r="578" spans="2:28" x14ac:dyDescent="0.25"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</row>
    <row r="579" spans="2:28" x14ac:dyDescent="0.25"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</row>
    <row r="580" spans="2:28" x14ac:dyDescent="0.25"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</row>
    <row r="581" spans="2:28" x14ac:dyDescent="0.25"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</row>
    <row r="582" spans="2:28" x14ac:dyDescent="0.25"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</row>
    <row r="583" spans="2:28" x14ac:dyDescent="0.25"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</row>
    <row r="584" spans="2:28" x14ac:dyDescent="0.25"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</row>
    <row r="585" spans="2:28" x14ac:dyDescent="0.25"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</row>
    <row r="586" spans="2:28" x14ac:dyDescent="0.25"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</row>
    <row r="587" spans="2:28" x14ac:dyDescent="0.25"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</row>
    <row r="588" spans="2:28" x14ac:dyDescent="0.25"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</row>
    <row r="589" spans="2:28" x14ac:dyDescent="0.25"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</row>
    <row r="590" spans="2:28" x14ac:dyDescent="0.25"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</row>
    <row r="591" spans="2:28" x14ac:dyDescent="0.25"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</row>
    <row r="592" spans="2:28" x14ac:dyDescent="0.25"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</row>
    <row r="593" spans="2:28" x14ac:dyDescent="0.25"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</row>
    <row r="594" spans="2:28" x14ac:dyDescent="0.25"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</row>
    <row r="595" spans="2:28" x14ac:dyDescent="0.25"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</row>
    <row r="596" spans="2:28" x14ac:dyDescent="0.25"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</row>
    <row r="597" spans="2:28" x14ac:dyDescent="0.25"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</row>
    <row r="598" spans="2:28" x14ac:dyDescent="0.25"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</row>
    <row r="599" spans="2:28" x14ac:dyDescent="0.25"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</row>
    <row r="600" spans="2:28" x14ac:dyDescent="0.25"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</row>
    <row r="601" spans="2:28" x14ac:dyDescent="0.25"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</row>
    <row r="602" spans="2:28" x14ac:dyDescent="0.25"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</row>
    <row r="603" spans="2:28" x14ac:dyDescent="0.25"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</row>
    <row r="604" spans="2:28" x14ac:dyDescent="0.25"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</row>
    <row r="605" spans="2:28" x14ac:dyDescent="0.25"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</row>
    <row r="606" spans="2:28" x14ac:dyDescent="0.25"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</row>
    <row r="607" spans="2:28" x14ac:dyDescent="0.25"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</row>
    <row r="608" spans="2:28" x14ac:dyDescent="0.25"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</row>
    <row r="609" spans="2:28" x14ac:dyDescent="0.25"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</row>
    <row r="610" spans="2:28" x14ac:dyDescent="0.25"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</row>
    <row r="611" spans="2:28" x14ac:dyDescent="0.25"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</row>
    <row r="612" spans="2:28" x14ac:dyDescent="0.25"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</row>
    <row r="613" spans="2:28" x14ac:dyDescent="0.25"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</row>
    <row r="614" spans="2:28" x14ac:dyDescent="0.25"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</row>
    <row r="615" spans="2:28" x14ac:dyDescent="0.25"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</row>
    <row r="616" spans="2:28" x14ac:dyDescent="0.25"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</row>
    <row r="617" spans="2:28" x14ac:dyDescent="0.25"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</row>
    <row r="618" spans="2:28" x14ac:dyDescent="0.25"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</row>
    <row r="619" spans="2:28" x14ac:dyDescent="0.25"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</row>
    <row r="620" spans="2:28" x14ac:dyDescent="0.25"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</row>
    <row r="621" spans="2:28" x14ac:dyDescent="0.25"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</row>
    <row r="622" spans="2:28" x14ac:dyDescent="0.25"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</row>
    <row r="623" spans="2:28" x14ac:dyDescent="0.25"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</row>
    <row r="624" spans="2:28" x14ac:dyDescent="0.25"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</row>
    <row r="625" spans="2:28" x14ac:dyDescent="0.25"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</row>
    <row r="626" spans="2:28" x14ac:dyDescent="0.25"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</row>
    <row r="627" spans="2:28" x14ac:dyDescent="0.25"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</row>
    <row r="628" spans="2:28" x14ac:dyDescent="0.25"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</row>
    <row r="629" spans="2:28" x14ac:dyDescent="0.25"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</row>
    <row r="630" spans="2:28" x14ac:dyDescent="0.25"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</row>
    <row r="631" spans="2:28" x14ac:dyDescent="0.25"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</row>
    <row r="632" spans="2:28" x14ac:dyDescent="0.25"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</row>
    <row r="633" spans="2:28" x14ac:dyDescent="0.25"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</row>
    <row r="634" spans="2:28" x14ac:dyDescent="0.25"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</row>
    <row r="635" spans="2:28" x14ac:dyDescent="0.25"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</row>
    <row r="636" spans="2:28" x14ac:dyDescent="0.25"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</row>
    <row r="637" spans="2:28" x14ac:dyDescent="0.25"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</row>
    <row r="638" spans="2:28" x14ac:dyDescent="0.25"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</row>
    <row r="639" spans="2:28" x14ac:dyDescent="0.25"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</row>
    <row r="640" spans="2:28" x14ac:dyDescent="0.25"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</row>
    <row r="641" spans="2:28" x14ac:dyDescent="0.25"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</row>
    <row r="642" spans="2:28" x14ac:dyDescent="0.25"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</row>
  </sheetData>
  <mergeCells count="17">
    <mergeCell ref="E31:F31"/>
    <mergeCell ref="H31:I31"/>
    <mergeCell ref="M31:N31"/>
    <mergeCell ref="C1:P1"/>
    <mergeCell ref="B2:P2"/>
    <mergeCell ref="B4:G4"/>
    <mergeCell ref="H4:P4"/>
    <mergeCell ref="I7:J7"/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</mergeCells>
  <pageMargins left="0.31496062992125984" right="0.31496062992125984" top="0.39370078740157483" bottom="0.39370078740157483" header="0.31496062992125984" footer="0.31496062992125984"/>
  <pageSetup scale="55" orientation="landscape" verticalDpi="0" r:id="rId1"/>
  <headerFooter>
    <oddHeader xml:space="preserve">&amp;C
INSTITUTO FEDERAL
PARANÁ   
MINISTÉRIO DA
EDUCAÇÃO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5"/>
  <sheetViews>
    <sheetView showGridLines="0" zoomScale="80" zoomScaleNormal="80" workbookViewId="0">
      <selection activeCell="B8" sqref="B8"/>
    </sheetView>
  </sheetViews>
  <sheetFormatPr defaultRowHeight="15" x14ac:dyDescent="0.25"/>
  <cols>
    <col min="1" max="1" width="40.5703125" style="1" customWidth="1"/>
    <col min="2" max="15" width="13" style="1" customWidth="1"/>
    <col min="16" max="16" width="17.7109375" style="1" customWidth="1"/>
    <col min="17" max="27" width="10" style="1" customWidth="1"/>
    <col min="28" max="28" width="16.28515625" style="1" customWidth="1"/>
    <col min="29" max="256" width="9.140625" style="1"/>
    <col min="257" max="257" width="40.5703125" style="1" customWidth="1"/>
    <col min="258" max="271" width="13" style="1" customWidth="1"/>
    <col min="272" max="272" width="17.7109375" style="1" customWidth="1"/>
    <col min="273" max="283" width="10" style="1" customWidth="1"/>
    <col min="284" max="284" width="16.28515625" style="1" customWidth="1"/>
    <col min="285" max="512" width="9.140625" style="1"/>
    <col min="513" max="513" width="40.5703125" style="1" customWidth="1"/>
    <col min="514" max="527" width="13" style="1" customWidth="1"/>
    <col min="528" max="528" width="17.7109375" style="1" customWidth="1"/>
    <col min="529" max="539" width="10" style="1" customWidth="1"/>
    <col min="540" max="540" width="16.28515625" style="1" customWidth="1"/>
    <col min="541" max="768" width="9.140625" style="1"/>
    <col min="769" max="769" width="40.5703125" style="1" customWidth="1"/>
    <col min="770" max="783" width="13" style="1" customWidth="1"/>
    <col min="784" max="784" width="17.7109375" style="1" customWidth="1"/>
    <col min="785" max="795" width="10" style="1" customWidth="1"/>
    <col min="796" max="796" width="16.28515625" style="1" customWidth="1"/>
    <col min="797" max="1024" width="9.140625" style="1"/>
    <col min="1025" max="1025" width="40.5703125" style="1" customWidth="1"/>
    <col min="1026" max="1039" width="13" style="1" customWidth="1"/>
    <col min="1040" max="1040" width="17.7109375" style="1" customWidth="1"/>
    <col min="1041" max="1051" width="10" style="1" customWidth="1"/>
    <col min="1052" max="1052" width="16.28515625" style="1" customWidth="1"/>
    <col min="1053" max="1280" width="9.140625" style="1"/>
    <col min="1281" max="1281" width="40.5703125" style="1" customWidth="1"/>
    <col min="1282" max="1295" width="13" style="1" customWidth="1"/>
    <col min="1296" max="1296" width="17.7109375" style="1" customWidth="1"/>
    <col min="1297" max="1307" width="10" style="1" customWidth="1"/>
    <col min="1308" max="1308" width="16.28515625" style="1" customWidth="1"/>
    <col min="1309" max="1536" width="9.140625" style="1"/>
    <col min="1537" max="1537" width="40.5703125" style="1" customWidth="1"/>
    <col min="1538" max="1551" width="13" style="1" customWidth="1"/>
    <col min="1552" max="1552" width="17.7109375" style="1" customWidth="1"/>
    <col min="1553" max="1563" width="10" style="1" customWidth="1"/>
    <col min="1564" max="1564" width="16.28515625" style="1" customWidth="1"/>
    <col min="1565" max="1792" width="9.140625" style="1"/>
    <col min="1793" max="1793" width="40.5703125" style="1" customWidth="1"/>
    <col min="1794" max="1807" width="13" style="1" customWidth="1"/>
    <col min="1808" max="1808" width="17.7109375" style="1" customWidth="1"/>
    <col min="1809" max="1819" width="10" style="1" customWidth="1"/>
    <col min="1820" max="1820" width="16.28515625" style="1" customWidth="1"/>
    <col min="1821" max="2048" width="9.140625" style="1"/>
    <col min="2049" max="2049" width="40.5703125" style="1" customWidth="1"/>
    <col min="2050" max="2063" width="13" style="1" customWidth="1"/>
    <col min="2064" max="2064" width="17.7109375" style="1" customWidth="1"/>
    <col min="2065" max="2075" width="10" style="1" customWidth="1"/>
    <col min="2076" max="2076" width="16.28515625" style="1" customWidth="1"/>
    <col min="2077" max="2304" width="9.140625" style="1"/>
    <col min="2305" max="2305" width="40.5703125" style="1" customWidth="1"/>
    <col min="2306" max="2319" width="13" style="1" customWidth="1"/>
    <col min="2320" max="2320" width="17.7109375" style="1" customWidth="1"/>
    <col min="2321" max="2331" width="10" style="1" customWidth="1"/>
    <col min="2332" max="2332" width="16.28515625" style="1" customWidth="1"/>
    <col min="2333" max="2560" width="9.140625" style="1"/>
    <col min="2561" max="2561" width="40.5703125" style="1" customWidth="1"/>
    <col min="2562" max="2575" width="13" style="1" customWidth="1"/>
    <col min="2576" max="2576" width="17.7109375" style="1" customWidth="1"/>
    <col min="2577" max="2587" width="10" style="1" customWidth="1"/>
    <col min="2588" max="2588" width="16.28515625" style="1" customWidth="1"/>
    <col min="2589" max="2816" width="9.140625" style="1"/>
    <col min="2817" max="2817" width="40.5703125" style="1" customWidth="1"/>
    <col min="2818" max="2831" width="13" style="1" customWidth="1"/>
    <col min="2832" max="2832" width="17.7109375" style="1" customWidth="1"/>
    <col min="2833" max="2843" width="10" style="1" customWidth="1"/>
    <col min="2844" max="2844" width="16.28515625" style="1" customWidth="1"/>
    <col min="2845" max="3072" width="9.140625" style="1"/>
    <col min="3073" max="3073" width="40.5703125" style="1" customWidth="1"/>
    <col min="3074" max="3087" width="13" style="1" customWidth="1"/>
    <col min="3088" max="3088" width="17.7109375" style="1" customWidth="1"/>
    <col min="3089" max="3099" width="10" style="1" customWidth="1"/>
    <col min="3100" max="3100" width="16.28515625" style="1" customWidth="1"/>
    <col min="3101" max="3328" width="9.140625" style="1"/>
    <col min="3329" max="3329" width="40.5703125" style="1" customWidth="1"/>
    <col min="3330" max="3343" width="13" style="1" customWidth="1"/>
    <col min="3344" max="3344" width="17.7109375" style="1" customWidth="1"/>
    <col min="3345" max="3355" width="10" style="1" customWidth="1"/>
    <col min="3356" max="3356" width="16.28515625" style="1" customWidth="1"/>
    <col min="3357" max="3584" width="9.140625" style="1"/>
    <col min="3585" max="3585" width="40.5703125" style="1" customWidth="1"/>
    <col min="3586" max="3599" width="13" style="1" customWidth="1"/>
    <col min="3600" max="3600" width="17.7109375" style="1" customWidth="1"/>
    <col min="3601" max="3611" width="10" style="1" customWidth="1"/>
    <col min="3612" max="3612" width="16.28515625" style="1" customWidth="1"/>
    <col min="3613" max="3840" width="9.140625" style="1"/>
    <col min="3841" max="3841" width="40.5703125" style="1" customWidth="1"/>
    <col min="3842" max="3855" width="13" style="1" customWidth="1"/>
    <col min="3856" max="3856" width="17.7109375" style="1" customWidth="1"/>
    <col min="3857" max="3867" width="10" style="1" customWidth="1"/>
    <col min="3868" max="3868" width="16.28515625" style="1" customWidth="1"/>
    <col min="3869" max="4096" width="9.140625" style="1"/>
    <col min="4097" max="4097" width="40.5703125" style="1" customWidth="1"/>
    <col min="4098" max="4111" width="13" style="1" customWidth="1"/>
    <col min="4112" max="4112" width="17.7109375" style="1" customWidth="1"/>
    <col min="4113" max="4123" width="10" style="1" customWidth="1"/>
    <col min="4124" max="4124" width="16.28515625" style="1" customWidth="1"/>
    <col min="4125" max="4352" width="9.140625" style="1"/>
    <col min="4353" max="4353" width="40.5703125" style="1" customWidth="1"/>
    <col min="4354" max="4367" width="13" style="1" customWidth="1"/>
    <col min="4368" max="4368" width="17.7109375" style="1" customWidth="1"/>
    <col min="4369" max="4379" width="10" style="1" customWidth="1"/>
    <col min="4380" max="4380" width="16.28515625" style="1" customWidth="1"/>
    <col min="4381" max="4608" width="9.140625" style="1"/>
    <col min="4609" max="4609" width="40.5703125" style="1" customWidth="1"/>
    <col min="4610" max="4623" width="13" style="1" customWidth="1"/>
    <col min="4624" max="4624" width="17.7109375" style="1" customWidth="1"/>
    <col min="4625" max="4635" width="10" style="1" customWidth="1"/>
    <col min="4636" max="4636" width="16.28515625" style="1" customWidth="1"/>
    <col min="4637" max="4864" width="9.140625" style="1"/>
    <col min="4865" max="4865" width="40.5703125" style="1" customWidth="1"/>
    <col min="4866" max="4879" width="13" style="1" customWidth="1"/>
    <col min="4880" max="4880" width="17.7109375" style="1" customWidth="1"/>
    <col min="4881" max="4891" width="10" style="1" customWidth="1"/>
    <col min="4892" max="4892" width="16.28515625" style="1" customWidth="1"/>
    <col min="4893" max="5120" width="9.140625" style="1"/>
    <col min="5121" max="5121" width="40.5703125" style="1" customWidth="1"/>
    <col min="5122" max="5135" width="13" style="1" customWidth="1"/>
    <col min="5136" max="5136" width="17.7109375" style="1" customWidth="1"/>
    <col min="5137" max="5147" width="10" style="1" customWidth="1"/>
    <col min="5148" max="5148" width="16.28515625" style="1" customWidth="1"/>
    <col min="5149" max="5376" width="9.140625" style="1"/>
    <col min="5377" max="5377" width="40.5703125" style="1" customWidth="1"/>
    <col min="5378" max="5391" width="13" style="1" customWidth="1"/>
    <col min="5392" max="5392" width="17.7109375" style="1" customWidth="1"/>
    <col min="5393" max="5403" width="10" style="1" customWidth="1"/>
    <col min="5404" max="5404" width="16.28515625" style="1" customWidth="1"/>
    <col min="5405" max="5632" width="9.140625" style="1"/>
    <col min="5633" max="5633" width="40.5703125" style="1" customWidth="1"/>
    <col min="5634" max="5647" width="13" style="1" customWidth="1"/>
    <col min="5648" max="5648" width="17.7109375" style="1" customWidth="1"/>
    <col min="5649" max="5659" width="10" style="1" customWidth="1"/>
    <col min="5660" max="5660" width="16.28515625" style="1" customWidth="1"/>
    <col min="5661" max="5888" width="9.140625" style="1"/>
    <col min="5889" max="5889" width="40.5703125" style="1" customWidth="1"/>
    <col min="5890" max="5903" width="13" style="1" customWidth="1"/>
    <col min="5904" max="5904" width="17.7109375" style="1" customWidth="1"/>
    <col min="5905" max="5915" width="10" style="1" customWidth="1"/>
    <col min="5916" max="5916" width="16.28515625" style="1" customWidth="1"/>
    <col min="5917" max="6144" width="9.140625" style="1"/>
    <col min="6145" max="6145" width="40.5703125" style="1" customWidth="1"/>
    <col min="6146" max="6159" width="13" style="1" customWidth="1"/>
    <col min="6160" max="6160" width="17.7109375" style="1" customWidth="1"/>
    <col min="6161" max="6171" width="10" style="1" customWidth="1"/>
    <col min="6172" max="6172" width="16.28515625" style="1" customWidth="1"/>
    <col min="6173" max="6400" width="9.140625" style="1"/>
    <col min="6401" max="6401" width="40.5703125" style="1" customWidth="1"/>
    <col min="6402" max="6415" width="13" style="1" customWidth="1"/>
    <col min="6416" max="6416" width="17.7109375" style="1" customWidth="1"/>
    <col min="6417" max="6427" width="10" style="1" customWidth="1"/>
    <col min="6428" max="6428" width="16.28515625" style="1" customWidth="1"/>
    <col min="6429" max="6656" width="9.140625" style="1"/>
    <col min="6657" max="6657" width="40.5703125" style="1" customWidth="1"/>
    <col min="6658" max="6671" width="13" style="1" customWidth="1"/>
    <col min="6672" max="6672" width="17.7109375" style="1" customWidth="1"/>
    <col min="6673" max="6683" width="10" style="1" customWidth="1"/>
    <col min="6684" max="6684" width="16.28515625" style="1" customWidth="1"/>
    <col min="6685" max="6912" width="9.140625" style="1"/>
    <col min="6913" max="6913" width="40.5703125" style="1" customWidth="1"/>
    <col min="6914" max="6927" width="13" style="1" customWidth="1"/>
    <col min="6928" max="6928" width="17.7109375" style="1" customWidth="1"/>
    <col min="6929" max="6939" width="10" style="1" customWidth="1"/>
    <col min="6940" max="6940" width="16.28515625" style="1" customWidth="1"/>
    <col min="6941" max="7168" width="9.140625" style="1"/>
    <col min="7169" max="7169" width="40.5703125" style="1" customWidth="1"/>
    <col min="7170" max="7183" width="13" style="1" customWidth="1"/>
    <col min="7184" max="7184" width="17.7109375" style="1" customWidth="1"/>
    <col min="7185" max="7195" width="10" style="1" customWidth="1"/>
    <col min="7196" max="7196" width="16.28515625" style="1" customWidth="1"/>
    <col min="7197" max="7424" width="9.140625" style="1"/>
    <col min="7425" max="7425" width="40.5703125" style="1" customWidth="1"/>
    <col min="7426" max="7439" width="13" style="1" customWidth="1"/>
    <col min="7440" max="7440" width="17.7109375" style="1" customWidth="1"/>
    <col min="7441" max="7451" width="10" style="1" customWidth="1"/>
    <col min="7452" max="7452" width="16.28515625" style="1" customWidth="1"/>
    <col min="7453" max="7680" width="9.140625" style="1"/>
    <col min="7681" max="7681" width="40.5703125" style="1" customWidth="1"/>
    <col min="7682" max="7695" width="13" style="1" customWidth="1"/>
    <col min="7696" max="7696" width="17.7109375" style="1" customWidth="1"/>
    <col min="7697" max="7707" width="10" style="1" customWidth="1"/>
    <col min="7708" max="7708" width="16.28515625" style="1" customWidth="1"/>
    <col min="7709" max="7936" width="9.140625" style="1"/>
    <col min="7937" max="7937" width="40.5703125" style="1" customWidth="1"/>
    <col min="7938" max="7951" width="13" style="1" customWidth="1"/>
    <col min="7952" max="7952" width="17.7109375" style="1" customWidth="1"/>
    <col min="7953" max="7963" width="10" style="1" customWidth="1"/>
    <col min="7964" max="7964" width="16.28515625" style="1" customWidth="1"/>
    <col min="7965" max="8192" width="9.140625" style="1"/>
    <col min="8193" max="8193" width="40.5703125" style="1" customWidth="1"/>
    <col min="8194" max="8207" width="13" style="1" customWidth="1"/>
    <col min="8208" max="8208" width="17.7109375" style="1" customWidth="1"/>
    <col min="8209" max="8219" width="10" style="1" customWidth="1"/>
    <col min="8220" max="8220" width="16.28515625" style="1" customWidth="1"/>
    <col min="8221" max="8448" width="9.140625" style="1"/>
    <col min="8449" max="8449" width="40.5703125" style="1" customWidth="1"/>
    <col min="8450" max="8463" width="13" style="1" customWidth="1"/>
    <col min="8464" max="8464" width="17.7109375" style="1" customWidth="1"/>
    <col min="8465" max="8475" width="10" style="1" customWidth="1"/>
    <col min="8476" max="8476" width="16.28515625" style="1" customWidth="1"/>
    <col min="8477" max="8704" width="9.140625" style="1"/>
    <col min="8705" max="8705" width="40.5703125" style="1" customWidth="1"/>
    <col min="8706" max="8719" width="13" style="1" customWidth="1"/>
    <col min="8720" max="8720" width="17.7109375" style="1" customWidth="1"/>
    <col min="8721" max="8731" width="10" style="1" customWidth="1"/>
    <col min="8732" max="8732" width="16.28515625" style="1" customWidth="1"/>
    <col min="8733" max="8960" width="9.140625" style="1"/>
    <col min="8961" max="8961" width="40.5703125" style="1" customWidth="1"/>
    <col min="8962" max="8975" width="13" style="1" customWidth="1"/>
    <col min="8976" max="8976" width="17.7109375" style="1" customWidth="1"/>
    <col min="8977" max="8987" width="10" style="1" customWidth="1"/>
    <col min="8988" max="8988" width="16.28515625" style="1" customWidth="1"/>
    <col min="8989" max="9216" width="9.140625" style="1"/>
    <col min="9217" max="9217" width="40.5703125" style="1" customWidth="1"/>
    <col min="9218" max="9231" width="13" style="1" customWidth="1"/>
    <col min="9232" max="9232" width="17.7109375" style="1" customWidth="1"/>
    <col min="9233" max="9243" width="10" style="1" customWidth="1"/>
    <col min="9244" max="9244" width="16.28515625" style="1" customWidth="1"/>
    <col min="9245" max="9472" width="9.140625" style="1"/>
    <col min="9473" max="9473" width="40.5703125" style="1" customWidth="1"/>
    <col min="9474" max="9487" width="13" style="1" customWidth="1"/>
    <col min="9488" max="9488" width="17.7109375" style="1" customWidth="1"/>
    <col min="9489" max="9499" width="10" style="1" customWidth="1"/>
    <col min="9500" max="9500" width="16.28515625" style="1" customWidth="1"/>
    <col min="9501" max="9728" width="9.140625" style="1"/>
    <col min="9729" max="9729" width="40.5703125" style="1" customWidth="1"/>
    <col min="9730" max="9743" width="13" style="1" customWidth="1"/>
    <col min="9744" max="9744" width="17.7109375" style="1" customWidth="1"/>
    <col min="9745" max="9755" width="10" style="1" customWidth="1"/>
    <col min="9756" max="9756" width="16.28515625" style="1" customWidth="1"/>
    <col min="9757" max="9984" width="9.140625" style="1"/>
    <col min="9985" max="9985" width="40.5703125" style="1" customWidth="1"/>
    <col min="9986" max="9999" width="13" style="1" customWidth="1"/>
    <col min="10000" max="10000" width="17.7109375" style="1" customWidth="1"/>
    <col min="10001" max="10011" width="10" style="1" customWidth="1"/>
    <col min="10012" max="10012" width="16.28515625" style="1" customWidth="1"/>
    <col min="10013" max="10240" width="9.140625" style="1"/>
    <col min="10241" max="10241" width="40.5703125" style="1" customWidth="1"/>
    <col min="10242" max="10255" width="13" style="1" customWidth="1"/>
    <col min="10256" max="10256" width="17.7109375" style="1" customWidth="1"/>
    <col min="10257" max="10267" width="10" style="1" customWidth="1"/>
    <col min="10268" max="10268" width="16.28515625" style="1" customWidth="1"/>
    <col min="10269" max="10496" width="9.140625" style="1"/>
    <col min="10497" max="10497" width="40.5703125" style="1" customWidth="1"/>
    <col min="10498" max="10511" width="13" style="1" customWidth="1"/>
    <col min="10512" max="10512" width="17.7109375" style="1" customWidth="1"/>
    <col min="10513" max="10523" width="10" style="1" customWidth="1"/>
    <col min="10524" max="10524" width="16.28515625" style="1" customWidth="1"/>
    <col min="10525" max="10752" width="9.140625" style="1"/>
    <col min="10753" max="10753" width="40.5703125" style="1" customWidth="1"/>
    <col min="10754" max="10767" width="13" style="1" customWidth="1"/>
    <col min="10768" max="10768" width="17.7109375" style="1" customWidth="1"/>
    <col min="10769" max="10779" width="10" style="1" customWidth="1"/>
    <col min="10780" max="10780" width="16.28515625" style="1" customWidth="1"/>
    <col min="10781" max="11008" width="9.140625" style="1"/>
    <col min="11009" max="11009" width="40.5703125" style="1" customWidth="1"/>
    <col min="11010" max="11023" width="13" style="1" customWidth="1"/>
    <col min="11024" max="11024" width="17.7109375" style="1" customWidth="1"/>
    <col min="11025" max="11035" width="10" style="1" customWidth="1"/>
    <col min="11036" max="11036" width="16.28515625" style="1" customWidth="1"/>
    <col min="11037" max="11264" width="9.140625" style="1"/>
    <col min="11265" max="11265" width="40.5703125" style="1" customWidth="1"/>
    <col min="11266" max="11279" width="13" style="1" customWidth="1"/>
    <col min="11280" max="11280" width="17.7109375" style="1" customWidth="1"/>
    <col min="11281" max="11291" width="10" style="1" customWidth="1"/>
    <col min="11292" max="11292" width="16.28515625" style="1" customWidth="1"/>
    <col min="11293" max="11520" width="9.140625" style="1"/>
    <col min="11521" max="11521" width="40.5703125" style="1" customWidth="1"/>
    <col min="11522" max="11535" width="13" style="1" customWidth="1"/>
    <col min="11536" max="11536" width="17.7109375" style="1" customWidth="1"/>
    <col min="11537" max="11547" width="10" style="1" customWidth="1"/>
    <col min="11548" max="11548" width="16.28515625" style="1" customWidth="1"/>
    <col min="11549" max="11776" width="9.140625" style="1"/>
    <col min="11777" max="11777" width="40.5703125" style="1" customWidth="1"/>
    <col min="11778" max="11791" width="13" style="1" customWidth="1"/>
    <col min="11792" max="11792" width="17.7109375" style="1" customWidth="1"/>
    <col min="11793" max="11803" width="10" style="1" customWidth="1"/>
    <col min="11804" max="11804" width="16.28515625" style="1" customWidth="1"/>
    <col min="11805" max="12032" width="9.140625" style="1"/>
    <col min="12033" max="12033" width="40.5703125" style="1" customWidth="1"/>
    <col min="12034" max="12047" width="13" style="1" customWidth="1"/>
    <col min="12048" max="12048" width="17.7109375" style="1" customWidth="1"/>
    <col min="12049" max="12059" width="10" style="1" customWidth="1"/>
    <col min="12060" max="12060" width="16.28515625" style="1" customWidth="1"/>
    <col min="12061" max="12288" width="9.140625" style="1"/>
    <col min="12289" max="12289" width="40.5703125" style="1" customWidth="1"/>
    <col min="12290" max="12303" width="13" style="1" customWidth="1"/>
    <col min="12304" max="12304" width="17.7109375" style="1" customWidth="1"/>
    <col min="12305" max="12315" width="10" style="1" customWidth="1"/>
    <col min="12316" max="12316" width="16.28515625" style="1" customWidth="1"/>
    <col min="12317" max="12544" width="9.140625" style="1"/>
    <col min="12545" max="12545" width="40.5703125" style="1" customWidth="1"/>
    <col min="12546" max="12559" width="13" style="1" customWidth="1"/>
    <col min="12560" max="12560" width="17.7109375" style="1" customWidth="1"/>
    <col min="12561" max="12571" width="10" style="1" customWidth="1"/>
    <col min="12572" max="12572" width="16.28515625" style="1" customWidth="1"/>
    <col min="12573" max="12800" width="9.140625" style="1"/>
    <col min="12801" max="12801" width="40.5703125" style="1" customWidth="1"/>
    <col min="12802" max="12815" width="13" style="1" customWidth="1"/>
    <col min="12816" max="12816" width="17.7109375" style="1" customWidth="1"/>
    <col min="12817" max="12827" width="10" style="1" customWidth="1"/>
    <col min="12828" max="12828" width="16.28515625" style="1" customWidth="1"/>
    <col min="12829" max="13056" width="9.140625" style="1"/>
    <col min="13057" max="13057" width="40.5703125" style="1" customWidth="1"/>
    <col min="13058" max="13071" width="13" style="1" customWidth="1"/>
    <col min="13072" max="13072" width="17.7109375" style="1" customWidth="1"/>
    <col min="13073" max="13083" width="10" style="1" customWidth="1"/>
    <col min="13084" max="13084" width="16.28515625" style="1" customWidth="1"/>
    <col min="13085" max="13312" width="9.140625" style="1"/>
    <col min="13313" max="13313" width="40.5703125" style="1" customWidth="1"/>
    <col min="13314" max="13327" width="13" style="1" customWidth="1"/>
    <col min="13328" max="13328" width="17.7109375" style="1" customWidth="1"/>
    <col min="13329" max="13339" width="10" style="1" customWidth="1"/>
    <col min="13340" max="13340" width="16.28515625" style="1" customWidth="1"/>
    <col min="13341" max="13568" width="9.140625" style="1"/>
    <col min="13569" max="13569" width="40.5703125" style="1" customWidth="1"/>
    <col min="13570" max="13583" width="13" style="1" customWidth="1"/>
    <col min="13584" max="13584" width="17.7109375" style="1" customWidth="1"/>
    <col min="13585" max="13595" width="10" style="1" customWidth="1"/>
    <col min="13596" max="13596" width="16.28515625" style="1" customWidth="1"/>
    <col min="13597" max="13824" width="9.140625" style="1"/>
    <col min="13825" max="13825" width="40.5703125" style="1" customWidth="1"/>
    <col min="13826" max="13839" width="13" style="1" customWidth="1"/>
    <col min="13840" max="13840" width="17.7109375" style="1" customWidth="1"/>
    <col min="13841" max="13851" width="10" style="1" customWidth="1"/>
    <col min="13852" max="13852" width="16.28515625" style="1" customWidth="1"/>
    <col min="13853" max="14080" width="9.140625" style="1"/>
    <col min="14081" max="14081" width="40.5703125" style="1" customWidth="1"/>
    <col min="14082" max="14095" width="13" style="1" customWidth="1"/>
    <col min="14096" max="14096" width="17.7109375" style="1" customWidth="1"/>
    <col min="14097" max="14107" width="10" style="1" customWidth="1"/>
    <col min="14108" max="14108" width="16.28515625" style="1" customWidth="1"/>
    <col min="14109" max="14336" width="9.140625" style="1"/>
    <col min="14337" max="14337" width="40.5703125" style="1" customWidth="1"/>
    <col min="14338" max="14351" width="13" style="1" customWidth="1"/>
    <col min="14352" max="14352" width="17.7109375" style="1" customWidth="1"/>
    <col min="14353" max="14363" width="10" style="1" customWidth="1"/>
    <col min="14364" max="14364" width="16.28515625" style="1" customWidth="1"/>
    <col min="14365" max="14592" width="9.140625" style="1"/>
    <col min="14593" max="14593" width="40.5703125" style="1" customWidth="1"/>
    <col min="14594" max="14607" width="13" style="1" customWidth="1"/>
    <col min="14608" max="14608" width="17.7109375" style="1" customWidth="1"/>
    <col min="14609" max="14619" width="10" style="1" customWidth="1"/>
    <col min="14620" max="14620" width="16.28515625" style="1" customWidth="1"/>
    <col min="14621" max="14848" width="9.140625" style="1"/>
    <col min="14849" max="14849" width="40.5703125" style="1" customWidth="1"/>
    <col min="14850" max="14863" width="13" style="1" customWidth="1"/>
    <col min="14864" max="14864" width="17.7109375" style="1" customWidth="1"/>
    <col min="14865" max="14875" width="10" style="1" customWidth="1"/>
    <col min="14876" max="14876" width="16.28515625" style="1" customWidth="1"/>
    <col min="14877" max="15104" width="9.140625" style="1"/>
    <col min="15105" max="15105" width="40.5703125" style="1" customWidth="1"/>
    <col min="15106" max="15119" width="13" style="1" customWidth="1"/>
    <col min="15120" max="15120" width="17.7109375" style="1" customWidth="1"/>
    <col min="15121" max="15131" width="10" style="1" customWidth="1"/>
    <col min="15132" max="15132" width="16.28515625" style="1" customWidth="1"/>
    <col min="15133" max="15360" width="9.140625" style="1"/>
    <col min="15361" max="15361" width="40.5703125" style="1" customWidth="1"/>
    <col min="15362" max="15375" width="13" style="1" customWidth="1"/>
    <col min="15376" max="15376" width="17.7109375" style="1" customWidth="1"/>
    <col min="15377" max="15387" width="10" style="1" customWidth="1"/>
    <col min="15388" max="15388" width="16.28515625" style="1" customWidth="1"/>
    <col min="15389" max="15616" width="9.140625" style="1"/>
    <col min="15617" max="15617" width="40.5703125" style="1" customWidth="1"/>
    <col min="15618" max="15631" width="13" style="1" customWidth="1"/>
    <col min="15632" max="15632" width="17.7109375" style="1" customWidth="1"/>
    <col min="15633" max="15643" width="10" style="1" customWidth="1"/>
    <col min="15644" max="15644" width="16.28515625" style="1" customWidth="1"/>
    <col min="15645" max="15872" width="9.140625" style="1"/>
    <col min="15873" max="15873" width="40.5703125" style="1" customWidth="1"/>
    <col min="15874" max="15887" width="13" style="1" customWidth="1"/>
    <col min="15888" max="15888" width="17.7109375" style="1" customWidth="1"/>
    <col min="15889" max="15899" width="10" style="1" customWidth="1"/>
    <col min="15900" max="15900" width="16.28515625" style="1" customWidth="1"/>
    <col min="15901" max="16128" width="9.140625" style="1"/>
    <col min="16129" max="16129" width="40.5703125" style="1" customWidth="1"/>
    <col min="16130" max="16143" width="13" style="1" customWidth="1"/>
    <col min="16144" max="16144" width="17.7109375" style="1" customWidth="1"/>
    <col min="16145" max="16155" width="10" style="1" customWidth="1"/>
    <col min="16156" max="16156" width="16.28515625" style="1" customWidth="1"/>
    <col min="16157" max="16384" width="9.140625" style="1"/>
  </cols>
  <sheetData>
    <row r="1" spans="1:28" ht="20.25" customHeight="1" x14ac:dyDescent="0.25">
      <c r="A1" s="2"/>
      <c r="B1" s="2"/>
      <c r="C1" s="595" t="s">
        <v>0</v>
      </c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21" customHeight="1" x14ac:dyDescent="0.25">
      <c r="A2" s="2"/>
      <c r="B2" s="595" t="s">
        <v>1</v>
      </c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9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8" ht="19.5" customHeight="1" x14ac:dyDescent="0.25">
      <c r="A4" s="378" t="s">
        <v>2</v>
      </c>
      <c r="B4" s="629" t="s">
        <v>151</v>
      </c>
      <c r="C4" s="629"/>
      <c r="D4" s="629"/>
      <c r="E4" s="629"/>
      <c r="F4" s="629"/>
      <c r="G4" s="629"/>
      <c r="H4" s="597" t="s">
        <v>4</v>
      </c>
      <c r="I4" s="597"/>
      <c r="J4" s="597"/>
      <c r="K4" s="597"/>
      <c r="L4" s="597"/>
      <c r="M4" s="597"/>
      <c r="N4" s="597"/>
      <c r="O4" s="597"/>
      <c r="P4" s="597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8" ht="9.7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8" x14ac:dyDescent="0.25">
      <c r="A6" s="3"/>
      <c r="B6" s="379" t="s">
        <v>5</v>
      </c>
      <c r="C6" s="379" t="s">
        <v>6</v>
      </c>
      <c r="D6" s="379" t="s">
        <v>7</v>
      </c>
      <c r="E6" s="379" t="s">
        <v>8</v>
      </c>
      <c r="F6" s="379" t="s">
        <v>9</v>
      </c>
      <c r="G6" s="379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8" ht="31.5" customHeight="1" x14ac:dyDescent="0.25">
      <c r="A7" s="378" t="s">
        <v>11</v>
      </c>
      <c r="B7" s="359">
        <v>225</v>
      </c>
      <c r="C7" s="359">
        <v>11</v>
      </c>
      <c r="D7" s="359">
        <v>8</v>
      </c>
      <c r="E7" s="359">
        <v>7</v>
      </c>
      <c r="F7" s="359">
        <v>2</v>
      </c>
      <c r="G7" s="360">
        <f>SUM(B7:F7)</f>
        <v>253</v>
      </c>
      <c r="H7" s="3"/>
      <c r="I7" s="630" t="s">
        <v>152</v>
      </c>
      <c r="J7" s="630"/>
      <c r="K7" s="380">
        <v>2738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9" spans="1:28" s="10" customFormat="1" ht="62.25" customHeight="1" x14ac:dyDescent="0.25">
      <c r="B9" s="381">
        <v>42583</v>
      </c>
      <c r="C9" s="381">
        <v>42614</v>
      </c>
      <c r="D9" s="381">
        <v>42644</v>
      </c>
      <c r="E9" s="381">
        <v>42675</v>
      </c>
      <c r="F9" s="381">
        <v>42705</v>
      </c>
      <c r="G9" s="381">
        <v>42736</v>
      </c>
      <c r="H9" s="381">
        <v>42767</v>
      </c>
      <c r="I9" s="381">
        <v>42795</v>
      </c>
      <c r="J9" s="381">
        <v>42826</v>
      </c>
      <c r="K9" s="381">
        <v>42856</v>
      </c>
      <c r="L9" s="381">
        <v>42887</v>
      </c>
      <c r="M9" s="381">
        <v>42917</v>
      </c>
      <c r="N9" s="382" t="s">
        <v>10</v>
      </c>
      <c r="O9" s="382" t="s">
        <v>13</v>
      </c>
      <c r="P9" s="383" t="s">
        <v>193</v>
      </c>
    </row>
    <row r="10" spans="1:28" ht="15" customHeight="1" x14ac:dyDescent="0.25">
      <c r="A10" s="365" t="s">
        <v>14</v>
      </c>
      <c r="B10" s="365"/>
      <c r="C10" s="365"/>
      <c r="D10" s="365"/>
      <c r="E10" s="365"/>
    </row>
    <row r="11" spans="1:28" ht="28.5" customHeight="1" x14ac:dyDescent="0.25">
      <c r="A11" s="384" t="s">
        <v>15</v>
      </c>
      <c r="B11" s="385">
        <v>3403</v>
      </c>
      <c r="C11" s="385">
        <v>3368</v>
      </c>
      <c r="D11" s="385">
        <v>2908</v>
      </c>
      <c r="E11" s="385">
        <v>3518</v>
      </c>
      <c r="F11" s="385">
        <v>3501</v>
      </c>
      <c r="G11" s="385">
        <v>2541</v>
      </c>
      <c r="H11" s="385">
        <v>3597</v>
      </c>
      <c r="I11" s="385">
        <v>3136</v>
      </c>
      <c r="J11" s="385">
        <v>4137</v>
      </c>
      <c r="K11" s="385">
        <v>4389</v>
      </c>
      <c r="L11" s="385">
        <v>5108</v>
      </c>
      <c r="M11" s="385">
        <v>3962</v>
      </c>
      <c r="N11" s="386">
        <f>SUM(B11:M11)</f>
        <v>43568</v>
      </c>
      <c r="O11" s="386">
        <f>N11/12</f>
        <v>3630.6666666666665</v>
      </c>
      <c r="P11" s="386">
        <f>(SUM(B11:M11)/12)/$G$7</f>
        <v>14.350461133069828</v>
      </c>
    </row>
    <row r="12" spans="1:28" ht="28.5" customHeight="1" x14ac:dyDescent="0.25">
      <c r="A12" s="387" t="s">
        <v>153</v>
      </c>
      <c r="B12" s="388">
        <f t="shared" ref="B12:M12" si="0">B11/$K$7</f>
        <v>1.2428780131482835</v>
      </c>
      <c r="C12" s="388">
        <f t="shared" si="0"/>
        <v>1.2300949598246895</v>
      </c>
      <c r="D12" s="388">
        <f t="shared" si="0"/>
        <v>1.0620891161431703</v>
      </c>
      <c r="E12" s="388">
        <f t="shared" si="0"/>
        <v>1.2848794740686633</v>
      </c>
      <c r="F12" s="388">
        <f t="shared" si="0"/>
        <v>1.2786705624543462</v>
      </c>
      <c r="G12" s="388">
        <f t="shared" si="0"/>
        <v>0.92804967129291449</v>
      </c>
      <c r="H12" s="388">
        <f t="shared" si="0"/>
        <v>1.3137326515704895</v>
      </c>
      <c r="I12" s="388">
        <f t="shared" si="0"/>
        <v>1.1453615777940103</v>
      </c>
      <c r="J12" s="388">
        <f t="shared" si="0"/>
        <v>1.5109569028487948</v>
      </c>
      <c r="K12" s="388">
        <f t="shared" si="0"/>
        <v>1.6029948867786705</v>
      </c>
      <c r="L12" s="388">
        <f t="shared" si="0"/>
        <v>1.8655953250547845</v>
      </c>
      <c r="M12" s="388">
        <f t="shared" si="0"/>
        <v>1.4470416362308254</v>
      </c>
      <c r="N12" s="386">
        <f>SUM(B12:M12)</f>
        <v>15.912344777209642</v>
      </c>
      <c r="O12" s="386">
        <f>N12/12</f>
        <v>1.3260287314341368</v>
      </c>
      <c r="P12" s="386">
        <f t="shared" ref="P12:P29" si="1">(SUM(B12:M12)/12)/$G$7</f>
        <v>5.2412202823483665E-3</v>
      </c>
    </row>
    <row r="13" spans="1:28" ht="45" x14ac:dyDescent="0.25">
      <c r="A13" s="387" t="s">
        <v>17</v>
      </c>
      <c r="B13" s="385">
        <v>2885.19</v>
      </c>
      <c r="C13" s="385">
        <v>2851.36</v>
      </c>
      <c r="D13" s="385">
        <v>2416.11</v>
      </c>
      <c r="E13" s="385">
        <v>2703.41</v>
      </c>
      <c r="F13" s="385">
        <v>2814.41</v>
      </c>
      <c r="G13" s="385">
        <v>1994.53</v>
      </c>
      <c r="H13" s="385">
        <v>2600.41</v>
      </c>
      <c r="I13" s="385">
        <v>2464.2399999999998</v>
      </c>
      <c r="J13" s="385">
        <v>2918.68</v>
      </c>
      <c r="K13" s="385">
        <v>3368.86</v>
      </c>
      <c r="L13" s="385">
        <v>3782.66</v>
      </c>
      <c r="M13" s="385">
        <v>3476.8</v>
      </c>
      <c r="N13" s="386">
        <f>SUM(B13:M13)</f>
        <v>34276.659999999996</v>
      </c>
      <c r="O13" s="386">
        <f>N13/12</f>
        <v>2856.3883333333329</v>
      </c>
      <c r="P13" s="386">
        <f t="shared" si="1"/>
        <v>11.290072463768114</v>
      </c>
    </row>
    <row r="14" spans="1:28" ht="27.75" customHeight="1" x14ac:dyDescent="0.25">
      <c r="A14" s="384" t="s">
        <v>154</v>
      </c>
      <c r="B14" s="388">
        <f t="shared" ref="B14:M14" si="2">B13/$K$7</f>
        <v>1.0537582176771365</v>
      </c>
      <c r="C14" s="388">
        <f t="shared" si="2"/>
        <v>1.0414024835646458</v>
      </c>
      <c r="D14" s="388">
        <f t="shared" si="2"/>
        <v>0.88243608473338209</v>
      </c>
      <c r="E14" s="388">
        <f t="shared" si="2"/>
        <v>0.98736669101533958</v>
      </c>
      <c r="F14" s="388">
        <f t="shared" si="2"/>
        <v>1.0279072315558802</v>
      </c>
      <c r="G14" s="388">
        <f t="shared" si="2"/>
        <v>0.72846238130021912</v>
      </c>
      <c r="H14" s="388">
        <f t="shared" si="2"/>
        <v>0.94974799123447762</v>
      </c>
      <c r="I14" s="388">
        <f t="shared" si="2"/>
        <v>0.90001460920379828</v>
      </c>
      <c r="J14" s="388">
        <f t="shared" si="2"/>
        <v>1.0659897735573411</v>
      </c>
      <c r="K14" s="388">
        <f t="shared" si="2"/>
        <v>1.2304090577063551</v>
      </c>
      <c r="L14" s="388">
        <f t="shared" si="2"/>
        <v>1.3815412710007304</v>
      </c>
      <c r="M14" s="388">
        <f t="shared" si="2"/>
        <v>1.2698319941563185</v>
      </c>
      <c r="N14" s="386">
        <f>SUM(B14:M14)</f>
        <v>12.518867786705624</v>
      </c>
      <c r="O14" s="386">
        <f>N14/12</f>
        <v>1.0432389822254686</v>
      </c>
      <c r="P14" s="386">
        <f t="shared" si="1"/>
        <v>4.1234742380453302E-3</v>
      </c>
    </row>
    <row r="15" spans="1:28" ht="10.5" customHeight="1" x14ac:dyDescent="0.25">
      <c r="A15" s="21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386"/>
    </row>
    <row r="16" spans="1:28" ht="15" customHeight="1" x14ac:dyDescent="0.25">
      <c r="A16" s="23" t="s">
        <v>155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386"/>
    </row>
    <row r="17" spans="1:18" ht="32.25" customHeight="1" x14ac:dyDescent="0.25">
      <c r="A17" s="384" t="s">
        <v>156</v>
      </c>
      <c r="B17" s="385">
        <v>0</v>
      </c>
      <c r="C17" s="385">
        <v>0</v>
      </c>
      <c r="D17" s="385">
        <v>0</v>
      </c>
      <c r="E17" s="385">
        <v>0</v>
      </c>
      <c r="F17" s="385">
        <v>0</v>
      </c>
      <c r="G17" s="385">
        <v>0</v>
      </c>
      <c r="H17" s="385">
        <v>0</v>
      </c>
      <c r="I17" s="385">
        <v>0</v>
      </c>
      <c r="J17" s="385">
        <v>0</v>
      </c>
      <c r="K17" s="385">
        <v>0</v>
      </c>
      <c r="L17" s="385">
        <v>0</v>
      </c>
      <c r="M17" s="385">
        <v>0</v>
      </c>
      <c r="N17" s="386">
        <f>SUM(B17:M17)</f>
        <v>0</v>
      </c>
      <c r="O17" s="386">
        <f>N17/12</f>
        <v>0</v>
      </c>
      <c r="P17" s="386">
        <f t="shared" si="1"/>
        <v>0</v>
      </c>
    </row>
    <row r="18" spans="1:18" ht="32.25" customHeight="1" x14ac:dyDescent="0.25">
      <c r="A18" s="387" t="s">
        <v>157</v>
      </c>
      <c r="B18" s="388">
        <f t="shared" ref="B18:M18" si="3">B17/$K$7</f>
        <v>0</v>
      </c>
      <c r="C18" s="388">
        <f t="shared" si="3"/>
        <v>0</v>
      </c>
      <c r="D18" s="388">
        <f t="shared" si="3"/>
        <v>0</v>
      </c>
      <c r="E18" s="388">
        <f t="shared" si="3"/>
        <v>0</v>
      </c>
      <c r="F18" s="388">
        <f t="shared" si="3"/>
        <v>0</v>
      </c>
      <c r="G18" s="388">
        <f t="shared" si="3"/>
        <v>0</v>
      </c>
      <c r="H18" s="388">
        <f t="shared" si="3"/>
        <v>0</v>
      </c>
      <c r="I18" s="388">
        <f t="shared" si="3"/>
        <v>0</v>
      </c>
      <c r="J18" s="388">
        <f t="shared" si="3"/>
        <v>0</v>
      </c>
      <c r="K18" s="388">
        <f t="shared" si="3"/>
        <v>0</v>
      </c>
      <c r="L18" s="388">
        <f t="shared" si="3"/>
        <v>0</v>
      </c>
      <c r="M18" s="388">
        <f t="shared" si="3"/>
        <v>0</v>
      </c>
      <c r="N18" s="386">
        <f>SUM(B18:M18)</f>
        <v>0</v>
      </c>
      <c r="O18" s="386">
        <f>N18/12</f>
        <v>0</v>
      </c>
      <c r="P18" s="386">
        <f t="shared" si="1"/>
        <v>0</v>
      </c>
    </row>
    <row r="19" spans="1:18" ht="48.75" customHeight="1" x14ac:dyDescent="0.25">
      <c r="A19" s="384" t="s">
        <v>17</v>
      </c>
      <c r="B19" s="385">
        <v>0</v>
      </c>
      <c r="C19" s="385">
        <v>0</v>
      </c>
      <c r="D19" s="385">
        <v>0</v>
      </c>
      <c r="E19" s="385">
        <v>0</v>
      </c>
      <c r="F19" s="385">
        <v>0</v>
      </c>
      <c r="G19" s="385">
        <v>0</v>
      </c>
      <c r="H19" s="385">
        <v>0</v>
      </c>
      <c r="I19" s="385">
        <v>0</v>
      </c>
      <c r="J19" s="385">
        <v>0</v>
      </c>
      <c r="K19" s="385">
        <v>0</v>
      </c>
      <c r="L19" s="385">
        <v>0</v>
      </c>
      <c r="M19" s="385">
        <v>0</v>
      </c>
      <c r="N19" s="386">
        <f>SUM(B19:M19)</f>
        <v>0</v>
      </c>
      <c r="O19" s="386">
        <f>N19/12</f>
        <v>0</v>
      </c>
      <c r="P19" s="386">
        <f t="shared" si="1"/>
        <v>0</v>
      </c>
    </row>
    <row r="20" spans="1:18" ht="28.5" customHeight="1" x14ac:dyDescent="0.25">
      <c r="A20" s="384" t="s">
        <v>158</v>
      </c>
      <c r="B20" s="388">
        <f t="shared" ref="B20:M20" si="4">B19/$K$7</f>
        <v>0</v>
      </c>
      <c r="C20" s="388">
        <f t="shared" si="4"/>
        <v>0</v>
      </c>
      <c r="D20" s="388">
        <f t="shared" si="4"/>
        <v>0</v>
      </c>
      <c r="E20" s="388">
        <f t="shared" si="4"/>
        <v>0</v>
      </c>
      <c r="F20" s="388">
        <f t="shared" si="4"/>
        <v>0</v>
      </c>
      <c r="G20" s="388">
        <f t="shared" si="4"/>
        <v>0</v>
      </c>
      <c r="H20" s="388">
        <f t="shared" si="4"/>
        <v>0</v>
      </c>
      <c r="I20" s="388">
        <f t="shared" si="4"/>
        <v>0</v>
      </c>
      <c r="J20" s="388">
        <f t="shared" si="4"/>
        <v>0</v>
      </c>
      <c r="K20" s="388">
        <f t="shared" si="4"/>
        <v>0</v>
      </c>
      <c r="L20" s="388">
        <f t="shared" si="4"/>
        <v>0</v>
      </c>
      <c r="M20" s="388">
        <f t="shared" si="4"/>
        <v>0</v>
      </c>
      <c r="N20" s="386">
        <f>SUM(B20:M20)</f>
        <v>0</v>
      </c>
      <c r="O20" s="386">
        <f>N20/12</f>
        <v>0</v>
      </c>
      <c r="P20" s="386">
        <f t="shared" si="1"/>
        <v>0</v>
      </c>
    </row>
    <row r="21" spans="1:18" x14ac:dyDescent="0.25"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386"/>
    </row>
    <row r="22" spans="1:18" ht="15" customHeight="1" x14ac:dyDescent="0.25">
      <c r="A22" s="23" t="s">
        <v>23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386"/>
    </row>
    <row r="23" spans="1:18" ht="27.75" customHeight="1" x14ac:dyDescent="0.25">
      <c r="A23" s="384" t="s">
        <v>24</v>
      </c>
      <c r="B23" s="385">
        <v>382.91</v>
      </c>
      <c r="C23" s="385">
        <v>342.83</v>
      </c>
      <c r="D23" s="385">
        <v>340.65</v>
      </c>
      <c r="E23" s="385">
        <v>363.99</v>
      </c>
      <c r="F23" s="385">
        <v>300.32</v>
      </c>
      <c r="G23" s="385">
        <v>312.02</v>
      </c>
      <c r="H23" s="385">
        <v>329.2</v>
      </c>
      <c r="I23" s="385">
        <v>558.98</v>
      </c>
      <c r="J23" s="385">
        <v>570.21</v>
      </c>
      <c r="K23" s="385">
        <v>399.39</v>
      </c>
      <c r="L23" s="385">
        <v>409.09</v>
      </c>
      <c r="M23" s="385">
        <v>375.8</v>
      </c>
      <c r="N23" s="386">
        <f>SUM(B23:M23)</f>
        <v>4685.3899999999994</v>
      </c>
      <c r="O23" s="386">
        <f>N23/12</f>
        <v>390.4491666666666</v>
      </c>
      <c r="P23" s="386">
        <f t="shared" si="1"/>
        <v>1.5432773386034253</v>
      </c>
    </row>
    <row r="24" spans="1:18" ht="27.75" customHeight="1" x14ac:dyDescent="0.25">
      <c r="A24" s="384" t="s">
        <v>25</v>
      </c>
      <c r="B24" s="385">
        <v>217.16</v>
      </c>
      <c r="C24" s="385">
        <v>217.16</v>
      </c>
      <c r="D24" s="385">
        <v>217.16</v>
      </c>
      <c r="E24" s="385">
        <v>217.16</v>
      </c>
      <c r="F24" s="385">
        <v>217.16</v>
      </c>
      <c r="G24" s="385">
        <v>217.16</v>
      </c>
      <c r="H24" s="385">
        <v>217.16</v>
      </c>
      <c r="I24" s="385">
        <v>235.56</v>
      </c>
      <c r="J24" s="385">
        <v>235.56</v>
      </c>
      <c r="K24" s="385">
        <v>235.56</v>
      </c>
      <c r="L24" s="385">
        <v>235.56</v>
      </c>
      <c r="M24" s="385">
        <v>235.56</v>
      </c>
      <c r="N24" s="386">
        <f>SUM(B24:M24)</f>
        <v>2697.92</v>
      </c>
      <c r="O24" s="386">
        <f>N24/12</f>
        <v>224.82666666666668</v>
      </c>
      <c r="P24" s="386">
        <f t="shared" si="1"/>
        <v>0.88864295125164694</v>
      </c>
    </row>
    <row r="25" spans="1:18" ht="31.5" customHeight="1" x14ac:dyDescent="0.25">
      <c r="A25" s="384" t="s">
        <v>26</v>
      </c>
      <c r="B25" s="389">
        <v>4774</v>
      </c>
      <c r="C25" s="389">
        <v>3637</v>
      </c>
      <c r="D25" s="389">
        <v>3494</v>
      </c>
      <c r="E25" s="389">
        <v>4121</v>
      </c>
      <c r="F25" s="389">
        <v>1951</v>
      </c>
      <c r="G25" s="389">
        <v>2494</v>
      </c>
      <c r="H25" s="389">
        <v>2509</v>
      </c>
      <c r="I25" s="389">
        <v>6987</v>
      </c>
      <c r="J25" s="389">
        <v>4967</v>
      </c>
      <c r="K25" s="389">
        <v>4357</v>
      </c>
      <c r="L25" s="389">
        <v>4592</v>
      </c>
      <c r="M25" s="389">
        <v>2681</v>
      </c>
      <c r="N25" s="386">
        <f>SUM(B25:M25)</f>
        <v>46564</v>
      </c>
      <c r="O25" s="386">
        <f>N25/12</f>
        <v>3880.3333333333335</v>
      </c>
      <c r="P25" s="386">
        <f t="shared" si="1"/>
        <v>15.337285902503295</v>
      </c>
    </row>
    <row r="26" spans="1:18" ht="27.75" customHeight="1" x14ac:dyDescent="0.25">
      <c r="A26" s="384" t="s">
        <v>27</v>
      </c>
      <c r="B26" s="389">
        <v>77</v>
      </c>
      <c r="C26" s="389">
        <v>60</v>
      </c>
      <c r="D26" s="389">
        <v>67</v>
      </c>
      <c r="E26" s="389">
        <v>89</v>
      </c>
      <c r="F26" s="389">
        <v>103</v>
      </c>
      <c r="G26" s="389">
        <v>89</v>
      </c>
      <c r="H26" s="389">
        <v>162</v>
      </c>
      <c r="I26" s="389">
        <v>487</v>
      </c>
      <c r="J26" s="389">
        <v>800</v>
      </c>
      <c r="K26" s="389">
        <v>141</v>
      </c>
      <c r="L26" s="389">
        <v>136</v>
      </c>
      <c r="M26" s="389">
        <v>259</v>
      </c>
      <c r="N26" s="386">
        <f>SUM(B26:M26)</f>
        <v>2470</v>
      </c>
      <c r="O26" s="386">
        <f>N26/12</f>
        <v>205.83333333333334</v>
      </c>
      <c r="P26" s="386">
        <f t="shared" si="1"/>
        <v>0.813570487483531</v>
      </c>
    </row>
    <row r="27" spans="1:18" s="28" customFormat="1" ht="15.75" customHeight="1" x14ac:dyDescent="0.25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386"/>
    </row>
    <row r="28" spans="1:18" s="28" customFormat="1" ht="15.75" customHeight="1" x14ac:dyDescent="0.25">
      <c r="A28" s="29" t="s">
        <v>159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386"/>
    </row>
    <row r="29" spans="1:18" ht="27.75" customHeight="1" x14ac:dyDescent="0.25">
      <c r="A29" s="384" t="s">
        <v>29</v>
      </c>
      <c r="B29" s="385">
        <v>0</v>
      </c>
      <c r="C29" s="385">
        <v>0</v>
      </c>
      <c r="D29" s="385">
        <v>0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385">
        <v>0</v>
      </c>
      <c r="K29" s="385">
        <v>0</v>
      </c>
      <c r="L29" s="385">
        <v>0</v>
      </c>
      <c r="M29" s="385">
        <v>0</v>
      </c>
      <c r="N29" s="386">
        <f>SUM(B29:M29)</f>
        <v>0</v>
      </c>
      <c r="O29" s="386">
        <f>N29/12</f>
        <v>0</v>
      </c>
      <c r="P29" s="386">
        <f t="shared" si="1"/>
        <v>0</v>
      </c>
    </row>
    <row r="30" spans="1:18" x14ac:dyDescent="0.25"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2"/>
    </row>
    <row r="31" spans="1:18" ht="45" customHeight="1" x14ac:dyDescent="0.25">
      <c r="A31" s="30" t="s">
        <v>160</v>
      </c>
      <c r="B31" s="390" t="s">
        <v>31</v>
      </c>
      <c r="C31" s="390" t="s">
        <v>32</v>
      </c>
      <c r="D31" s="382" t="s">
        <v>33</v>
      </c>
      <c r="E31" s="628" t="s">
        <v>34</v>
      </c>
      <c r="F31" s="628"/>
      <c r="G31" s="24"/>
      <c r="H31" s="594" t="s">
        <v>161</v>
      </c>
      <c r="I31" s="594"/>
      <c r="J31" s="390" t="s">
        <v>31</v>
      </c>
      <c r="K31" s="390" t="s">
        <v>36</v>
      </c>
      <c r="L31" s="382" t="s">
        <v>33</v>
      </c>
      <c r="M31" s="628" t="s">
        <v>34</v>
      </c>
      <c r="N31" s="628"/>
      <c r="O31" s="24"/>
      <c r="P31" s="24"/>
      <c r="Q31" s="24"/>
      <c r="R31" s="22"/>
    </row>
    <row r="32" spans="1:18" ht="36" customHeight="1" x14ac:dyDescent="0.25">
      <c r="A32" s="384" t="s">
        <v>37</v>
      </c>
      <c r="B32" s="385">
        <v>0</v>
      </c>
      <c r="C32" s="388">
        <f>B32*100</f>
        <v>0</v>
      </c>
      <c r="D32" s="386">
        <f>C32/12</f>
        <v>0</v>
      </c>
      <c r="E32" s="631">
        <f>D32/G7</f>
        <v>0</v>
      </c>
      <c r="F32" s="631"/>
      <c r="H32" s="632" t="s">
        <v>38</v>
      </c>
      <c r="I32" s="632"/>
      <c r="J32" s="385">
        <v>0</v>
      </c>
      <c r="K32" s="388">
        <f>J32*100</f>
        <v>0</v>
      </c>
      <c r="L32" s="386">
        <f>K32/12</f>
        <v>0</v>
      </c>
      <c r="M32" s="631">
        <f>L32/G7</f>
        <v>0</v>
      </c>
      <c r="N32" s="631"/>
    </row>
    <row r="33" spans="1:17" x14ac:dyDescent="0.25"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2"/>
    </row>
    <row r="34" spans="1:17" ht="45" customHeight="1" x14ac:dyDescent="0.25">
      <c r="A34" s="30" t="s">
        <v>162</v>
      </c>
      <c r="B34" s="390" t="s">
        <v>31</v>
      </c>
      <c r="C34" s="390" t="s">
        <v>40</v>
      </c>
      <c r="D34" s="382" t="s">
        <v>41</v>
      </c>
      <c r="E34" s="628" t="s">
        <v>34</v>
      </c>
      <c r="F34" s="628"/>
      <c r="G34" s="24"/>
      <c r="H34" s="603"/>
      <c r="I34" s="603"/>
      <c r="J34" s="32"/>
      <c r="K34" s="33"/>
      <c r="L34" s="604"/>
      <c r="M34" s="604"/>
      <c r="N34" s="24"/>
      <c r="O34" s="24"/>
      <c r="P34" s="24"/>
      <c r="Q34" s="22"/>
    </row>
    <row r="35" spans="1:17" ht="36" customHeight="1" x14ac:dyDescent="0.25">
      <c r="A35" s="384" t="s">
        <v>42</v>
      </c>
      <c r="B35" s="385">
        <v>88</v>
      </c>
      <c r="C35" s="388">
        <f>B35*500</f>
        <v>44000</v>
      </c>
      <c r="D35" s="386">
        <f>C35/12</f>
        <v>3666.6666666666665</v>
      </c>
      <c r="E35" s="631">
        <f>D35/G7</f>
        <v>14.492753623188404</v>
      </c>
      <c r="F35" s="631"/>
      <c r="H35" s="607"/>
      <c r="I35" s="607"/>
      <c r="J35" s="27"/>
      <c r="K35" s="27"/>
      <c r="L35" s="608"/>
      <c r="M35" s="608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31527777777777799" right="0.31527777777777799" top="0.39374999999999999" bottom="0.39374999999999999" header="0.31527777777777799" footer="0.51180555555555496"/>
  <pageSetup firstPageNumber="0" orientation="landscape" horizontalDpi="300" verticalDpi="300"/>
  <headerFooter>
    <oddHeader>&amp;C  
INSTITUTO FEDERAL
PARANÁ   
MINISTÉRIO DA
EDUCAÇÃO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42"/>
  <sheetViews>
    <sheetView showGridLines="0" topLeftCell="A13" zoomScale="85" zoomScaleNormal="85" workbookViewId="0">
      <selection activeCell="B8" sqref="B8"/>
    </sheetView>
  </sheetViews>
  <sheetFormatPr defaultColWidth="9.140625" defaultRowHeight="15" x14ac:dyDescent="0.25"/>
  <cols>
    <col min="1" max="1" width="40.5703125" style="73" customWidth="1"/>
    <col min="2" max="15" width="13" style="73" customWidth="1"/>
    <col min="16" max="16" width="17.7109375" style="73" customWidth="1"/>
    <col min="17" max="27" width="10" style="73" customWidth="1"/>
    <col min="28" max="28" width="16.28515625" style="73" customWidth="1"/>
    <col min="29" max="16384" width="9.140625" style="73"/>
  </cols>
  <sheetData>
    <row r="1" spans="1:28" ht="20.25" customHeight="1" x14ac:dyDescent="0.25">
      <c r="A1" s="72"/>
      <c r="B1" s="72"/>
      <c r="C1" s="642" t="s">
        <v>0</v>
      </c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21" customHeight="1" x14ac:dyDescent="0.25">
      <c r="A2" s="72"/>
      <c r="B2" s="642" t="s">
        <v>1</v>
      </c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9.75" customHeight="1" x14ac:dyDescent="0.25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</row>
    <row r="4" spans="1:28" ht="19.5" customHeight="1" x14ac:dyDescent="0.25">
      <c r="A4" s="75" t="s">
        <v>2</v>
      </c>
      <c r="B4" s="643" t="s">
        <v>51</v>
      </c>
      <c r="C4" s="644"/>
      <c r="D4" s="644"/>
      <c r="E4" s="644"/>
      <c r="F4" s="644"/>
      <c r="G4" s="644"/>
      <c r="H4" s="645" t="s">
        <v>4</v>
      </c>
      <c r="I4" s="646"/>
      <c r="J4" s="646"/>
      <c r="K4" s="646"/>
      <c r="L4" s="646"/>
      <c r="M4" s="646"/>
      <c r="N4" s="646"/>
      <c r="O4" s="646"/>
      <c r="P4" s="646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</row>
    <row r="5" spans="1:28" ht="9.75" customHeight="1" x14ac:dyDescent="0.25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</row>
    <row r="6" spans="1:28" x14ac:dyDescent="0.25">
      <c r="A6" s="74"/>
      <c r="B6" s="76" t="s">
        <v>5</v>
      </c>
      <c r="C6" s="76" t="s">
        <v>6</v>
      </c>
      <c r="D6" s="76" t="s">
        <v>7</v>
      </c>
      <c r="E6" s="76" t="s">
        <v>8</v>
      </c>
      <c r="F6" s="76" t="s">
        <v>9</v>
      </c>
      <c r="G6" s="76" t="s">
        <v>10</v>
      </c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</row>
    <row r="7" spans="1:28" ht="31.5" customHeight="1" x14ac:dyDescent="0.25">
      <c r="A7" s="75" t="s">
        <v>11</v>
      </c>
      <c r="B7" s="77">
        <v>352</v>
      </c>
      <c r="C7" s="77">
        <v>33</v>
      </c>
      <c r="D7" s="77">
        <v>33</v>
      </c>
      <c r="E7" s="77">
        <v>15</v>
      </c>
      <c r="F7" s="77">
        <v>0</v>
      </c>
      <c r="G7" s="78">
        <f>SUM(B7:F7)</f>
        <v>433</v>
      </c>
      <c r="H7" s="74"/>
      <c r="I7" s="647" t="s">
        <v>52</v>
      </c>
      <c r="J7" s="648"/>
      <c r="K7" s="79">
        <v>3177.19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</row>
    <row r="9" spans="1:28" s="80" customFormat="1" ht="62.25" customHeight="1" x14ac:dyDescent="0.25">
      <c r="B9" s="81">
        <v>42583</v>
      </c>
      <c r="C9" s="81">
        <v>42614</v>
      </c>
      <c r="D9" s="81">
        <v>42644</v>
      </c>
      <c r="E9" s="81">
        <v>42675</v>
      </c>
      <c r="F9" s="81">
        <v>42705</v>
      </c>
      <c r="G9" s="81">
        <v>42736</v>
      </c>
      <c r="H9" s="81">
        <v>42767</v>
      </c>
      <c r="I9" s="81">
        <v>42795</v>
      </c>
      <c r="J9" s="81">
        <v>42826</v>
      </c>
      <c r="K9" s="81">
        <v>42856</v>
      </c>
      <c r="L9" s="81">
        <v>42887</v>
      </c>
      <c r="M9" s="81">
        <v>42917</v>
      </c>
      <c r="N9" s="82" t="s">
        <v>10</v>
      </c>
      <c r="O9" s="82" t="s">
        <v>13</v>
      </c>
      <c r="P9" s="570" t="s">
        <v>193</v>
      </c>
    </row>
    <row r="10" spans="1:28" ht="15" customHeight="1" x14ac:dyDescent="0.25">
      <c r="A10" s="83" t="s">
        <v>14</v>
      </c>
      <c r="B10" s="83"/>
      <c r="C10" s="83"/>
      <c r="D10" s="83"/>
      <c r="E10" s="83"/>
    </row>
    <row r="11" spans="1:28" ht="28.5" customHeight="1" x14ac:dyDescent="0.25">
      <c r="A11" s="84" t="s">
        <v>15</v>
      </c>
      <c r="B11" s="85">
        <v>7051</v>
      </c>
      <c r="C11" s="85">
        <v>6974</v>
      </c>
      <c r="D11" s="85">
        <v>6293</v>
      </c>
      <c r="E11" s="85">
        <v>4619</v>
      </c>
      <c r="F11" s="85">
        <v>7631</v>
      </c>
      <c r="G11" s="85">
        <v>4109</v>
      </c>
      <c r="H11" s="85">
        <v>6402</v>
      </c>
      <c r="I11" s="85">
        <v>7591</v>
      </c>
      <c r="J11" s="85">
        <v>7526</v>
      </c>
      <c r="K11" s="85">
        <v>7594</v>
      </c>
      <c r="L11" s="85">
        <v>8432</v>
      </c>
      <c r="M11" s="85">
        <v>7687</v>
      </c>
      <c r="N11" s="86">
        <f t="shared" ref="N11:N14" si="0">SUM(B11:M11)</f>
        <v>81909</v>
      </c>
      <c r="O11" s="86">
        <f t="shared" ref="O11:O14" si="1">N11/12</f>
        <v>6825.75</v>
      </c>
      <c r="P11" s="87">
        <f>(SUM(B11:M11)/12)/$G$7</f>
        <v>15.763856812933025</v>
      </c>
    </row>
    <row r="12" spans="1:28" ht="28.5" customHeight="1" x14ac:dyDescent="0.25">
      <c r="A12" s="88" t="s">
        <v>53</v>
      </c>
      <c r="B12" s="89">
        <f t="shared" ref="B12:M12" si="2">B11/$K$7</f>
        <v>2.2192566387279324</v>
      </c>
      <c r="C12" s="89">
        <f t="shared" si="2"/>
        <v>2.1950213868229471</v>
      </c>
      <c r="D12" s="89">
        <f t="shared" si="2"/>
        <v>1.9806810420528831</v>
      </c>
      <c r="E12" s="89">
        <f t="shared" si="2"/>
        <v>1.4538003707678797</v>
      </c>
      <c r="F12" s="89">
        <f t="shared" si="2"/>
        <v>2.4018078868434056</v>
      </c>
      <c r="G12" s="89">
        <f t="shared" si="2"/>
        <v>1.293281169838757</v>
      </c>
      <c r="H12" s="89">
        <f t="shared" si="2"/>
        <v>2.0149880869573429</v>
      </c>
      <c r="I12" s="89">
        <f t="shared" si="2"/>
        <v>2.3892181455940626</v>
      </c>
      <c r="J12" s="89">
        <f t="shared" si="2"/>
        <v>2.3687598160638803</v>
      </c>
      <c r="K12" s="89">
        <f t="shared" si="2"/>
        <v>2.3901623761877633</v>
      </c>
      <c r="L12" s="89">
        <f t="shared" si="2"/>
        <v>2.6539174553614986</v>
      </c>
      <c r="M12" s="89">
        <f t="shared" si="2"/>
        <v>2.4194335245924856</v>
      </c>
      <c r="N12" s="87">
        <f t="shared" si="0"/>
        <v>25.780327899810835</v>
      </c>
      <c r="O12" s="87">
        <f t="shared" si="1"/>
        <v>2.1483606583175696</v>
      </c>
      <c r="P12" s="568">
        <f t="shared" ref="P12:P29" si="3">(SUM(B12:M12)/12)/$G$7</f>
        <v>4.9615719591629779E-3</v>
      </c>
    </row>
    <row r="13" spans="1:28" ht="45" x14ac:dyDescent="0.25">
      <c r="A13" s="88" t="s">
        <v>17</v>
      </c>
      <c r="B13" s="90">
        <v>5459.96</v>
      </c>
      <c r="C13" s="90">
        <v>5480.05</v>
      </c>
      <c r="D13" s="90">
        <v>4503.7700000000004</v>
      </c>
      <c r="E13" s="90">
        <v>3463.35</v>
      </c>
      <c r="F13" s="90">
        <v>4715.04</v>
      </c>
      <c r="G13" s="90">
        <v>2826.17</v>
      </c>
      <c r="H13" s="90">
        <v>3949.44</v>
      </c>
      <c r="I13" s="90">
        <v>4831.59</v>
      </c>
      <c r="J13" s="90">
        <v>4621.59</v>
      </c>
      <c r="K13" s="90">
        <v>4917.22</v>
      </c>
      <c r="L13" s="90">
        <v>5512.43</v>
      </c>
      <c r="M13" s="90">
        <v>5592.54</v>
      </c>
      <c r="N13" s="87">
        <f t="shared" si="0"/>
        <v>55873.150000000009</v>
      </c>
      <c r="O13" s="87">
        <f t="shared" si="1"/>
        <v>4656.0958333333338</v>
      </c>
      <c r="P13" s="568">
        <f t="shared" si="3"/>
        <v>10.753108160123173</v>
      </c>
    </row>
    <row r="14" spans="1:28" ht="27.75" customHeight="1" x14ac:dyDescent="0.25">
      <c r="A14" s="84" t="s">
        <v>54</v>
      </c>
      <c r="B14" s="89">
        <f t="shared" ref="B14:M14" si="4">B13/$K$7</f>
        <v>1.7184870907940664</v>
      </c>
      <c r="C14" s="89">
        <f t="shared" si="4"/>
        <v>1.724810288336549</v>
      </c>
      <c r="D14" s="89">
        <f t="shared" si="4"/>
        <v>1.4175324736638351</v>
      </c>
      <c r="E14" s="89">
        <f t="shared" si="4"/>
        <v>1.0900670088977995</v>
      </c>
      <c r="F14" s="89">
        <f t="shared" si="4"/>
        <v>1.4840283395075522</v>
      </c>
      <c r="G14" s="89">
        <f t="shared" si="4"/>
        <v>0.88951872566639079</v>
      </c>
      <c r="H14" s="89">
        <f t="shared" si="4"/>
        <v>1.2430606919951277</v>
      </c>
      <c r="I14" s="89">
        <f t="shared" si="4"/>
        <v>1.5207116980728255</v>
      </c>
      <c r="J14" s="89">
        <f t="shared" si="4"/>
        <v>1.4546155565137748</v>
      </c>
      <c r="K14" s="89">
        <f t="shared" si="4"/>
        <v>1.5476631866523565</v>
      </c>
      <c r="L14" s="89">
        <f t="shared" si="4"/>
        <v>1.7350016838778921</v>
      </c>
      <c r="M14" s="89">
        <f t="shared" si="4"/>
        <v>1.7602157881650138</v>
      </c>
      <c r="N14" s="87">
        <f t="shared" si="0"/>
        <v>17.58571253214318</v>
      </c>
      <c r="O14" s="87">
        <f t="shared" si="1"/>
        <v>1.465476044345265</v>
      </c>
      <c r="P14" s="568">
        <f t="shared" si="3"/>
        <v>3.38447123405373E-3</v>
      </c>
    </row>
    <row r="15" spans="1:28" ht="10.5" customHeight="1" x14ac:dyDescent="0.25">
      <c r="A15" s="91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568"/>
    </row>
    <row r="16" spans="1:28" ht="15" customHeight="1" x14ac:dyDescent="0.25">
      <c r="A16" s="93" t="s">
        <v>19</v>
      </c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568"/>
    </row>
    <row r="17" spans="1:18" ht="32.25" customHeight="1" x14ac:dyDescent="0.25">
      <c r="A17" s="84" t="s">
        <v>55</v>
      </c>
      <c r="B17" s="85">
        <v>75</v>
      </c>
      <c r="C17" s="85">
        <v>51</v>
      </c>
      <c r="D17" s="85">
        <v>57</v>
      </c>
      <c r="E17" s="85">
        <v>46</v>
      </c>
      <c r="F17" s="85">
        <v>41</v>
      </c>
      <c r="G17" s="85">
        <v>35</v>
      </c>
      <c r="H17" s="85">
        <v>64</v>
      </c>
      <c r="I17" s="85">
        <v>78</v>
      </c>
      <c r="J17" s="85">
        <v>75</v>
      </c>
      <c r="K17" s="85">
        <v>54</v>
      </c>
      <c r="L17" s="85">
        <v>62</v>
      </c>
      <c r="M17" s="85">
        <v>66</v>
      </c>
      <c r="N17" s="86">
        <f t="shared" ref="N17:N20" si="5">SUM(B17:M17)</f>
        <v>704</v>
      </c>
      <c r="O17" s="86">
        <f t="shared" ref="O17:O20" si="6">N17/12</f>
        <v>58.666666666666664</v>
      </c>
      <c r="P17" s="568">
        <f t="shared" si="3"/>
        <v>0.13548883756735949</v>
      </c>
    </row>
    <row r="18" spans="1:18" ht="32.25" customHeight="1" x14ac:dyDescent="0.25">
      <c r="A18" s="88" t="s">
        <v>56</v>
      </c>
      <c r="B18" s="89">
        <f t="shared" ref="B18:M18" si="7">B17/$K$7</f>
        <v>2.3605764842518074E-2</v>
      </c>
      <c r="C18" s="89">
        <f t="shared" si="7"/>
        <v>1.605192009291229E-2</v>
      </c>
      <c r="D18" s="89">
        <f t="shared" si="7"/>
        <v>1.7940381280313736E-2</v>
      </c>
      <c r="E18" s="89">
        <f t="shared" si="7"/>
        <v>1.4478202436744419E-2</v>
      </c>
      <c r="F18" s="89">
        <f t="shared" si="7"/>
        <v>1.2904484780576547E-2</v>
      </c>
      <c r="G18" s="89">
        <f t="shared" si="7"/>
        <v>1.1016023593175101E-2</v>
      </c>
      <c r="H18" s="89">
        <f t="shared" si="7"/>
        <v>2.0143585998948756E-2</v>
      </c>
      <c r="I18" s="89">
        <f t="shared" si="7"/>
        <v>2.4549995436218795E-2</v>
      </c>
      <c r="J18" s="89">
        <f t="shared" si="7"/>
        <v>2.3605764842518074E-2</v>
      </c>
      <c r="K18" s="89">
        <f t="shared" si="7"/>
        <v>1.6996150686613015E-2</v>
      </c>
      <c r="L18" s="89">
        <f t="shared" si="7"/>
        <v>1.9514098936481608E-2</v>
      </c>
      <c r="M18" s="89">
        <f t="shared" si="7"/>
        <v>2.0773073061415907E-2</v>
      </c>
      <c r="N18" s="87">
        <f t="shared" si="5"/>
        <v>0.22157944598843632</v>
      </c>
      <c r="O18" s="87">
        <f t="shared" si="6"/>
        <v>1.8464953832369693E-2</v>
      </c>
      <c r="P18" s="568">
        <f t="shared" si="3"/>
        <v>4.2644235178682891E-5</v>
      </c>
    </row>
    <row r="19" spans="1:18" ht="48.75" customHeight="1" x14ac:dyDescent="0.25">
      <c r="A19" s="84" t="s">
        <v>17</v>
      </c>
      <c r="B19" s="90">
        <v>909.47</v>
      </c>
      <c r="C19" s="90">
        <v>613.98</v>
      </c>
      <c r="D19" s="90">
        <v>687.85</v>
      </c>
      <c r="E19" s="90">
        <v>552.41999999999996</v>
      </c>
      <c r="F19" s="90">
        <v>490.86</v>
      </c>
      <c r="G19" s="90">
        <v>416.99</v>
      </c>
      <c r="H19" s="90">
        <v>774.04</v>
      </c>
      <c r="I19" s="90">
        <v>946.47</v>
      </c>
      <c r="J19" s="90">
        <v>909.47</v>
      </c>
      <c r="K19" s="90">
        <v>650.91999999999996</v>
      </c>
      <c r="L19" s="90">
        <v>838.33</v>
      </c>
      <c r="M19" s="90">
        <v>893.84</v>
      </c>
      <c r="N19" s="87">
        <f t="shared" si="5"/>
        <v>8684.6400000000012</v>
      </c>
      <c r="O19" s="87">
        <f t="shared" si="6"/>
        <v>723.72000000000014</v>
      </c>
      <c r="P19" s="568">
        <f t="shared" si="3"/>
        <v>1.6714087759815246</v>
      </c>
    </row>
    <row r="20" spans="1:18" ht="28.5" customHeight="1" x14ac:dyDescent="0.25">
      <c r="A20" s="84" t="s">
        <v>57</v>
      </c>
      <c r="B20" s="89">
        <f t="shared" ref="B20:M20" si="8">B19/$K$7</f>
        <v>0.28624979935099887</v>
      </c>
      <c r="C20" s="89">
        <f t="shared" si="8"/>
        <v>0.19324623330678997</v>
      </c>
      <c r="D20" s="89">
        <f t="shared" si="8"/>
        <v>0.2164963379590141</v>
      </c>
      <c r="E20" s="89">
        <f t="shared" si="8"/>
        <v>0.17387062152405111</v>
      </c>
      <c r="F20" s="89">
        <f t="shared" si="8"/>
        <v>0.15449500974131231</v>
      </c>
      <c r="G20" s="89">
        <f t="shared" si="8"/>
        <v>0.13124490508908815</v>
      </c>
      <c r="H20" s="89">
        <f t="shared" si="8"/>
        <v>0.24362408291603585</v>
      </c>
      <c r="I20" s="89">
        <f t="shared" si="8"/>
        <v>0.2978953100066411</v>
      </c>
      <c r="J20" s="89">
        <f t="shared" si="8"/>
        <v>0.28624979935099887</v>
      </c>
      <c r="K20" s="89">
        <f t="shared" si="8"/>
        <v>0.20487285935055818</v>
      </c>
      <c r="L20" s="89">
        <f t="shared" si="8"/>
        <v>0.26385894453904235</v>
      </c>
      <c r="M20" s="89">
        <f t="shared" si="8"/>
        <v>0.28133035795781808</v>
      </c>
      <c r="N20" s="87">
        <f t="shared" si="5"/>
        <v>2.733434261092349</v>
      </c>
      <c r="O20" s="87">
        <f t="shared" si="6"/>
        <v>0.22778618842436241</v>
      </c>
      <c r="P20" s="568">
        <f t="shared" si="3"/>
        <v>5.2606510028721108E-4</v>
      </c>
    </row>
    <row r="21" spans="1:18" x14ac:dyDescent="0.25"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568"/>
    </row>
    <row r="22" spans="1:18" ht="15" customHeight="1" x14ac:dyDescent="0.25">
      <c r="A22" s="93" t="s">
        <v>23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568"/>
    </row>
    <row r="23" spans="1:18" ht="27.75" customHeight="1" x14ac:dyDescent="0.25">
      <c r="A23" s="84" t="s">
        <v>24</v>
      </c>
      <c r="B23" s="90">
        <v>1281.5999999999999</v>
      </c>
      <c r="C23" s="90">
        <v>1328.65</v>
      </c>
      <c r="D23" s="90">
        <v>1062.52</v>
      </c>
      <c r="E23" s="90">
        <v>1342.8</v>
      </c>
      <c r="F23" s="90">
        <v>1046.05</v>
      </c>
      <c r="G23" s="90">
        <v>1093.18</v>
      </c>
      <c r="H23" s="90">
        <v>1249.0999999999999</v>
      </c>
      <c r="I23" s="90">
        <v>1608.23</v>
      </c>
      <c r="J23" s="90">
        <v>1445.53</v>
      </c>
      <c r="K23" s="90">
        <v>1618.61</v>
      </c>
      <c r="L23" s="90">
        <v>1561.83</v>
      </c>
      <c r="M23" s="90">
        <v>1361.86</v>
      </c>
      <c r="N23" s="87">
        <f t="shared" ref="N23:N26" si="9">SUM(B23:M23)</f>
        <v>15999.960000000001</v>
      </c>
      <c r="O23" s="87">
        <f t="shared" ref="O23:O26" si="10">N23/12</f>
        <v>1333.3300000000002</v>
      </c>
      <c r="P23" s="568">
        <f t="shared" si="3"/>
        <v>3.0792840646651274</v>
      </c>
    </row>
    <row r="24" spans="1:18" ht="27.75" customHeight="1" x14ac:dyDescent="0.25">
      <c r="A24" s="84" t="s">
        <v>25</v>
      </c>
      <c r="B24" s="90">
        <v>829.92</v>
      </c>
      <c r="C24" s="90">
        <v>829.92</v>
      </c>
      <c r="D24" s="90">
        <v>829.92</v>
      </c>
      <c r="E24" s="90">
        <v>829.92</v>
      </c>
      <c r="F24" s="90">
        <v>829.92</v>
      </c>
      <c r="G24" s="90">
        <v>829.92</v>
      </c>
      <c r="H24" s="90">
        <v>829.92</v>
      </c>
      <c r="I24" s="90">
        <v>829.92</v>
      </c>
      <c r="J24" s="90">
        <v>900.26</v>
      </c>
      <c r="K24" s="90">
        <v>900.26</v>
      </c>
      <c r="L24" s="90">
        <v>900.26</v>
      </c>
      <c r="M24" s="90">
        <v>900.26</v>
      </c>
      <c r="N24" s="87">
        <f t="shared" si="9"/>
        <v>10240.4</v>
      </c>
      <c r="O24" s="87">
        <f t="shared" si="10"/>
        <v>853.36666666666667</v>
      </c>
      <c r="P24" s="568">
        <f t="shared" si="3"/>
        <v>1.9708237105465742</v>
      </c>
    </row>
    <row r="25" spans="1:18" ht="31.5" customHeight="1" x14ac:dyDescent="0.25">
      <c r="A25" s="84" t="s">
        <v>26</v>
      </c>
      <c r="B25" s="85">
        <v>13901</v>
      </c>
      <c r="C25" s="85">
        <v>13912</v>
      </c>
      <c r="D25" s="85">
        <v>5821</v>
      </c>
      <c r="E25" s="85">
        <v>15796</v>
      </c>
      <c r="F25" s="85">
        <v>5984</v>
      </c>
      <c r="G25" s="85">
        <v>7137</v>
      </c>
      <c r="H25" s="85">
        <v>11587</v>
      </c>
      <c r="I25" s="85">
        <v>20486</v>
      </c>
      <c r="J25" s="85">
        <v>15005</v>
      </c>
      <c r="K25" s="85">
        <v>14742</v>
      </c>
      <c r="L25" s="85">
        <v>16805</v>
      </c>
      <c r="M25" s="85">
        <v>9646</v>
      </c>
      <c r="N25" s="86">
        <f t="shared" si="9"/>
        <v>150822</v>
      </c>
      <c r="O25" s="86">
        <f t="shared" si="10"/>
        <v>12568.5</v>
      </c>
      <c r="P25" s="568">
        <f t="shared" si="3"/>
        <v>29.026558891454965</v>
      </c>
    </row>
    <row r="26" spans="1:18" ht="27.75" customHeight="1" x14ac:dyDescent="0.25">
      <c r="A26" s="84" t="s">
        <v>27</v>
      </c>
      <c r="B26" s="85">
        <v>165</v>
      </c>
      <c r="C26" s="85">
        <v>122</v>
      </c>
      <c r="D26" s="85">
        <v>35</v>
      </c>
      <c r="E26" s="85">
        <v>210</v>
      </c>
      <c r="F26" s="85">
        <v>27</v>
      </c>
      <c r="G26" s="85">
        <v>196</v>
      </c>
      <c r="H26" s="85">
        <v>493</v>
      </c>
      <c r="I26" s="85">
        <v>696</v>
      </c>
      <c r="J26" s="85">
        <v>440</v>
      </c>
      <c r="K26" s="85">
        <v>607</v>
      </c>
      <c r="L26" s="85">
        <v>848</v>
      </c>
      <c r="M26" s="85">
        <v>677</v>
      </c>
      <c r="N26" s="86">
        <f t="shared" si="9"/>
        <v>4516</v>
      </c>
      <c r="O26" s="86">
        <f t="shared" si="10"/>
        <v>376.33333333333331</v>
      </c>
      <c r="P26" s="568">
        <f t="shared" si="3"/>
        <v>0.86913010007698221</v>
      </c>
    </row>
    <row r="27" spans="1:18" s="97" customFormat="1" ht="15.75" customHeight="1" x14ac:dyDescent="0.25">
      <c r="A27" s="95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568"/>
    </row>
    <row r="28" spans="1:18" s="97" customFormat="1" ht="15.75" customHeight="1" x14ac:dyDescent="0.25">
      <c r="A28" s="98" t="s">
        <v>28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568"/>
    </row>
    <row r="29" spans="1:18" ht="27.75" customHeight="1" x14ac:dyDescent="0.25">
      <c r="A29" s="84" t="s">
        <v>29</v>
      </c>
      <c r="B29" s="90">
        <v>682.78</v>
      </c>
      <c r="C29" s="90">
        <v>504.83</v>
      </c>
      <c r="D29" s="90">
        <v>195.04</v>
      </c>
      <c r="E29" s="90">
        <v>397.06</v>
      </c>
      <c r="F29" s="90">
        <v>378.78</v>
      </c>
      <c r="G29" s="90">
        <v>312.3</v>
      </c>
      <c r="H29" s="90">
        <v>355.5</v>
      </c>
      <c r="I29" s="90">
        <v>348.24</v>
      </c>
      <c r="J29" s="90">
        <v>520.73</v>
      </c>
      <c r="K29" s="90">
        <v>666.06</v>
      </c>
      <c r="L29" s="90">
        <v>349.96</v>
      </c>
      <c r="M29" s="90">
        <v>250.57</v>
      </c>
      <c r="N29" s="87">
        <f>SUM(B29:M29)</f>
        <v>4961.8499999999995</v>
      </c>
      <c r="O29" s="87">
        <f>N29/12</f>
        <v>413.48749999999995</v>
      </c>
      <c r="P29" s="568">
        <f t="shared" si="3"/>
        <v>0.95493648960739019</v>
      </c>
    </row>
    <row r="30" spans="1:18" x14ac:dyDescent="0.25"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2"/>
    </row>
    <row r="31" spans="1:18" ht="45" customHeight="1" x14ac:dyDescent="0.25">
      <c r="A31" s="99" t="s">
        <v>30</v>
      </c>
      <c r="B31" s="100" t="s">
        <v>31</v>
      </c>
      <c r="C31" s="100" t="s">
        <v>32</v>
      </c>
      <c r="D31" s="82" t="s">
        <v>33</v>
      </c>
      <c r="E31" s="637" t="s">
        <v>34</v>
      </c>
      <c r="F31" s="637"/>
      <c r="G31" s="94"/>
      <c r="H31" s="640" t="s">
        <v>35</v>
      </c>
      <c r="I31" s="641"/>
      <c r="J31" s="100" t="s">
        <v>31</v>
      </c>
      <c r="K31" s="100" t="s">
        <v>36</v>
      </c>
      <c r="L31" s="82" t="s">
        <v>33</v>
      </c>
      <c r="M31" s="637" t="s">
        <v>34</v>
      </c>
      <c r="N31" s="637"/>
      <c r="O31" s="94"/>
      <c r="P31" s="94"/>
      <c r="Q31" s="94"/>
      <c r="R31" s="92"/>
    </row>
    <row r="32" spans="1:18" ht="36" customHeight="1" x14ac:dyDescent="0.25">
      <c r="A32" s="84" t="s">
        <v>37</v>
      </c>
      <c r="B32" s="90">
        <v>82</v>
      </c>
      <c r="C32" s="89">
        <f>B32*100</f>
        <v>8200</v>
      </c>
      <c r="D32" s="87">
        <f>C32/12</f>
        <v>683.33333333333337</v>
      </c>
      <c r="E32" s="633">
        <f>D32/G7</f>
        <v>1.5781370284834488</v>
      </c>
      <c r="F32" s="633"/>
      <c r="H32" s="636" t="s">
        <v>38</v>
      </c>
      <c r="I32" s="636"/>
      <c r="J32" s="90">
        <v>2</v>
      </c>
      <c r="K32" s="89">
        <f>J32*100</f>
        <v>200</v>
      </c>
      <c r="L32" s="87">
        <f>K32/12</f>
        <v>16.666666666666668</v>
      </c>
      <c r="M32" s="633">
        <f>L32/G7</f>
        <v>3.8491147036181679E-2</v>
      </c>
      <c r="N32" s="633"/>
    </row>
    <row r="33" spans="1:17" x14ac:dyDescent="0.25"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2"/>
    </row>
    <row r="34" spans="1:17" ht="45" customHeight="1" x14ac:dyDescent="0.25">
      <c r="A34" s="99" t="s">
        <v>39</v>
      </c>
      <c r="B34" s="100" t="s">
        <v>31</v>
      </c>
      <c r="C34" s="100" t="s">
        <v>40</v>
      </c>
      <c r="D34" s="82" t="s">
        <v>41</v>
      </c>
      <c r="E34" s="637" t="s">
        <v>34</v>
      </c>
      <c r="F34" s="637"/>
      <c r="G34" s="94"/>
      <c r="H34" s="638"/>
      <c r="I34" s="638"/>
      <c r="J34" s="101"/>
      <c r="K34" s="102"/>
      <c r="L34" s="639"/>
      <c r="M34" s="639"/>
      <c r="N34" s="94"/>
      <c r="O34" s="94"/>
      <c r="P34" s="94"/>
      <c r="Q34" s="92"/>
    </row>
    <row r="35" spans="1:17" ht="36" customHeight="1" x14ac:dyDescent="0.25">
      <c r="A35" s="84" t="s">
        <v>42</v>
      </c>
      <c r="B35" s="90">
        <v>196</v>
      </c>
      <c r="C35" s="89">
        <f>B35*500</f>
        <v>98000</v>
      </c>
      <c r="D35" s="87">
        <f>C35/12</f>
        <v>8166.666666666667</v>
      </c>
      <c r="E35" s="633">
        <f>D35/G7</f>
        <v>18.860662047729022</v>
      </c>
      <c r="F35" s="633"/>
      <c r="H35" s="634"/>
      <c r="I35" s="634"/>
      <c r="J35" s="96"/>
      <c r="K35" s="96"/>
      <c r="L35" s="635"/>
      <c r="M35" s="635"/>
    </row>
    <row r="36" spans="1:17" x14ac:dyDescent="0.25"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2"/>
    </row>
    <row r="37" spans="1:17" x14ac:dyDescent="0.25"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2"/>
    </row>
    <row r="38" spans="1:17" x14ac:dyDescent="0.25"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</row>
    <row r="39" spans="1:17" x14ac:dyDescent="0.25"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</row>
    <row r="40" spans="1:17" x14ac:dyDescent="0.25"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</row>
    <row r="41" spans="1:17" x14ac:dyDescent="0.25"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</row>
    <row r="42" spans="1:17" x14ac:dyDescent="0.25"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</row>
    <row r="43" spans="1:17" x14ac:dyDescent="0.25"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</row>
    <row r="44" spans="1:17" x14ac:dyDescent="0.25"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</row>
    <row r="45" spans="1:17" x14ac:dyDescent="0.25"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</row>
    <row r="46" spans="1:17" x14ac:dyDescent="0.25"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</row>
    <row r="47" spans="1:17" x14ac:dyDescent="0.25"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</row>
    <row r="48" spans="1:17" x14ac:dyDescent="0.25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</row>
    <row r="49" spans="2:16" x14ac:dyDescent="0.25"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</row>
    <row r="50" spans="2:16" x14ac:dyDescent="0.25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</row>
    <row r="51" spans="2:16" x14ac:dyDescent="0.25"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</row>
    <row r="52" spans="2:16" x14ac:dyDescent="0.25"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</row>
    <row r="53" spans="2:16" x14ac:dyDescent="0.25"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</row>
    <row r="54" spans="2:16" x14ac:dyDescent="0.25"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</row>
    <row r="55" spans="2:16" x14ac:dyDescent="0.25"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</row>
    <row r="56" spans="2:16" x14ac:dyDescent="0.25"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</row>
    <row r="57" spans="2:16" x14ac:dyDescent="0.25"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</row>
    <row r="58" spans="2:16" x14ac:dyDescent="0.25"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</row>
    <row r="59" spans="2:16" x14ac:dyDescent="0.25"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</row>
    <row r="60" spans="2:16" x14ac:dyDescent="0.25"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</row>
    <row r="61" spans="2:16" x14ac:dyDescent="0.25"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</row>
    <row r="62" spans="2:16" x14ac:dyDescent="0.25"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</row>
    <row r="63" spans="2:16" x14ac:dyDescent="0.25"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</row>
    <row r="64" spans="2:16" x14ac:dyDescent="0.25"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</row>
    <row r="65" spans="2:16" x14ac:dyDescent="0.25"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</row>
    <row r="66" spans="2:16" x14ac:dyDescent="0.25"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</row>
    <row r="67" spans="2:16" x14ac:dyDescent="0.25"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</row>
    <row r="68" spans="2:16" x14ac:dyDescent="0.25"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</row>
    <row r="69" spans="2:16" x14ac:dyDescent="0.25"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</row>
    <row r="70" spans="2:16" x14ac:dyDescent="0.25"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</row>
    <row r="71" spans="2:16" x14ac:dyDescent="0.25"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</row>
    <row r="72" spans="2:16" x14ac:dyDescent="0.25"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</row>
    <row r="73" spans="2:16" x14ac:dyDescent="0.25"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</row>
    <row r="74" spans="2:16" x14ac:dyDescent="0.25"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</row>
    <row r="75" spans="2:16" x14ac:dyDescent="0.25"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</row>
    <row r="76" spans="2:16" x14ac:dyDescent="0.25"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</row>
    <row r="77" spans="2:16" x14ac:dyDescent="0.25"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</row>
    <row r="78" spans="2:16" x14ac:dyDescent="0.25"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</row>
    <row r="79" spans="2:16" x14ac:dyDescent="0.25"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</row>
    <row r="80" spans="2:16" x14ac:dyDescent="0.25"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</row>
    <row r="81" spans="2:16" x14ac:dyDescent="0.25"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</row>
    <row r="82" spans="2:16" x14ac:dyDescent="0.25"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</row>
    <row r="83" spans="2:16" x14ac:dyDescent="0.25"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</row>
    <row r="84" spans="2:16" x14ac:dyDescent="0.25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</row>
    <row r="85" spans="2:16" x14ac:dyDescent="0.25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</row>
    <row r="86" spans="2:16" x14ac:dyDescent="0.25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</row>
    <row r="87" spans="2:16" x14ac:dyDescent="0.25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</row>
    <row r="88" spans="2:16" x14ac:dyDescent="0.25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</row>
    <row r="89" spans="2:16" x14ac:dyDescent="0.25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</row>
    <row r="90" spans="2:16" x14ac:dyDescent="0.25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</row>
    <row r="91" spans="2:16" x14ac:dyDescent="0.25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</row>
    <row r="92" spans="2:16" x14ac:dyDescent="0.25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</row>
    <row r="93" spans="2:16" x14ac:dyDescent="0.2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</row>
    <row r="94" spans="2:16" x14ac:dyDescent="0.25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</row>
    <row r="95" spans="2:16" x14ac:dyDescent="0.2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</row>
    <row r="96" spans="2:16" x14ac:dyDescent="0.25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</row>
    <row r="97" spans="2:16" x14ac:dyDescent="0.25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</row>
    <row r="98" spans="2:16" x14ac:dyDescent="0.25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</row>
    <row r="99" spans="2:16" x14ac:dyDescent="0.25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</row>
    <row r="100" spans="2:16" x14ac:dyDescent="0.25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</row>
    <row r="101" spans="2:16" x14ac:dyDescent="0.25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</row>
    <row r="102" spans="2:16" x14ac:dyDescent="0.25"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</row>
    <row r="103" spans="2:16" x14ac:dyDescent="0.25"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</row>
    <row r="104" spans="2:16" x14ac:dyDescent="0.25"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</row>
    <row r="105" spans="2:16" x14ac:dyDescent="0.25"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</row>
    <row r="106" spans="2:16" x14ac:dyDescent="0.25"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</row>
    <row r="107" spans="2:16" x14ac:dyDescent="0.25"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</row>
    <row r="108" spans="2:16" x14ac:dyDescent="0.25"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</row>
    <row r="109" spans="2:16" x14ac:dyDescent="0.25"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</row>
    <row r="110" spans="2:16" x14ac:dyDescent="0.25"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</row>
    <row r="111" spans="2:16" x14ac:dyDescent="0.25"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</row>
    <row r="112" spans="2:16" x14ac:dyDescent="0.25"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</row>
    <row r="113" spans="2:28" x14ac:dyDescent="0.25"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</row>
    <row r="114" spans="2:28" x14ac:dyDescent="0.25"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</row>
    <row r="115" spans="2:28" x14ac:dyDescent="0.25"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2:28" x14ac:dyDescent="0.25"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2:28" x14ac:dyDescent="0.25"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2:28" x14ac:dyDescent="0.25"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2:28" x14ac:dyDescent="0.25"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2:28" x14ac:dyDescent="0.25"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2:28" x14ac:dyDescent="0.25"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2:28" x14ac:dyDescent="0.25"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2:28" x14ac:dyDescent="0.25"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2:28" x14ac:dyDescent="0.25"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2:28" x14ac:dyDescent="0.25"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2:28" x14ac:dyDescent="0.25"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2:28" x14ac:dyDescent="0.25"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2:28" x14ac:dyDescent="0.25"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2:28" x14ac:dyDescent="0.25"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2:28" x14ac:dyDescent="0.25"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2:28" x14ac:dyDescent="0.25"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2:28" x14ac:dyDescent="0.25"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2:28" x14ac:dyDescent="0.25"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2:28" x14ac:dyDescent="0.25"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2:28" x14ac:dyDescent="0.25"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2:28" x14ac:dyDescent="0.25"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2:28" x14ac:dyDescent="0.25"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2:28" x14ac:dyDescent="0.25"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2:28" x14ac:dyDescent="0.25"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2:28" x14ac:dyDescent="0.25"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2:28" x14ac:dyDescent="0.25"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2:28" x14ac:dyDescent="0.25"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2:28" x14ac:dyDescent="0.25"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2:28" x14ac:dyDescent="0.25"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2:28" x14ac:dyDescent="0.25"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2:28" x14ac:dyDescent="0.25"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2:28" x14ac:dyDescent="0.25"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2:28" x14ac:dyDescent="0.25"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2:28" x14ac:dyDescent="0.25"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2:28" x14ac:dyDescent="0.25"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2:28" x14ac:dyDescent="0.25"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2:28" x14ac:dyDescent="0.25"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2:28" x14ac:dyDescent="0.25"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2:28" x14ac:dyDescent="0.25"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2:28" x14ac:dyDescent="0.25"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2:28" x14ac:dyDescent="0.25"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2:28" x14ac:dyDescent="0.25"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2:28" x14ac:dyDescent="0.25"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2:28" x14ac:dyDescent="0.25"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2:28" x14ac:dyDescent="0.25"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2:28" x14ac:dyDescent="0.25"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2:28" x14ac:dyDescent="0.25"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2:28" x14ac:dyDescent="0.25"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2:28" x14ac:dyDescent="0.25"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2:28" x14ac:dyDescent="0.25"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2:28" x14ac:dyDescent="0.25"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2:28" x14ac:dyDescent="0.25"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2:28" x14ac:dyDescent="0.25"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2:28" x14ac:dyDescent="0.25"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2:28" x14ac:dyDescent="0.25"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2:28" x14ac:dyDescent="0.25"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2:28" x14ac:dyDescent="0.25"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2:28" x14ac:dyDescent="0.25"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2:28" x14ac:dyDescent="0.25"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2:28" x14ac:dyDescent="0.25"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2:28" x14ac:dyDescent="0.25"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2:28" x14ac:dyDescent="0.25"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2:28" x14ac:dyDescent="0.25"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2:28" x14ac:dyDescent="0.25"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2:28" x14ac:dyDescent="0.25"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2:28" x14ac:dyDescent="0.25"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2:28" x14ac:dyDescent="0.25"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2:28" x14ac:dyDescent="0.25"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2:28" x14ac:dyDescent="0.25"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2:28" x14ac:dyDescent="0.25"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2:28" x14ac:dyDescent="0.25"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2:28" x14ac:dyDescent="0.25"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2:28" x14ac:dyDescent="0.25"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2:28" x14ac:dyDescent="0.25"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2:28" x14ac:dyDescent="0.25"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2:28" x14ac:dyDescent="0.25"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2:28" x14ac:dyDescent="0.25"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2:28" x14ac:dyDescent="0.25"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2:28" x14ac:dyDescent="0.25"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2:28" x14ac:dyDescent="0.25"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2:28" x14ac:dyDescent="0.25"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2:28" x14ac:dyDescent="0.25"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2:28" x14ac:dyDescent="0.25"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2:28" x14ac:dyDescent="0.25"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2:28" x14ac:dyDescent="0.25"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2:28" x14ac:dyDescent="0.25"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2:28" x14ac:dyDescent="0.25"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2:28" x14ac:dyDescent="0.25"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2:28" x14ac:dyDescent="0.25"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2:28" x14ac:dyDescent="0.25"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2:28" x14ac:dyDescent="0.25"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2:28" x14ac:dyDescent="0.25"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2:28" x14ac:dyDescent="0.25"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2:28" x14ac:dyDescent="0.25"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2:28" x14ac:dyDescent="0.25"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2:28" x14ac:dyDescent="0.25"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2:28" x14ac:dyDescent="0.25"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2:28" x14ac:dyDescent="0.25"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2:28" x14ac:dyDescent="0.25"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2:28" x14ac:dyDescent="0.25"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2:28" x14ac:dyDescent="0.25"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2:28" x14ac:dyDescent="0.25"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2:28" x14ac:dyDescent="0.25"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2:28" x14ac:dyDescent="0.25"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2:28" x14ac:dyDescent="0.25"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2:28" x14ac:dyDescent="0.25"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2:28" x14ac:dyDescent="0.25"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2:28" x14ac:dyDescent="0.25"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</row>
    <row r="224" spans="2:28" x14ac:dyDescent="0.25"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</row>
    <row r="225" spans="2:28" x14ac:dyDescent="0.25"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</row>
    <row r="226" spans="2:28" x14ac:dyDescent="0.25"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</row>
    <row r="227" spans="2:28" x14ac:dyDescent="0.25"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</row>
    <row r="228" spans="2:28" x14ac:dyDescent="0.25"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</row>
    <row r="229" spans="2:28" x14ac:dyDescent="0.25"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</row>
    <row r="230" spans="2:28" x14ac:dyDescent="0.25"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</row>
    <row r="231" spans="2:28" x14ac:dyDescent="0.25"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</row>
    <row r="232" spans="2:28" x14ac:dyDescent="0.25"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</row>
    <row r="233" spans="2:28" x14ac:dyDescent="0.25"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</row>
    <row r="234" spans="2:28" x14ac:dyDescent="0.25"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</row>
    <row r="235" spans="2:28" x14ac:dyDescent="0.25"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</row>
    <row r="236" spans="2:28" x14ac:dyDescent="0.25"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</row>
    <row r="237" spans="2:28" x14ac:dyDescent="0.25"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</row>
    <row r="238" spans="2:28" x14ac:dyDescent="0.25"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</row>
    <row r="239" spans="2:28" x14ac:dyDescent="0.25"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</row>
    <row r="240" spans="2:28" x14ac:dyDescent="0.25"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</row>
    <row r="241" spans="2:28" x14ac:dyDescent="0.25"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</row>
    <row r="242" spans="2:28" x14ac:dyDescent="0.25"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</row>
    <row r="243" spans="2:28" x14ac:dyDescent="0.25"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</row>
    <row r="244" spans="2:28" x14ac:dyDescent="0.25"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2:28" x14ac:dyDescent="0.25"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2:28" x14ac:dyDescent="0.25"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</row>
    <row r="247" spans="2:28" x14ac:dyDescent="0.25"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</row>
    <row r="248" spans="2:28" x14ac:dyDescent="0.25"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</row>
    <row r="249" spans="2:28" x14ac:dyDescent="0.25"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</row>
    <row r="250" spans="2:28" x14ac:dyDescent="0.25"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</row>
    <row r="251" spans="2:28" x14ac:dyDescent="0.25"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</row>
    <row r="252" spans="2:28" x14ac:dyDescent="0.25"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</row>
    <row r="253" spans="2:28" x14ac:dyDescent="0.25"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</row>
    <row r="254" spans="2:28" x14ac:dyDescent="0.25"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</row>
    <row r="255" spans="2:28" x14ac:dyDescent="0.25"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</row>
    <row r="256" spans="2:28" x14ac:dyDescent="0.25"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</row>
    <row r="257" spans="2:28" x14ac:dyDescent="0.25"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</row>
    <row r="258" spans="2:28" x14ac:dyDescent="0.25"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</row>
    <row r="259" spans="2:28" x14ac:dyDescent="0.25"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</row>
    <row r="260" spans="2:28" x14ac:dyDescent="0.25"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</row>
    <row r="261" spans="2:28" x14ac:dyDescent="0.25"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</row>
    <row r="262" spans="2:28" x14ac:dyDescent="0.25"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</row>
    <row r="263" spans="2:28" x14ac:dyDescent="0.25"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</row>
    <row r="264" spans="2:28" x14ac:dyDescent="0.25"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</row>
    <row r="265" spans="2:28" x14ac:dyDescent="0.25"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</row>
    <row r="266" spans="2:28" x14ac:dyDescent="0.25"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</row>
    <row r="267" spans="2:28" x14ac:dyDescent="0.25"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</row>
    <row r="268" spans="2:28" x14ac:dyDescent="0.25"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</row>
    <row r="269" spans="2:28" x14ac:dyDescent="0.25"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</row>
    <row r="270" spans="2:28" x14ac:dyDescent="0.25"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</row>
    <row r="271" spans="2:28" x14ac:dyDescent="0.25"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</row>
    <row r="272" spans="2:28" x14ac:dyDescent="0.25"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</row>
    <row r="273" spans="2:28" x14ac:dyDescent="0.25"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</row>
    <row r="274" spans="2:28" x14ac:dyDescent="0.25"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</row>
    <row r="275" spans="2:28" x14ac:dyDescent="0.25"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</row>
    <row r="276" spans="2:28" x14ac:dyDescent="0.25"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</row>
    <row r="277" spans="2:28" x14ac:dyDescent="0.25"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</row>
    <row r="278" spans="2:28" x14ac:dyDescent="0.25"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</row>
    <row r="279" spans="2:28" x14ac:dyDescent="0.25"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</row>
    <row r="280" spans="2:28" x14ac:dyDescent="0.25"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</row>
    <row r="281" spans="2:28" x14ac:dyDescent="0.25"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</row>
    <row r="282" spans="2:28" x14ac:dyDescent="0.25"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</row>
    <row r="283" spans="2:28" x14ac:dyDescent="0.25"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</row>
    <row r="284" spans="2:28" x14ac:dyDescent="0.25"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</row>
    <row r="285" spans="2:28" x14ac:dyDescent="0.25"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</row>
    <row r="286" spans="2:28" x14ac:dyDescent="0.25"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</row>
    <row r="287" spans="2:28" x14ac:dyDescent="0.25"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</row>
    <row r="288" spans="2:28" x14ac:dyDescent="0.25"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</row>
    <row r="289" spans="2:28" x14ac:dyDescent="0.25"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</row>
    <row r="290" spans="2:28" x14ac:dyDescent="0.25"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</row>
    <row r="291" spans="2:28" x14ac:dyDescent="0.25"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</row>
    <row r="292" spans="2:28" x14ac:dyDescent="0.25"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</row>
    <row r="293" spans="2:28" x14ac:dyDescent="0.25"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</row>
    <row r="294" spans="2:28" x14ac:dyDescent="0.25"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</row>
    <row r="295" spans="2:28" x14ac:dyDescent="0.25"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</row>
    <row r="296" spans="2:28" x14ac:dyDescent="0.25"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</row>
    <row r="297" spans="2:28" x14ac:dyDescent="0.25"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</row>
    <row r="298" spans="2:28" x14ac:dyDescent="0.25"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</row>
    <row r="299" spans="2:28" x14ac:dyDescent="0.25"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</row>
    <row r="300" spans="2:28" x14ac:dyDescent="0.25"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</row>
    <row r="301" spans="2:28" x14ac:dyDescent="0.25"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</row>
    <row r="302" spans="2:28" x14ac:dyDescent="0.25"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</row>
    <row r="303" spans="2:28" x14ac:dyDescent="0.25"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</row>
    <row r="304" spans="2:28" x14ac:dyDescent="0.25"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</row>
    <row r="305" spans="2:28" x14ac:dyDescent="0.25"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</row>
    <row r="306" spans="2:28" x14ac:dyDescent="0.25"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</row>
    <row r="307" spans="2:28" x14ac:dyDescent="0.25"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</row>
    <row r="308" spans="2:28" x14ac:dyDescent="0.25"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</row>
    <row r="309" spans="2:28" x14ac:dyDescent="0.25"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</row>
    <row r="310" spans="2:28" x14ac:dyDescent="0.25"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</row>
    <row r="311" spans="2:28" x14ac:dyDescent="0.25"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</row>
    <row r="312" spans="2:28" x14ac:dyDescent="0.25"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</row>
    <row r="313" spans="2:28" x14ac:dyDescent="0.25"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</row>
    <row r="314" spans="2:28" x14ac:dyDescent="0.25"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</row>
    <row r="315" spans="2:28" x14ac:dyDescent="0.25"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</row>
    <row r="316" spans="2:28" x14ac:dyDescent="0.25"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</row>
    <row r="317" spans="2:28" x14ac:dyDescent="0.25"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</row>
    <row r="318" spans="2:28" x14ac:dyDescent="0.25"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</row>
    <row r="319" spans="2:28" x14ac:dyDescent="0.25"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</row>
    <row r="320" spans="2:28" x14ac:dyDescent="0.25"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</row>
    <row r="321" spans="2:28" x14ac:dyDescent="0.25"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</row>
    <row r="322" spans="2:28" x14ac:dyDescent="0.25"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</row>
    <row r="323" spans="2:28" x14ac:dyDescent="0.25"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</row>
    <row r="324" spans="2:28" x14ac:dyDescent="0.25"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</row>
    <row r="325" spans="2:28" x14ac:dyDescent="0.25"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</row>
    <row r="326" spans="2:28" x14ac:dyDescent="0.25"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</row>
    <row r="327" spans="2:28" x14ac:dyDescent="0.25"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</row>
    <row r="328" spans="2:28" x14ac:dyDescent="0.25"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</row>
    <row r="329" spans="2:28" x14ac:dyDescent="0.25"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</row>
    <row r="330" spans="2:28" x14ac:dyDescent="0.25"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</row>
    <row r="331" spans="2:28" x14ac:dyDescent="0.25"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</row>
    <row r="332" spans="2:28" x14ac:dyDescent="0.25"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</row>
    <row r="333" spans="2:28" x14ac:dyDescent="0.25"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</row>
    <row r="334" spans="2:28" x14ac:dyDescent="0.25"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</row>
    <row r="335" spans="2:28" x14ac:dyDescent="0.25"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</row>
    <row r="336" spans="2:28" x14ac:dyDescent="0.25"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</row>
    <row r="337" spans="2:28" x14ac:dyDescent="0.25"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</row>
    <row r="338" spans="2:28" x14ac:dyDescent="0.25"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</row>
    <row r="339" spans="2:28" x14ac:dyDescent="0.25"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</row>
    <row r="340" spans="2:28" x14ac:dyDescent="0.25"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</row>
    <row r="341" spans="2:28" x14ac:dyDescent="0.25"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</row>
    <row r="342" spans="2:28" x14ac:dyDescent="0.25"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</row>
    <row r="343" spans="2:28" x14ac:dyDescent="0.25"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</row>
    <row r="344" spans="2:28" x14ac:dyDescent="0.25"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</row>
    <row r="345" spans="2:28" x14ac:dyDescent="0.25"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</row>
    <row r="346" spans="2:28" x14ac:dyDescent="0.25"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</row>
    <row r="347" spans="2:28" x14ac:dyDescent="0.25"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</row>
    <row r="348" spans="2:28" x14ac:dyDescent="0.25"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</row>
    <row r="349" spans="2:28" x14ac:dyDescent="0.25"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</row>
    <row r="350" spans="2:28" x14ac:dyDescent="0.25"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</row>
    <row r="351" spans="2:28" x14ac:dyDescent="0.25"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</row>
    <row r="352" spans="2:28" x14ac:dyDescent="0.25"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</row>
    <row r="353" spans="2:28" x14ac:dyDescent="0.25"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</row>
    <row r="354" spans="2:28" x14ac:dyDescent="0.25"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</row>
    <row r="355" spans="2:28" x14ac:dyDescent="0.25"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</row>
    <row r="356" spans="2:28" x14ac:dyDescent="0.25"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</row>
    <row r="357" spans="2:28" x14ac:dyDescent="0.25"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</row>
    <row r="358" spans="2:28" x14ac:dyDescent="0.25"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</row>
    <row r="359" spans="2:28" x14ac:dyDescent="0.25"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</row>
    <row r="360" spans="2:28" x14ac:dyDescent="0.25"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</row>
    <row r="361" spans="2:28" x14ac:dyDescent="0.25"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</row>
    <row r="362" spans="2:28" x14ac:dyDescent="0.25"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</row>
    <row r="363" spans="2:28" x14ac:dyDescent="0.25"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</row>
    <row r="364" spans="2:28" x14ac:dyDescent="0.25"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</row>
    <row r="365" spans="2:28" x14ac:dyDescent="0.25"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</row>
    <row r="366" spans="2:28" x14ac:dyDescent="0.25"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</row>
    <row r="367" spans="2:28" x14ac:dyDescent="0.25"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</row>
    <row r="368" spans="2:28" x14ac:dyDescent="0.25"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</row>
    <row r="369" spans="2:28" x14ac:dyDescent="0.25"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</row>
    <row r="370" spans="2:28" x14ac:dyDescent="0.25"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</row>
    <row r="371" spans="2:28" x14ac:dyDescent="0.25"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</row>
    <row r="372" spans="2:28" x14ac:dyDescent="0.25"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</row>
    <row r="373" spans="2:28" x14ac:dyDescent="0.25"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</row>
    <row r="374" spans="2:28" x14ac:dyDescent="0.25"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</row>
    <row r="375" spans="2:28" x14ac:dyDescent="0.25"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</row>
    <row r="376" spans="2:28" x14ac:dyDescent="0.25"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</row>
    <row r="377" spans="2:28" x14ac:dyDescent="0.25"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</row>
    <row r="378" spans="2:28" x14ac:dyDescent="0.25"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</row>
    <row r="379" spans="2:28" x14ac:dyDescent="0.25"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</row>
    <row r="380" spans="2:28" x14ac:dyDescent="0.25"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</row>
    <row r="381" spans="2:28" x14ac:dyDescent="0.25"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</row>
    <row r="382" spans="2:28" x14ac:dyDescent="0.25"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</row>
    <row r="383" spans="2:28" x14ac:dyDescent="0.25"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</row>
    <row r="384" spans="2:28" x14ac:dyDescent="0.25"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</row>
    <row r="385" spans="2:28" x14ac:dyDescent="0.25"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</row>
    <row r="386" spans="2:28" x14ac:dyDescent="0.25"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</row>
    <row r="387" spans="2:28" x14ac:dyDescent="0.25"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</row>
    <row r="388" spans="2:28" x14ac:dyDescent="0.25"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</row>
    <row r="389" spans="2:28" x14ac:dyDescent="0.25"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</row>
    <row r="390" spans="2:28" x14ac:dyDescent="0.25"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</row>
    <row r="391" spans="2:28" x14ac:dyDescent="0.25"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</row>
    <row r="392" spans="2:28" x14ac:dyDescent="0.25"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</row>
    <row r="393" spans="2:28" x14ac:dyDescent="0.25"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</row>
    <row r="394" spans="2:28" x14ac:dyDescent="0.25"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</row>
    <row r="395" spans="2:28" x14ac:dyDescent="0.25"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</row>
    <row r="396" spans="2:28" x14ac:dyDescent="0.25"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</row>
    <row r="397" spans="2:28" x14ac:dyDescent="0.25"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</row>
    <row r="398" spans="2:28" x14ac:dyDescent="0.25"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</row>
    <row r="399" spans="2:28" x14ac:dyDescent="0.25"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</row>
    <row r="400" spans="2:28" x14ac:dyDescent="0.25"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</row>
    <row r="401" spans="2:28" x14ac:dyDescent="0.25"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</row>
    <row r="402" spans="2:28" x14ac:dyDescent="0.25"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</row>
    <row r="403" spans="2:28" x14ac:dyDescent="0.25"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</row>
    <row r="404" spans="2:28" x14ac:dyDescent="0.25"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</row>
    <row r="405" spans="2:28" x14ac:dyDescent="0.25"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</row>
    <row r="406" spans="2:28" x14ac:dyDescent="0.25"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</row>
    <row r="407" spans="2:28" x14ac:dyDescent="0.25"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</row>
    <row r="408" spans="2:28" x14ac:dyDescent="0.25"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</row>
    <row r="409" spans="2:28" x14ac:dyDescent="0.25"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</row>
    <row r="410" spans="2:28" x14ac:dyDescent="0.25"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</row>
    <row r="411" spans="2:28" x14ac:dyDescent="0.25"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</row>
    <row r="412" spans="2:28" x14ac:dyDescent="0.25"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</row>
    <row r="413" spans="2:28" x14ac:dyDescent="0.25"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</row>
    <row r="414" spans="2:28" x14ac:dyDescent="0.25"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</row>
    <row r="415" spans="2:28" x14ac:dyDescent="0.25"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</row>
    <row r="416" spans="2:28" x14ac:dyDescent="0.25"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</row>
    <row r="417" spans="2:28" x14ac:dyDescent="0.25"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</row>
    <row r="418" spans="2:28" x14ac:dyDescent="0.25"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</row>
    <row r="419" spans="2:28" x14ac:dyDescent="0.25"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</row>
    <row r="420" spans="2:28" x14ac:dyDescent="0.25"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</row>
    <row r="421" spans="2:28" x14ac:dyDescent="0.25"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</row>
    <row r="422" spans="2:28" x14ac:dyDescent="0.25"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</row>
    <row r="423" spans="2:28" x14ac:dyDescent="0.25"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</row>
    <row r="424" spans="2:28" x14ac:dyDescent="0.25"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</row>
    <row r="425" spans="2:28" x14ac:dyDescent="0.25"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</row>
    <row r="426" spans="2:28" x14ac:dyDescent="0.25"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</row>
    <row r="427" spans="2:28" x14ac:dyDescent="0.25"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</row>
    <row r="428" spans="2:28" x14ac:dyDescent="0.25"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</row>
    <row r="429" spans="2:28" x14ac:dyDescent="0.25"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</row>
    <row r="430" spans="2:28" x14ac:dyDescent="0.25"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</row>
    <row r="431" spans="2:28" x14ac:dyDescent="0.25"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</row>
    <row r="432" spans="2:28" x14ac:dyDescent="0.25"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</row>
    <row r="433" spans="2:28" x14ac:dyDescent="0.25"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</row>
    <row r="434" spans="2:28" x14ac:dyDescent="0.25"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</row>
    <row r="435" spans="2:28" x14ac:dyDescent="0.25"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</row>
    <row r="436" spans="2:28" x14ac:dyDescent="0.25"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</row>
    <row r="437" spans="2:28" x14ac:dyDescent="0.25"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</row>
    <row r="438" spans="2:28" x14ac:dyDescent="0.25"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</row>
    <row r="439" spans="2:28" x14ac:dyDescent="0.25"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</row>
    <row r="440" spans="2:28" x14ac:dyDescent="0.25"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</row>
    <row r="441" spans="2:28" x14ac:dyDescent="0.25"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</row>
    <row r="442" spans="2:28" x14ac:dyDescent="0.25"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</row>
    <row r="443" spans="2:28" x14ac:dyDescent="0.25"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</row>
    <row r="444" spans="2:28" x14ac:dyDescent="0.25"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</row>
    <row r="445" spans="2:28" x14ac:dyDescent="0.25"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</row>
    <row r="446" spans="2:28" x14ac:dyDescent="0.25"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</row>
    <row r="447" spans="2:28" x14ac:dyDescent="0.25"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</row>
    <row r="448" spans="2:28" x14ac:dyDescent="0.25"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</row>
    <row r="449" spans="2:28" x14ac:dyDescent="0.25"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</row>
    <row r="450" spans="2:28" x14ac:dyDescent="0.25"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</row>
    <row r="451" spans="2:28" x14ac:dyDescent="0.25"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</row>
    <row r="452" spans="2:28" x14ac:dyDescent="0.25"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</row>
    <row r="453" spans="2:28" x14ac:dyDescent="0.25"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</row>
    <row r="454" spans="2:28" x14ac:dyDescent="0.25"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</row>
    <row r="455" spans="2:28" x14ac:dyDescent="0.25"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</row>
    <row r="456" spans="2:28" x14ac:dyDescent="0.25"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</row>
    <row r="457" spans="2:28" x14ac:dyDescent="0.25"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</row>
    <row r="458" spans="2:28" x14ac:dyDescent="0.25"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</row>
    <row r="459" spans="2:28" x14ac:dyDescent="0.25"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</row>
    <row r="460" spans="2:28" x14ac:dyDescent="0.25"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</row>
    <row r="461" spans="2:28" x14ac:dyDescent="0.25"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</row>
    <row r="462" spans="2:28" x14ac:dyDescent="0.25"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</row>
    <row r="463" spans="2:28" x14ac:dyDescent="0.25"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</row>
    <row r="464" spans="2:28" x14ac:dyDescent="0.25"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</row>
    <row r="465" spans="2:28" x14ac:dyDescent="0.25"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</row>
    <row r="466" spans="2:28" x14ac:dyDescent="0.25"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</row>
    <row r="467" spans="2:28" x14ac:dyDescent="0.25"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</row>
    <row r="468" spans="2:28" x14ac:dyDescent="0.25"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</row>
    <row r="469" spans="2:28" x14ac:dyDescent="0.25"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</row>
    <row r="470" spans="2:28" x14ac:dyDescent="0.25"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</row>
    <row r="471" spans="2:28" x14ac:dyDescent="0.25"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</row>
    <row r="472" spans="2:28" x14ac:dyDescent="0.25"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</row>
    <row r="473" spans="2:28" x14ac:dyDescent="0.25"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</row>
    <row r="474" spans="2:28" x14ac:dyDescent="0.25"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</row>
    <row r="475" spans="2:28" x14ac:dyDescent="0.25"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</row>
    <row r="476" spans="2:28" x14ac:dyDescent="0.25"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</row>
    <row r="477" spans="2:28" x14ac:dyDescent="0.25"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</row>
    <row r="478" spans="2:28" x14ac:dyDescent="0.25"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</row>
    <row r="479" spans="2:28" x14ac:dyDescent="0.25"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</row>
    <row r="480" spans="2:28" x14ac:dyDescent="0.25"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</row>
    <row r="481" spans="2:28" x14ac:dyDescent="0.25"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</row>
    <row r="482" spans="2:28" x14ac:dyDescent="0.25"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</row>
    <row r="483" spans="2:28" x14ac:dyDescent="0.25"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</row>
    <row r="484" spans="2:28" x14ac:dyDescent="0.25"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</row>
    <row r="485" spans="2:28" x14ac:dyDescent="0.25"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</row>
    <row r="486" spans="2:28" x14ac:dyDescent="0.25"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</row>
    <row r="487" spans="2:28" x14ac:dyDescent="0.25"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</row>
    <row r="488" spans="2:28" x14ac:dyDescent="0.25"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</row>
    <row r="489" spans="2:28" x14ac:dyDescent="0.25"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</row>
    <row r="490" spans="2:28" x14ac:dyDescent="0.25"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</row>
    <row r="491" spans="2:28" x14ac:dyDescent="0.25"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</row>
    <row r="492" spans="2:28" x14ac:dyDescent="0.25"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</row>
    <row r="493" spans="2:28" x14ac:dyDescent="0.25"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</row>
    <row r="494" spans="2:28" x14ac:dyDescent="0.25"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</row>
    <row r="495" spans="2:28" x14ac:dyDescent="0.25"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</row>
    <row r="496" spans="2:28" x14ac:dyDescent="0.25"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</row>
    <row r="497" spans="2:28" x14ac:dyDescent="0.25"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</row>
    <row r="498" spans="2:28" x14ac:dyDescent="0.25"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</row>
    <row r="499" spans="2:28" x14ac:dyDescent="0.25"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</row>
    <row r="500" spans="2:28" x14ac:dyDescent="0.25"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</row>
    <row r="501" spans="2:28" x14ac:dyDescent="0.25"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</row>
    <row r="502" spans="2:28" x14ac:dyDescent="0.25"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</row>
    <row r="503" spans="2:28" x14ac:dyDescent="0.25"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</row>
    <row r="504" spans="2:28" x14ac:dyDescent="0.25"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</row>
    <row r="505" spans="2:28" x14ac:dyDescent="0.25"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</row>
    <row r="506" spans="2:28" x14ac:dyDescent="0.25"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</row>
    <row r="507" spans="2:28" x14ac:dyDescent="0.25"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</row>
    <row r="508" spans="2:28" x14ac:dyDescent="0.25"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</row>
    <row r="509" spans="2:28" x14ac:dyDescent="0.25"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</row>
    <row r="510" spans="2:28" x14ac:dyDescent="0.25"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</row>
    <row r="511" spans="2:28" x14ac:dyDescent="0.25"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</row>
    <row r="512" spans="2:28" x14ac:dyDescent="0.25"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</row>
    <row r="513" spans="2:28" x14ac:dyDescent="0.25"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</row>
    <row r="514" spans="2:28" x14ac:dyDescent="0.25"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</row>
    <row r="515" spans="2:28" x14ac:dyDescent="0.25"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</row>
    <row r="516" spans="2:28" x14ac:dyDescent="0.25"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</row>
    <row r="517" spans="2:28" x14ac:dyDescent="0.25"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</row>
    <row r="518" spans="2:28" x14ac:dyDescent="0.25"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</row>
    <row r="519" spans="2:28" x14ac:dyDescent="0.25"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</row>
    <row r="520" spans="2:28" x14ac:dyDescent="0.25"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</row>
    <row r="521" spans="2:28" x14ac:dyDescent="0.25"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</row>
    <row r="522" spans="2:28" x14ac:dyDescent="0.25"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</row>
    <row r="523" spans="2:28" x14ac:dyDescent="0.25"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</row>
    <row r="524" spans="2:28" x14ac:dyDescent="0.25"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</row>
    <row r="525" spans="2:28" x14ac:dyDescent="0.25"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</row>
    <row r="526" spans="2:28" x14ac:dyDescent="0.25"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</row>
    <row r="527" spans="2:28" x14ac:dyDescent="0.25"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</row>
    <row r="528" spans="2:28" x14ac:dyDescent="0.25"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</row>
    <row r="529" spans="2:28" x14ac:dyDescent="0.25"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</row>
    <row r="530" spans="2:28" x14ac:dyDescent="0.25"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</row>
    <row r="531" spans="2:28" x14ac:dyDescent="0.25"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</row>
    <row r="532" spans="2:28" x14ac:dyDescent="0.25"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</row>
    <row r="533" spans="2:28" x14ac:dyDescent="0.25"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</row>
    <row r="534" spans="2:28" x14ac:dyDescent="0.25"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</row>
    <row r="535" spans="2:28" x14ac:dyDescent="0.25"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</row>
    <row r="536" spans="2:28" x14ac:dyDescent="0.25"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</row>
    <row r="537" spans="2:28" x14ac:dyDescent="0.25"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</row>
    <row r="538" spans="2:28" x14ac:dyDescent="0.25"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</row>
    <row r="539" spans="2:28" x14ac:dyDescent="0.25"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</row>
    <row r="540" spans="2:28" x14ac:dyDescent="0.25"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</row>
    <row r="541" spans="2:28" x14ac:dyDescent="0.25"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</row>
    <row r="542" spans="2:28" x14ac:dyDescent="0.25"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</row>
    <row r="543" spans="2:28" x14ac:dyDescent="0.25"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</row>
    <row r="544" spans="2:28" x14ac:dyDescent="0.25"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</row>
    <row r="545" spans="2:28" x14ac:dyDescent="0.25"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</row>
    <row r="546" spans="2:28" x14ac:dyDescent="0.25"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</row>
    <row r="547" spans="2:28" x14ac:dyDescent="0.25"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</row>
    <row r="548" spans="2:28" x14ac:dyDescent="0.25"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</row>
    <row r="549" spans="2:28" x14ac:dyDescent="0.25"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</row>
    <row r="550" spans="2:28" x14ac:dyDescent="0.25"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</row>
    <row r="551" spans="2:28" x14ac:dyDescent="0.25"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</row>
    <row r="552" spans="2:28" x14ac:dyDescent="0.25"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</row>
    <row r="553" spans="2:28" x14ac:dyDescent="0.25"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</row>
    <row r="554" spans="2:28" x14ac:dyDescent="0.25"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</row>
    <row r="555" spans="2:28" x14ac:dyDescent="0.25"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</row>
    <row r="556" spans="2:28" x14ac:dyDescent="0.25"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</row>
    <row r="557" spans="2:28" x14ac:dyDescent="0.25"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</row>
    <row r="558" spans="2:28" x14ac:dyDescent="0.25"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</row>
    <row r="559" spans="2:28" x14ac:dyDescent="0.25"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</row>
    <row r="560" spans="2:28" x14ac:dyDescent="0.25"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</row>
    <row r="561" spans="2:28" x14ac:dyDescent="0.25"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</row>
    <row r="562" spans="2:28" x14ac:dyDescent="0.25"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</row>
    <row r="563" spans="2:28" x14ac:dyDescent="0.25"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</row>
    <row r="564" spans="2:28" x14ac:dyDescent="0.25"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</row>
    <row r="565" spans="2:28" x14ac:dyDescent="0.25"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</row>
    <row r="566" spans="2:28" x14ac:dyDescent="0.25"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</row>
    <row r="567" spans="2:28" x14ac:dyDescent="0.25"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</row>
    <row r="568" spans="2:28" x14ac:dyDescent="0.25"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</row>
    <row r="569" spans="2:28" x14ac:dyDescent="0.25"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</row>
    <row r="570" spans="2:28" x14ac:dyDescent="0.25"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</row>
    <row r="571" spans="2:28" x14ac:dyDescent="0.25"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</row>
    <row r="572" spans="2:28" x14ac:dyDescent="0.25"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</row>
    <row r="573" spans="2:28" x14ac:dyDescent="0.25"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</row>
    <row r="574" spans="2:28" x14ac:dyDescent="0.25"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</row>
    <row r="575" spans="2:28" x14ac:dyDescent="0.25"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</row>
    <row r="576" spans="2:28" x14ac:dyDescent="0.25"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</row>
    <row r="577" spans="2:28" x14ac:dyDescent="0.25"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</row>
    <row r="578" spans="2:28" x14ac:dyDescent="0.25"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</row>
    <row r="579" spans="2:28" x14ac:dyDescent="0.25"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</row>
    <row r="580" spans="2:28" x14ac:dyDescent="0.25"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</row>
    <row r="581" spans="2:28" x14ac:dyDescent="0.25"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</row>
    <row r="582" spans="2:28" x14ac:dyDescent="0.25"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</row>
    <row r="583" spans="2:28" x14ac:dyDescent="0.25"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</row>
    <row r="584" spans="2:28" x14ac:dyDescent="0.25"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</row>
    <row r="585" spans="2:28" x14ac:dyDescent="0.25"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</row>
    <row r="586" spans="2:28" x14ac:dyDescent="0.25"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</row>
    <row r="587" spans="2:28" x14ac:dyDescent="0.25"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</row>
    <row r="588" spans="2:28" x14ac:dyDescent="0.25"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</row>
    <row r="589" spans="2:28" x14ac:dyDescent="0.25"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</row>
    <row r="590" spans="2:28" x14ac:dyDescent="0.25"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</row>
    <row r="591" spans="2:28" x14ac:dyDescent="0.25"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</row>
    <row r="592" spans="2:28" x14ac:dyDescent="0.25"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</row>
    <row r="593" spans="2:28" x14ac:dyDescent="0.25"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</row>
    <row r="594" spans="2:28" x14ac:dyDescent="0.25"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</row>
    <row r="595" spans="2:28" x14ac:dyDescent="0.25"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</row>
    <row r="596" spans="2:28" x14ac:dyDescent="0.25"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</row>
    <row r="597" spans="2:28" x14ac:dyDescent="0.25"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</row>
    <row r="598" spans="2:28" x14ac:dyDescent="0.25"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</row>
    <row r="599" spans="2:28" x14ac:dyDescent="0.25"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</row>
    <row r="600" spans="2:28" x14ac:dyDescent="0.25"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</row>
    <row r="601" spans="2:28" x14ac:dyDescent="0.25"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</row>
    <row r="602" spans="2:28" x14ac:dyDescent="0.25"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</row>
    <row r="603" spans="2:28" x14ac:dyDescent="0.25"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</row>
    <row r="604" spans="2:28" x14ac:dyDescent="0.25"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</row>
    <row r="605" spans="2:28" x14ac:dyDescent="0.25"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</row>
    <row r="606" spans="2:28" x14ac:dyDescent="0.25"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</row>
    <row r="607" spans="2:28" x14ac:dyDescent="0.25"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</row>
    <row r="608" spans="2:28" x14ac:dyDescent="0.25"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</row>
    <row r="609" spans="2:28" x14ac:dyDescent="0.25"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</row>
    <row r="610" spans="2:28" x14ac:dyDescent="0.25"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</row>
    <row r="611" spans="2:28" x14ac:dyDescent="0.25"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</row>
    <row r="612" spans="2:28" x14ac:dyDescent="0.25"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</row>
    <row r="613" spans="2:28" x14ac:dyDescent="0.25"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</row>
    <row r="614" spans="2:28" x14ac:dyDescent="0.25"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</row>
    <row r="615" spans="2:28" x14ac:dyDescent="0.25"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</row>
    <row r="616" spans="2:28" x14ac:dyDescent="0.25"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</row>
    <row r="617" spans="2:28" x14ac:dyDescent="0.25"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</row>
    <row r="618" spans="2:28" x14ac:dyDescent="0.25"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</row>
    <row r="619" spans="2:28" x14ac:dyDescent="0.25"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</row>
    <row r="620" spans="2:28" x14ac:dyDescent="0.25"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</row>
    <row r="621" spans="2:28" x14ac:dyDescent="0.25"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</row>
    <row r="622" spans="2:28" x14ac:dyDescent="0.25"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</row>
    <row r="623" spans="2:28" x14ac:dyDescent="0.25"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</row>
    <row r="624" spans="2:28" x14ac:dyDescent="0.25"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</row>
    <row r="625" spans="2:28" x14ac:dyDescent="0.25"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</row>
    <row r="626" spans="2:28" x14ac:dyDescent="0.25"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</row>
    <row r="627" spans="2:28" x14ac:dyDescent="0.25"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</row>
    <row r="628" spans="2:28" x14ac:dyDescent="0.25"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</row>
    <row r="629" spans="2:28" x14ac:dyDescent="0.25"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</row>
    <row r="630" spans="2:28" x14ac:dyDescent="0.25"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</row>
    <row r="631" spans="2:28" x14ac:dyDescent="0.25"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</row>
    <row r="632" spans="2:28" x14ac:dyDescent="0.25"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</row>
    <row r="633" spans="2:28" x14ac:dyDescent="0.25"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</row>
    <row r="634" spans="2:28" x14ac:dyDescent="0.25"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</row>
    <row r="635" spans="2:28" x14ac:dyDescent="0.25"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</row>
    <row r="636" spans="2:28" x14ac:dyDescent="0.25"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</row>
    <row r="637" spans="2:28" x14ac:dyDescent="0.25"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</row>
    <row r="638" spans="2:28" x14ac:dyDescent="0.25"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</row>
    <row r="639" spans="2:28" x14ac:dyDescent="0.25"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</row>
    <row r="640" spans="2:28" x14ac:dyDescent="0.25"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</row>
    <row r="641" spans="2:28" x14ac:dyDescent="0.25"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</row>
    <row r="642" spans="2:28" x14ac:dyDescent="0.25"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</row>
  </sheetData>
  <mergeCells count="17">
    <mergeCell ref="E31:F31"/>
    <mergeCell ref="H31:I31"/>
    <mergeCell ref="M31:N31"/>
    <mergeCell ref="C1:P1"/>
    <mergeCell ref="B2:P2"/>
    <mergeCell ref="B4:G4"/>
    <mergeCell ref="H4:P4"/>
    <mergeCell ref="I7:J7"/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</mergeCells>
  <pageMargins left="0.31458333333333299" right="0.31458333333333299" top="0.39305555555555599" bottom="0.39305555555555599" header="0.31458333333333299" footer="0.31458333333333299"/>
  <pageSetup scale="55" orientation="landscape" r:id="rId1"/>
  <headerFooter>
    <oddHeader>&amp;C
INSTITUTO FEDERAL
PARANÁ   
MINISTÉRIO DA
EDUCAÇÃO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13" workbookViewId="0">
      <selection activeCell="B8" sqref="B8"/>
    </sheetView>
  </sheetViews>
  <sheetFormatPr defaultColWidth="14.42578125" defaultRowHeight="15" customHeight="1" x14ac:dyDescent="0.25"/>
  <cols>
    <col min="1" max="1" width="40.5703125" style="528" customWidth="1"/>
    <col min="2" max="15" width="13" style="528" customWidth="1"/>
    <col min="16" max="16" width="17.7109375" style="528" customWidth="1"/>
    <col min="17" max="26" width="10" style="528" customWidth="1"/>
    <col min="27" max="16384" width="14.42578125" style="528"/>
  </cols>
  <sheetData>
    <row r="1" spans="1:26" ht="20.25" customHeight="1" x14ac:dyDescent="0.25">
      <c r="A1" s="391"/>
      <c r="B1" s="391"/>
      <c r="C1" s="653" t="s">
        <v>0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391"/>
      <c r="R1" s="391"/>
      <c r="S1" s="391"/>
      <c r="T1" s="391"/>
      <c r="U1" s="391"/>
      <c r="V1" s="391"/>
      <c r="W1" s="391"/>
      <c r="X1" s="391"/>
      <c r="Y1" s="391"/>
      <c r="Z1" s="391"/>
    </row>
    <row r="2" spans="1:26" ht="21" customHeight="1" x14ac:dyDescent="0.25">
      <c r="A2" s="391"/>
      <c r="B2" s="653" t="s">
        <v>1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391"/>
      <c r="R2" s="391"/>
      <c r="S2" s="391"/>
      <c r="T2" s="391"/>
      <c r="U2" s="391"/>
      <c r="V2" s="391"/>
      <c r="W2" s="391"/>
      <c r="X2" s="391"/>
      <c r="Y2" s="391"/>
      <c r="Z2" s="391"/>
    </row>
    <row r="3" spans="1:26" ht="9.75" customHeight="1" x14ac:dyDescent="0.25">
      <c r="A3" s="393"/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</row>
    <row r="4" spans="1:26" ht="19.5" customHeight="1" x14ac:dyDescent="0.25">
      <c r="A4" s="529" t="s">
        <v>2</v>
      </c>
      <c r="B4" s="655" t="s">
        <v>190</v>
      </c>
      <c r="C4" s="656"/>
      <c r="D4" s="656"/>
      <c r="E4" s="656"/>
      <c r="F4" s="656"/>
      <c r="G4" s="650"/>
      <c r="H4" s="657" t="s">
        <v>4</v>
      </c>
      <c r="I4" s="654"/>
      <c r="J4" s="654"/>
      <c r="K4" s="654"/>
      <c r="L4" s="654"/>
      <c r="M4" s="654"/>
      <c r="N4" s="654"/>
      <c r="O4" s="654"/>
      <c r="P4" s="654"/>
      <c r="Q4" s="393"/>
      <c r="R4" s="393"/>
      <c r="S4" s="393"/>
      <c r="T4" s="393"/>
      <c r="U4" s="393"/>
      <c r="V4" s="393"/>
      <c r="W4" s="393"/>
      <c r="X4" s="393"/>
      <c r="Y4" s="393"/>
      <c r="Z4" s="393"/>
    </row>
    <row r="5" spans="1:26" ht="9.75" customHeight="1" x14ac:dyDescent="0.25">
      <c r="A5" s="393"/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</row>
    <row r="6" spans="1:26" x14ac:dyDescent="0.25">
      <c r="A6" s="393"/>
      <c r="B6" s="395" t="s">
        <v>5</v>
      </c>
      <c r="C6" s="395" t="s">
        <v>6</v>
      </c>
      <c r="D6" s="395" t="s">
        <v>7</v>
      </c>
      <c r="E6" s="395" t="s">
        <v>8</v>
      </c>
      <c r="F6" s="395" t="s">
        <v>9</v>
      </c>
      <c r="G6" s="395" t="s">
        <v>10</v>
      </c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</row>
    <row r="7" spans="1:26" ht="31.5" customHeight="1" x14ac:dyDescent="0.25">
      <c r="A7" s="529" t="s">
        <v>11</v>
      </c>
      <c r="B7" s="396">
        <v>205</v>
      </c>
      <c r="C7" s="396">
        <v>22</v>
      </c>
      <c r="D7" s="396">
        <v>9</v>
      </c>
      <c r="E7" s="396">
        <v>4</v>
      </c>
      <c r="F7" s="396"/>
      <c r="G7" s="397">
        <f>SUM(B7:F7)</f>
        <v>240</v>
      </c>
      <c r="H7" s="393"/>
      <c r="I7" s="658" t="s">
        <v>191</v>
      </c>
      <c r="J7" s="650"/>
      <c r="K7" s="398">
        <v>1338.6</v>
      </c>
      <c r="L7" s="393"/>
      <c r="M7" s="393"/>
      <c r="N7" s="393"/>
      <c r="O7" s="393"/>
      <c r="P7" s="393"/>
      <c r="Q7" s="393"/>
      <c r="R7" s="393"/>
      <c r="S7" s="393"/>
      <c r="T7" s="393"/>
      <c r="U7" s="393"/>
      <c r="V7" s="393"/>
      <c r="W7" s="393"/>
      <c r="X7" s="393"/>
      <c r="Y7" s="393"/>
      <c r="Z7" s="393"/>
    </row>
    <row r="8" spans="1:26" x14ac:dyDescent="0.25">
      <c r="A8" s="399"/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</row>
    <row r="9" spans="1:26" ht="62.25" customHeight="1" x14ac:dyDescent="0.25">
      <c r="A9" s="400"/>
      <c r="B9" s="401">
        <v>42583</v>
      </c>
      <c r="C9" s="401">
        <v>42614</v>
      </c>
      <c r="D9" s="401">
        <v>42644</v>
      </c>
      <c r="E9" s="401">
        <v>42675</v>
      </c>
      <c r="F9" s="401">
        <v>42705</v>
      </c>
      <c r="G9" s="401">
        <v>42736</v>
      </c>
      <c r="H9" s="401">
        <v>42767</v>
      </c>
      <c r="I9" s="401">
        <v>42795</v>
      </c>
      <c r="J9" s="401">
        <v>42826</v>
      </c>
      <c r="K9" s="401">
        <v>42856</v>
      </c>
      <c r="L9" s="401">
        <v>42887</v>
      </c>
      <c r="M9" s="401">
        <v>42917</v>
      </c>
      <c r="N9" s="402" t="s">
        <v>10</v>
      </c>
      <c r="O9" s="402" t="s">
        <v>13</v>
      </c>
      <c r="P9" s="571" t="s">
        <v>193</v>
      </c>
      <c r="Q9" s="400"/>
      <c r="R9" s="400"/>
      <c r="S9" s="400"/>
      <c r="T9" s="400"/>
      <c r="U9" s="400"/>
      <c r="V9" s="400"/>
      <c r="W9" s="400"/>
      <c r="X9" s="400"/>
      <c r="Y9" s="400"/>
      <c r="Z9" s="400"/>
    </row>
    <row r="10" spans="1:26" ht="15" customHeight="1" x14ac:dyDescent="0.25">
      <c r="A10" s="403" t="s">
        <v>14</v>
      </c>
      <c r="B10" s="403"/>
      <c r="C10" s="403"/>
      <c r="D10" s="403"/>
      <c r="E10" s="403"/>
      <c r="F10" s="399"/>
      <c r="G10" s="399"/>
      <c r="H10" s="399"/>
      <c r="I10" s="399"/>
      <c r="J10" s="399"/>
      <c r="K10" s="399"/>
      <c r="L10" s="399"/>
      <c r="M10" s="399"/>
      <c r="N10" s="399"/>
      <c r="O10" s="399"/>
      <c r="P10" s="399"/>
      <c r="Q10" s="399"/>
      <c r="R10" s="399"/>
      <c r="S10" s="399"/>
      <c r="T10" s="399"/>
      <c r="U10" s="399"/>
      <c r="V10" s="399"/>
      <c r="W10" s="399"/>
      <c r="X10" s="399"/>
      <c r="Y10" s="399"/>
      <c r="Z10" s="399"/>
    </row>
    <row r="11" spans="1:26" ht="28.5" customHeight="1" x14ac:dyDescent="0.25">
      <c r="A11" s="404" t="s">
        <v>15</v>
      </c>
      <c r="B11" s="405">
        <v>1632</v>
      </c>
      <c r="C11" s="405">
        <v>2496</v>
      </c>
      <c r="D11" s="405">
        <v>1902</v>
      </c>
      <c r="E11" s="405">
        <v>1770</v>
      </c>
      <c r="F11" s="405">
        <v>1729</v>
      </c>
      <c r="G11" s="405">
        <v>1142</v>
      </c>
      <c r="H11" s="405">
        <v>2086</v>
      </c>
      <c r="I11" s="405">
        <v>2250</v>
      </c>
      <c r="J11" s="405">
        <v>2007</v>
      </c>
      <c r="K11" s="405">
        <v>2189</v>
      </c>
      <c r="L11" s="405">
        <v>2023</v>
      </c>
      <c r="M11" s="405">
        <v>1500</v>
      </c>
      <c r="N11" s="406">
        <f t="shared" ref="N11:N14" si="0">SUM(B11:M11)</f>
        <v>22726</v>
      </c>
      <c r="O11" s="406">
        <f t="shared" ref="O11:O14" si="1">N11/12</f>
        <v>1893.8333333333333</v>
      </c>
      <c r="P11" s="406">
        <f>(SUM(B11:M11)/12)/$G$7</f>
        <v>7.8909722222222216</v>
      </c>
      <c r="Q11" s="399"/>
      <c r="R11" s="399"/>
      <c r="S11" s="399"/>
      <c r="T11" s="399"/>
      <c r="U11" s="399"/>
      <c r="V11" s="399"/>
      <c r="W11" s="399"/>
      <c r="X11" s="399"/>
      <c r="Y11" s="399"/>
      <c r="Z11" s="399"/>
    </row>
    <row r="12" spans="1:26" ht="28.5" customHeight="1" x14ac:dyDescent="0.25">
      <c r="A12" s="407" t="s">
        <v>60</v>
      </c>
      <c r="B12" s="408">
        <f t="shared" ref="B12:M12" si="2">B11/$K$7</f>
        <v>1.2191842223218288</v>
      </c>
      <c r="C12" s="408">
        <f t="shared" si="2"/>
        <v>1.864634692962797</v>
      </c>
      <c r="D12" s="408">
        <f t="shared" si="2"/>
        <v>1.4208874943971315</v>
      </c>
      <c r="E12" s="408">
        <f t="shared" si="2"/>
        <v>1.3222770058269835</v>
      </c>
      <c r="F12" s="408">
        <f t="shared" si="2"/>
        <v>1.2916479904377709</v>
      </c>
      <c r="G12" s="408">
        <f t="shared" si="2"/>
        <v>0.8531301359629464</v>
      </c>
      <c r="H12" s="408">
        <f t="shared" si="2"/>
        <v>1.5583445390706709</v>
      </c>
      <c r="I12" s="408">
        <f t="shared" si="2"/>
        <v>1.6808606006275213</v>
      </c>
      <c r="J12" s="408">
        <f t="shared" si="2"/>
        <v>1.499327655759749</v>
      </c>
      <c r="K12" s="408">
        <f t="shared" si="2"/>
        <v>1.6352906021216198</v>
      </c>
      <c r="L12" s="408">
        <f t="shared" si="2"/>
        <v>1.5112804422531003</v>
      </c>
      <c r="M12" s="408">
        <f t="shared" si="2"/>
        <v>1.120573733751681</v>
      </c>
      <c r="N12" s="406">
        <f t="shared" si="0"/>
        <v>16.977439115493802</v>
      </c>
      <c r="O12" s="406">
        <f t="shared" si="1"/>
        <v>1.4147865929578167</v>
      </c>
      <c r="P12" s="406">
        <f t="shared" ref="P12:P29" si="3">(SUM(B12:M12)/12)/$G$7</f>
        <v>5.8949441373242362E-3</v>
      </c>
      <c r="Q12" s="399"/>
      <c r="R12" s="399"/>
      <c r="S12" s="399"/>
      <c r="T12" s="399"/>
      <c r="U12" s="399"/>
      <c r="V12" s="399"/>
      <c r="W12" s="399"/>
      <c r="X12" s="399"/>
      <c r="Y12" s="399"/>
      <c r="Z12" s="399"/>
    </row>
    <row r="13" spans="1:26" ht="45" x14ac:dyDescent="0.25">
      <c r="A13" s="407" t="s">
        <v>17</v>
      </c>
      <c r="B13" s="405">
        <v>1412.41</v>
      </c>
      <c r="C13" s="405">
        <v>2088.7199999999998</v>
      </c>
      <c r="D13" s="405">
        <v>1521</v>
      </c>
      <c r="E13" s="405">
        <v>1493.79</v>
      </c>
      <c r="F13" s="405">
        <v>1422.11</v>
      </c>
      <c r="G13" s="405">
        <v>949.63</v>
      </c>
      <c r="H13" s="405">
        <v>1733.01</v>
      </c>
      <c r="I13" s="405">
        <v>1928.3</v>
      </c>
      <c r="J13" s="405">
        <v>1654.11</v>
      </c>
      <c r="K13" s="405">
        <v>1885.01</v>
      </c>
      <c r="L13" s="405">
        <v>1696.49</v>
      </c>
      <c r="M13" s="405">
        <v>1281.45</v>
      </c>
      <c r="N13" s="406">
        <f t="shared" si="0"/>
        <v>19066.030000000002</v>
      </c>
      <c r="O13" s="406">
        <f t="shared" si="1"/>
        <v>1588.8358333333335</v>
      </c>
      <c r="P13" s="406">
        <f t="shared" si="3"/>
        <v>6.6201493055555565</v>
      </c>
      <c r="Q13" s="399"/>
      <c r="R13" s="399"/>
      <c r="S13" s="399"/>
      <c r="T13" s="399"/>
      <c r="U13" s="399"/>
      <c r="V13" s="399"/>
      <c r="W13" s="399"/>
      <c r="X13" s="399"/>
      <c r="Y13" s="399"/>
      <c r="Z13" s="399"/>
    </row>
    <row r="14" spans="1:26" ht="27.75" customHeight="1" x14ac:dyDescent="0.25">
      <c r="A14" s="404" t="s">
        <v>61</v>
      </c>
      <c r="B14" s="408">
        <f t="shared" ref="B14:M14" si="4">B13/$K$7</f>
        <v>1.0551396981921413</v>
      </c>
      <c r="C14" s="408">
        <f t="shared" si="4"/>
        <v>1.5603765127745406</v>
      </c>
      <c r="D14" s="408">
        <f t="shared" si="4"/>
        <v>1.1362617660242045</v>
      </c>
      <c r="E14" s="408">
        <f t="shared" si="4"/>
        <v>1.1159345584939488</v>
      </c>
      <c r="F14" s="408">
        <f t="shared" si="4"/>
        <v>1.0623860750037353</v>
      </c>
      <c r="G14" s="408">
        <f t="shared" si="4"/>
        <v>0.70942028985507255</v>
      </c>
      <c r="H14" s="408">
        <f t="shared" si="4"/>
        <v>1.294643657552667</v>
      </c>
      <c r="I14" s="408">
        <f t="shared" si="4"/>
        <v>1.4405348871955774</v>
      </c>
      <c r="J14" s="408">
        <f t="shared" si="4"/>
        <v>1.2357014791573286</v>
      </c>
      <c r="K14" s="408">
        <f t="shared" si="4"/>
        <v>1.4081951292395041</v>
      </c>
      <c r="L14" s="408">
        <f t="shared" si="4"/>
        <v>1.2673614223815928</v>
      </c>
      <c r="M14" s="408">
        <f t="shared" si="4"/>
        <v>0.95730614074406106</v>
      </c>
      <c r="N14" s="406">
        <f t="shared" si="0"/>
        <v>14.243261616614374</v>
      </c>
      <c r="O14" s="406">
        <f t="shared" si="1"/>
        <v>1.1869384680511978</v>
      </c>
      <c r="P14" s="406">
        <f t="shared" si="3"/>
        <v>4.945576950213324E-3</v>
      </c>
      <c r="Q14" s="399"/>
      <c r="R14" s="399"/>
      <c r="S14" s="399"/>
      <c r="T14" s="399"/>
      <c r="U14" s="399"/>
      <c r="V14" s="399"/>
      <c r="W14" s="399"/>
      <c r="X14" s="399"/>
      <c r="Y14" s="399"/>
      <c r="Z14" s="399"/>
    </row>
    <row r="15" spans="1:26" ht="10.5" customHeight="1" x14ac:dyDescent="0.25">
      <c r="A15" s="399"/>
      <c r="B15" s="409"/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6"/>
      <c r="Q15" s="399"/>
      <c r="R15" s="399"/>
      <c r="S15" s="399"/>
      <c r="T15" s="399"/>
      <c r="U15" s="399"/>
      <c r="V15" s="399"/>
      <c r="W15" s="399"/>
      <c r="X15" s="399"/>
      <c r="Y15" s="399"/>
      <c r="Z15" s="399"/>
    </row>
    <row r="16" spans="1:26" ht="15" customHeight="1" x14ac:dyDescent="0.25">
      <c r="A16" s="410" t="s">
        <v>19</v>
      </c>
      <c r="B16" s="409"/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6"/>
      <c r="Q16" s="399"/>
      <c r="R16" s="399"/>
      <c r="S16" s="399"/>
      <c r="T16" s="399"/>
      <c r="U16" s="399"/>
      <c r="V16" s="399"/>
      <c r="W16" s="399"/>
      <c r="X16" s="399"/>
      <c r="Y16" s="399"/>
      <c r="Z16" s="399"/>
    </row>
    <row r="17" spans="1:26" ht="32.25" customHeight="1" x14ac:dyDescent="0.25">
      <c r="A17" s="404" t="s">
        <v>62</v>
      </c>
      <c r="B17" s="405">
        <v>43</v>
      </c>
      <c r="C17" s="405">
        <v>28</v>
      </c>
      <c r="D17" s="405">
        <v>22</v>
      </c>
      <c r="E17" s="405">
        <v>21</v>
      </c>
      <c r="F17" s="405">
        <v>29</v>
      </c>
      <c r="G17" s="405">
        <v>29</v>
      </c>
      <c r="H17" s="405">
        <v>10</v>
      </c>
      <c r="I17" s="405">
        <v>46</v>
      </c>
      <c r="J17" s="405">
        <v>31</v>
      </c>
      <c r="K17" s="405">
        <v>33</v>
      </c>
      <c r="L17" s="405">
        <v>34</v>
      </c>
      <c r="M17" s="405">
        <v>24</v>
      </c>
      <c r="N17" s="406">
        <f t="shared" ref="N17:N20" si="5">SUM(B17:M17)</f>
        <v>350</v>
      </c>
      <c r="O17" s="406">
        <f t="shared" ref="O17:O20" si="6">N17/12</f>
        <v>29.166666666666668</v>
      </c>
      <c r="P17" s="406">
        <f t="shared" si="3"/>
        <v>0.12152777777777778</v>
      </c>
      <c r="Q17" s="399"/>
      <c r="R17" s="399"/>
      <c r="S17" s="399"/>
      <c r="T17" s="399"/>
      <c r="U17" s="399"/>
      <c r="V17" s="399"/>
      <c r="W17" s="399"/>
      <c r="X17" s="399"/>
      <c r="Y17" s="399"/>
      <c r="Z17" s="399"/>
    </row>
    <row r="18" spans="1:26" ht="32.25" customHeight="1" x14ac:dyDescent="0.25">
      <c r="A18" s="407" t="s">
        <v>63</v>
      </c>
      <c r="B18" s="408">
        <f t="shared" ref="B18:M18" si="7">B17/$K$7</f>
        <v>3.2123113700881521E-2</v>
      </c>
      <c r="C18" s="408">
        <f t="shared" si="7"/>
        <v>2.0917376363364711E-2</v>
      </c>
      <c r="D18" s="408">
        <f t="shared" si="7"/>
        <v>1.6435081428357989E-2</v>
      </c>
      <c r="E18" s="408">
        <f t="shared" si="7"/>
        <v>1.5688032272523533E-2</v>
      </c>
      <c r="F18" s="408">
        <f t="shared" si="7"/>
        <v>2.1664425519199164E-2</v>
      </c>
      <c r="G18" s="408">
        <f t="shared" si="7"/>
        <v>2.1664425519199164E-2</v>
      </c>
      <c r="H18" s="408">
        <f t="shared" si="7"/>
        <v>7.47049155834454E-3</v>
      </c>
      <c r="I18" s="408">
        <f t="shared" si="7"/>
        <v>3.4364261168384883E-2</v>
      </c>
      <c r="J18" s="408">
        <f t="shared" si="7"/>
        <v>2.3158523830868073E-2</v>
      </c>
      <c r="K18" s="408">
        <f t="shared" si="7"/>
        <v>2.4652622142536981E-2</v>
      </c>
      <c r="L18" s="408">
        <f t="shared" si="7"/>
        <v>2.5399671298371434E-2</v>
      </c>
      <c r="M18" s="408">
        <f t="shared" si="7"/>
        <v>1.7929179740026894E-2</v>
      </c>
      <c r="N18" s="406">
        <f t="shared" si="5"/>
        <v>0.26146720454205891</v>
      </c>
      <c r="O18" s="406">
        <f t="shared" si="6"/>
        <v>2.1788933711838241E-2</v>
      </c>
      <c r="P18" s="406">
        <f t="shared" si="3"/>
        <v>9.0787223799326005E-5</v>
      </c>
      <c r="Q18" s="399"/>
      <c r="R18" s="399"/>
      <c r="S18" s="399"/>
      <c r="T18" s="399"/>
      <c r="U18" s="399"/>
      <c r="V18" s="399"/>
      <c r="W18" s="399"/>
      <c r="X18" s="399"/>
      <c r="Y18" s="399"/>
      <c r="Z18" s="399"/>
    </row>
    <row r="19" spans="1:26" ht="48.75" customHeight="1" x14ac:dyDescent="0.25">
      <c r="A19" s="404" t="s">
        <v>17</v>
      </c>
      <c r="B19" s="405">
        <v>298.3</v>
      </c>
      <c r="C19" s="405">
        <v>188.62</v>
      </c>
      <c r="D19" s="405">
        <v>142.74</v>
      </c>
      <c r="E19" s="405">
        <v>138.83000000000001</v>
      </c>
      <c r="F19" s="405">
        <v>210.58</v>
      </c>
      <c r="G19" s="405">
        <v>188.77</v>
      </c>
      <c r="H19" s="405">
        <v>60.66</v>
      </c>
      <c r="I19" s="405">
        <v>306.89999999999998</v>
      </c>
      <c r="J19" s="405">
        <v>211.14</v>
      </c>
      <c r="K19" s="405">
        <v>224.5</v>
      </c>
      <c r="L19" s="405">
        <v>249.86</v>
      </c>
      <c r="M19" s="405">
        <v>173.12</v>
      </c>
      <c r="N19" s="406">
        <f t="shared" si="5"/>
        <v>2394.02</v>
      </c>
      <c r="O19" s="406">
        <f t="shared" si="6"/>
        <v>199.50166666666667</v>
      </c>
      <c r="P19" s="406">
        <f t="shared" si="3"/>
        <v>0.83125694444444442</v>
      </c>
      <c r="Q19" s="399"/>
      <c r="R19" s="399"/>
      <c r="S19" s="399"/>
      <c r="T19" s="399"/>
      <c r="U19" s="399"/>
      <c r="V19" s="399"/>
      <c r="W19" s="399"/>
      <c r="X19" s="399"/>
      <c r="Y19" s="399"/>
      <c r="Z19" s="399"/>
    </row>
    <row r="20" spans="1:26" ht="28.5" customHeight="1" x14ac:dyDescent="0.25">
      <c r="A20" s="404" t="s">
        <v>64</v>
      </c>
      <c r="B20" s="408">
        <f t="shared" ref="B20:M20" si="8">B19/$K$7</f>
        <v>0.22284476318541763</v>
      </c>
      <c r="C20" s="408">
        <f t="shared" si="8"/>
        <v>0.1409084117734947</v>
      </c>
      <c r="D20" s="408">
        <f t="shared" si="8"/>
        <v>0.10663379650380997</v>
      </c>
      <c r="E20" s="408">
        <f t="shared" si="8"/>
        <v>0.10371283430449725</v>
      </c>
      <c r="F20" s="408">
        <f t="shared" si="8"/>
        <v>0.15731361123561932</v>
      </c>
      <c r="G20" s="408">
        <f t="shared" si="8"/>
        <v>0.14102046914686989</v>
      </c>
      <c r="H20" s="408">
        <f t="shared" si="8"/>
        <v>4.5316001792917976E-2</v>
      </c>
      <c r="I20" s="408">
        <f t="shared" si="8"/>
        <v>0.2292693859255939</v>
      </c>
      <c r="J20" s="408">
        <f t="shared" si="8"/>
        <v>0.15773195876288659</v>
      </c>
      <c r="K20" s="408">
        <f t="shared" si="8"/>
        <v>0.16771253548483492</v>
      </c>
      <c r="L20" s="408">
        <f t="shared" si="8"/>
        <v>0.18665770207679669</v>
      </c>
      <c r="M20" s="408">
        <f t="shared" si="8"/>
        <v>0.12932914985806068</v>
      </c>
      <c r="N20" s="406">
        <f t="shared" si="5"/>
        <v>1.7884506200507997</v>
      </c>
      <c r="O20" s="406">
        <f t="shared" si="6"/>
        <v>0.14903755167089996</v>
      </c>
      <c r="P20" s="406">
        <f t="shared" si="3"/>
        <v>6.209897986287499E-4</v>
      </c>
      <c r="Q20" s="399"/>
      <c r="R20" s="399"/>
      <c r="S20" s="399"/>
      <c r="T20" s="399"/>
      <c r="U20" s="399"/>
      <c r="V20" s="399"/>
      <c r="W20" s="399"/>
      <c r="X20" s="399"/>
      <c r="Y20" s="399"/>
      <c r="Z20" s="399"/>
    </row>
    <row r="21" spans="1:26" x14ac:dyDescent="0.25">
      <c r="A21" s="399"/>
      <c r="B21" s="409"/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6"/>
      <c r="Q21" s="399"/>
      <c r="R21" s="399"/>
      <c r="S21" s="399"/>
      <c r="T21" s="399"/>
      <c r="U21" s="399"/>
      <c r="V21" s="399"/>
      <c r="W21" s="399"/>
      <c r="X21" s="399"/>
      <c r="Y21" s="399"/>
      <c r="Z21" s="399"/>
    </row>
    <row r="22" spans="1:26" ht="15" customHeight="1" x14ac:dyDescent="0.25">
      <c r="A22" s="410" t="s">
        <v>23</v>
      </c>
      <c r="B22" s="409"/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6"/>
      <c r="Q22" s="399"/>
      <c r="R22" s="399"/>
      <c r="S22" s="399"/>
      <c r="T22" s="399"/>
      <c r="U22" s="399"/>
      <c r="V22" s="399"/>
      <c r="W22" s="399"/>
      <c r="X22" s="399"/>
      <c r="Y22" s="399"/>
      <c r="Z22" s="399"/>
    </row>
    <row r="23" spans="1:26" ht="27.75" customHeight="1" x14ac:dyDescent="0.25">
      <c r="A23" s="404" t="s">
        <v>24</v>
      </c>
      <c r="B23" s="405">
        <v>495.95</v>
      </c>
      <c r="C23" s="405">
        <v>527.29</v>
      </c>
      <c r="D23" s="405">
        <v>390.55</v>
      </c>
      <c r="E23" s="405">
        <v>643.27</v>
      </c>
      <c r="F23" s="405">
        <v>349.92</v>
      </c>
      <c r="G23" s="405">
        <v>217.16</v>
      </c>
      <c r="H23" s="405">
        <v>387.88</v>
      </c>
      <c r="I23" s="405">
        <v>481.85</v>
      </c>
      <c r="J23" s="405">
        <v>360.92</v>
      </c>
      <c r="K23" s="405">
        <v>478.14</v>
      </c>
      <c r="L23" s="405">
        <v>464.06</v>
      </c>
      <c r="M23" s="405">
        <v>336.13</v>
      </c>
      <c r="N23" s="406">
        <f t="shared" ref="N23:N26" si="9">SUM(B23:M23)</f>
        <v>5133.1200000000008</v>
      </c>
      <c r="O23" s="406">
        <f t="shared" ref="O23:O26" si="10">N23/12</f>
        <v>427.76000000000005</v>
      </c>
      <c r="P23" s="406">
        <f t="shared" si="3"/>
        <v>1.7823333333333335</v>
      </c>
      <c r="Q23" s="399"/>
      <c r="R23" s="399"/>
      <c r="S23" s="399"/>
      <c r="T23" s="399"/>
      <c r="U23" s="399"/>
      <c r="V23" s="399"/>
      <c r="W23" s="399"/>
      <c r="X23" s="399"/>
      <c r="Y23" s="399"/>
      <c r="Z23" s="399"/>
    </row>
    <row r="24" spans="1:26" ht="27.75" customHeight="1" x14ac:dyDescent="0.25">
      <c r="A24" s="404" t="s">
        <v>25</v>
      </c>
      <c r="B24" s="405">
        <v>217.16</v>
      </c>
      <c r="C24" s="405">
        <v>217.16</v>
      </c>
      <c r="D24" s="405">
        <v>235.56</v>
      </c>
      <c r="E24" s="405">
        <v>235.56</v>
      </c>
      <c r="F24" s="405">
        <v>235.56</v>
      </c>
      <c r="G24" s="405">
        <v>235.56</v>
      </c>
      <c r="H24" s="405">
        <v>235.56</v>
      </c>
      <c r="I24" s="405">
        <v>235.56</v>
      </c>
      <c r="J24" s="405">
        <v>235.56</v>
      </c>
      <c r="K24" s="405">
        <v>235.56</v>
      </c>
      <c r="L24" s="405">
        <v>235.56</v>
      </c>
      <c r="M24" s="405">
        <v>235.56</v>
      </c>
      <c r="N24" s="406">
        <f t="shared" si="9"/>
        <v>2789.9199999999996</v>
      </c>
      <c r="O24" s="406">
        <f t="shared" si="10"/>
        <v>232.49333333333331</v>
      </c>
      <c r="P24" s="406">
        <f t="shared" si="3"/>
        <v>0.96872222222222215</v>
      </c>
      <c r="Q24" s="399"/>
      <c r="R24" s="399"/>
      <c r="S24" s="399"/>
      <c r="T24" s="399"/>
      <c r="U24" s="399"/>
      <c r="V24" s="399"/>
      <c r="W24" s="399"/>
      <c r="X24" s="399"/>
      <c r="Y24" s="399"/>
      <c r="Z24" s="399"/>
    </row>
    <row r="25" spans="1:26" ht="31.5" customHeight="1" x14ac:dyDescent="0.25">
      <c r="A25" s="404" t="s">
        <v>26</v>
      </c>
      <c r="B25" s="405">
        <v>7026</v>
      </c>
      <c r="C25" s="405">
        <v>7810</v>
      </c>
      <c r="D25" s="405">
        <v>5325</v>
      </c>
      <c r="E25" s="405">
        <v>6881</v>
      </c>
      <c r="F25" s="405">
        <v>3661</v>
      </c>
      <c r="G25" s="405">
        <v>2376</v>
      </c>
      <c r="H25" s="405">
        <v>4816</v>
      </c>
      <c r="I25" s="405">
        <v>8005</v>
      </c>
      <c r="J25" s="405">
        <v>4036</v>
      </c>
      <c r="K25" s="405">
        <v>7861</v>
      </c>
      <c r="L25" s="405">
        <v>7610</v>
      </c>
      <c r="M25" s="405">
        <v>3320</v>
      </c>
      <c r="N25" s="406">
        <f t="shared" si="9"/>
        <v>68727</v>
      </c>
      <c r="O25" s="406">
        <f t="shared" si="10"/>
        <v>5727.25</v>
      </c>
      <c r="P25" s="406">
        <f t="shared" si="3"/>
        <v>23.863541666666666</v>
      </c>
      <c r="Q25" s="399"/>
      <c r="R25" s="399"/>
      <c r="S25" s="399"/>
      <c r="T25" s="399"/>
      <c r="U25" s="399"/>
      <c r="V25" s="399"/>
      <c r="W25" s="399"/>
      <c r="X25" s="399"/>
      <c r="Y25" s="399"/>
      <c r="Z25" s="399"/>
    </row>
    <row r="26" spans="1:26" ht="27.75" customHeight="1" x14ac:dyDescent="0.25">
      <c r="A26" s="404" t="s">
        <v>27</v>
      </c>
      <c r="B26" s="405">
        <v>39</v>
      </c>
      <c r="C26" s="405">
        <v>330</v>
      </c>
      <c r="D26" s="405">
        <v>65</v>
      </c>
      <c r="E26" s="405">
        <v>367</v>
      </c>
      <c r="F26" s="405">
        <v>188</v>
      </c>
      <c r="G26" s="405">
        <v>0</v>
      </c>
      <c r="H26" s="405">
        <v>124</v>
      </c>
      <c r="I26" s="405">
        <v>27</v>
      </c>
      <c r="J26" s="405">
        <v>24</v>
      </c>
      <c r="K26" s="405">
        <v>21</v>
      </c>
      <c r="L26" s="405">
        <v>1</v>
      </c>
      <c r="M26" s="405">
        <v>12</v>
      </c>
      <c r="N26" s="406">
        <f t="shared" si="9"/>
        <v>1198</v>
      </c>
      <c r="O26" s="406">
        <f t="shared" si="10"/>
        <v>99.833333333333329</v>
      </c>
      <c r="P26" s="406">
        <f t="shared" si="3"/>
        <v>0.41597222222222219</v>
      </c>
      <c r="Q26" s="399"/>
      <c r="R26" s="399"/>
      <c r="S26" s="399"/>
      <c r="T26" s="399"/>
      <c r="U26" s="399"/>
      <c r="V26" s="399"/>
      <c r="W26" s="399"/>
      <c r="X26" s="399"/>
      <c r="Y26" s="399"/>
      <c r="Z26" s="399"/>
    </row>
    <row r="27" spans="1:26" ht="15.75" customHeight="1" x14ac:dyDescent="0.25">
      <c r="A27" s="411"/>
      <c r="B27" s="412"/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06"/>
      <c r="Q27" s="411"/>
      <c r="R27" s="411"/>
      <c r="S27" s="411"/>
      <c r="T27" s="411"/>
      <c r="U27" s="411"/>
      <c r="V27" s="411"/>
      <c r="W27" s="411"/>
      <c r="X27" s="411"/>
      <c r="Y27" s="411"/>
      <c r="Z27" s="411"/>
    </row>
    <row r="28" spans="1:26" ht="15.75" customHeight="1" x14ac:dyDescent="0.25">
      <c r="A28" s="413" t="s">
        <v>28</v>
      </c>
      <c r="B28" s="412"/>
      <c r="C28" s="412"/>
      <c r="D28" s="412"/>
      <c r="E28" s="412"/>
      <c r="F28" s="412"/>
      <c r="G28" s="412"/>
      <c r="H28" s="412"/>
      <c r="I28" s="412"/>
      <c r="J28" s="412"/>
      <c r="K28" s="412"/>
      <c r="L28" s="412"/>
      <c r="M28" s="412"/>
      <c r="N28" s="412"/>
      <c r="O28" s="412"/>
      <c r="P28" s="406"/>
      <c r="Q28" s="411"/>
      <c r="R28" s="411"/>
      <c r="S28" s="411"/>
      <c r="T28" s="411"/>
      <c r="U28" s="411"/>
      <c r="V28" s="411"/>
      <c r="W28" s="411"/>
      <c r="X28" s="411"/>
      <c r="Y28" s="411"/>
      <c r="Z28" s="411"/>
    </row>
    <row r="29" spans="1:26" ht="27.75" customHeight="1" x14ac:dyDescent="0.25">
      <c r="A29" s="404" t="s">
        <v>29</v>
      </c>
      <c r="B29" s="405">
        <v>0</v>
      </c>
      <c r="C29" s="405">
        <v>0</v>
      </c>
      <c r="D29" s="405">
        <v>0</v>
      </c>
      <c r="E29" s="405">
        <v>0</v>
      </c>
      <c r="F29" s="405">
        <v>0</v>
      </c>
      <c r="G29" s="405">
        <v>0</v>
      </c>
      <c r="H29" s="405">
        <v>0</v>
      </c>
      <c r="I29" s="405">
        <v>0</v>
      </c>
      <c r="J29" s="405">
        <v>0</v>
      </c>
      <c r="K29" s="405">
        <v>0</v>
      </c>
      <c r="L29" s="405">
        <v>0</v>
      </c>
      <c r="M29" s="405">
        <v>0</v>
      </c>
      <c r="N29" s="406">
        <f>SUM(B29:M29)</f>
        <v>0</v>
      </c>
      <c r="O29" s="406">
        <f>N29/12</f>
        <v>0</v>
      </c>
      <c r="P29" s="406">
        <f t="shared" si="3"/>
        <v>0</v>
      </c>
      <c r="Q29" s="399"/>
      <c r="R29" s="399"/>
      <c r="S29" s="399"/>
      <c r="T29" s="399"/>
      <c r="U29" s="399"/>
      <c r="V29" s="399"/>
      <c r="W29" s="399"/>
      <c r="X29" s="399"/>
      <c r="Y29" s="399"/>
      <c r="Z29" s="399"/>
    </row>
    <row r="30" spans="1:26" x14ac:dyDescent="0.25">
      <c r="A30" s="399"/>
      <c r="B30" s="409"/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399"/>
      <c r="R30" s="399"/>
      <c r="S30" s="399"/>
      <c r="T30" s="399"/>
      <c r="U30" s="399"/>
      <c r="V30" s="399"/>
      <c r="W30" s="399"/>
      <c r="X30" s="399"/>
      <c r="Y30" s="399"/>
      <c r="Z30" s="399"/>
    </row>
    <row r="31" spans="1:26" ht="45" customHeight="1" x14ac:dyDescent="0.25">
      <c r="A31" s="527" t="s">
        <v>30</v>
      </c>
      <c r="B31" s="415" t="s">
        <v>31</v>
      </c>
      <c r="C31" s="415" t="s">
        <v>32</v>
      </c>
      <c r="D31" s="402" t="s">
        <v>33</v>
      </c>
      <c r="E31" s="649" t="s">
        <v>34</v>
      </c>
      <c r="F31" s="650"/>
      <c r="G31" s="409"/>
      <c r="H31" s="651" t="s">
        <v>35</v>
      </c>
      <c r="I31" s="652"/>
      <c r="J31" s="415" t="s">
        <v>31</v>
      </c>
      <c r="K31" s="415" t="s">
        <v>36</v>
      </c>
      <c r="L31" s="402" t="s">
        <v>33</v>
      </c>
      <c r="M31" s="649" t="s">
        <v>34</v>
      </c>
      <c r="N31" s="650"/>
      <c r="O31" s="409"/>
      <c r="P31" s="409"/>
      <c r="Q31" s="409"/>
      <c r="R31" s="409"/>
      <c r="S31" s="399"/>
      <c r="T31" s="399"/>
      <c r="U31" s="399"/>
      <c r="V31" s="399"/>
      <c r="W31" s="399"/>
      <c r="X31" s="399"/>
      <c r="Y31" s="399"/>
      <c r="Z31" s="399"/>
    </row>
    <row r="32" spans="1:26" ht="36" customHeight="1" x14ac:dyDescent="0.25">
      <c r="A32" s="404" t="s">
        <v>37</v>
      </c>
      <c r="B32" s="405">
        <v>0</v>
      </c>
      <c r="C32" s="408">
        <f>B32*100</f>
        <v>0</v>
      </c>
      <c r="D32" s="406">
        <f>C32/12</f>
        <v>0</v>
      </c>
      <c r="E32" s="659">
        <f>D32/G7</f>
        <v>0</v>
      </c>
      <c r="F32" s="650"/>
      <c r="G32" s="399"/>
      <c r="H32" s="663" t="s">
        <v>38</v>
      </c>
      <c r="I32" s="650"/>
      <c r="J32" s="405">
        <v>0</v>
      </c>
      <c r="K32" s="408">
        <f>J32*100</f>
        <v>0</v>
      </c>
      <c r="L32" s="406">
        <f>K32/12</f>
        <v>0</v>
      </c>
      <c r="M32" s="659">
        <f>L32/G7</f>
        <v>0</v>
      </c>
      <c r="N32" s="650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</row>
    <row r="33" spans="1:26" x14ac:dyDescent="0.25">
      <c r="A33" s="399"/>
      <c r="B33" s="409"/>
      <c r="C33" s="409"/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399"/>
      <c r="R33" s="399"/>
      <c r="S33" s="399"/>
      <c r="T33" s="399"/>
      <c r="U33" s="399"/>
      <c r="V33" s="399"/>
      <c r="W33" s="399"/>
      <c r="X33" s="399"/>
      <c r="Y33" s="399"/>
      <c r="Z33" s="399"/>
    </row>
    <row r="34" spans="1:26" ht="45" customHeight="1" x14ac:dyDescent="0.25">
      <c r="A34" s="527" t="s">
        <v>39</v>
      </c>
      <c r="B34" s="415" t="s">
        <v>31</v>
      </c>
      <c r="C34" s="415" t="s">
        <v>40</v>
      </c>
      <c r="D34" s="402" t="s">
        <v>41</v>
      </c>
      <c r="E34" s="649" t="s">
        <v>34</v>
      </c>
      <c r="F34" s="650"/>
      <c r="G34" s="409"/>
      <c r="H34" s="664"/>
      <c r="I34" s="661"/>
      <c r="J34" s="416"/>
      <c r="K34" s="417"/>
      <c r="L34" s="665"/>
      <c r="M34" s="661"/>
      <c r="N34" s="409"/>
      <c r="O34" s="409"/>
      <c r="P34" s="409"/>
      <c r="Q34" s="409"/>
      <c r="R34" s="399"/>
      <c r="S34" s="399"/>
      <c r="T34" s="399"/>
      <c r="U34" s="399"/>
      <c r="V34" s="399"/>
      <c r="W34" s="399"/>
      <c r="X34" s="399"/>
      <c r="Y34" s="399"/>
      <c r="Z34" s="399"/>
    </row>
    <row r="35" spans="1:26" ht="36" customHeight="1" x14ac:dyDescent="0.25">
      <c r="A35" s="404" t="s">
        <v>42</v>
      </c>
      <c r="B35" s="405">
        <v>50</v>
      </c>
      <c r="C35" s="408">
        <f>B35*500</f>
        <v>25000</v>
      </c>
      <c r="D35" s="406">
        <f>C35/12</f>
        <v>2083.3333333333335</v>
      </c>
      <c r="E35" s="659">
        <f>D35/G7</f>
        <v>8.6805555555555554</v>
      </c>
      <c r="F35" s="650"/>
      <c r="G35" s="399"/>
      <c r="H35" s="660"/>
      <c r="I35" s="661"/>
      <c r="J35" s="412"/>
      <c r="K35" s="412"/>
      <c r="L35" s="662"/>
      <c r="M35" s="661"/>
      <c r="N35" s="399"/>
      <c r="O35" s="399"/>
      <c r="P35" s="399"/>
      <c r="Q35" s="399"/>
      <c r="R35" s="399"/>
      <c r="S35" s="399"/>
      <c r="T35" s="399"/>
      <c r="U35" s="399"/>
      <c r="V35" s="399"/>
      <c r="W35" s="399"/>
      <c r="X35" s="399"/>
      <c r="Y35" s="399"/>
      <c r="Z35" s="399"/>
    </row>
    <row r="36" spans="1:26" x14ac:dyDescent="0.25">
      <c r="A36" s="399"/>
      <c r="B36" s="409"/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399"/>
      <c r="R36" s="399"/>
      <c r="S36" s="399"/>
      <c r="T36" s="399"/>
      <c r="U36" s="399"/>
      <c r="V36" s="399"/>
      <c r="W36" s="399"/>
      <c r="X36" s="399"/>
      <c r="Y36" s="399"/>
      <c r="Z36" s="399"/>
    </row>
    <row r="37" spans="1:26" x14ac:dyDescent="0.25">
      <c r="A37" s="399"/>
      <c r="B37" s="409"/>
      <c r="C37" s="409"/>
      <c r="D37" s="409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399"/>
      <c r="R37" s="399"/>
      <c r="S37" s="399"/>
      <c r="T37" s="399"/>
      <c r="U37" s="399"/>
      <c r="V37" s="399"/>
      <c r="W37" s="399"/>
      <c r="X37" s="399"/>
      <c r="Y37" s="399"/>
      <c r="Z37" s="399"/>
    </row>
    <row r="38" spans="1:26" x14ac:dyDescent="0.25">
      <c r="A38" s="399"/>
      <c r="B38" s="409"/>
      <c r="C38" s="409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399"/>
      <c r="R38" s="399"/>
      <c r="S38" s="399"/>
      <c r="T38" s="399"/>
      <c r="U38" s="399"/>
      <c r="V38" s="399"/>
      <c r="W38" s="399"/>
      <c r="X38" s="399"/>
      <c r="Y38" s="399"/>
      <c r="Z38" s="399"/>
    </row>
    <row r="39" spans="1:26" x14ac:dyDescent="0.25">
      <c r="A39" s="399"/>
      <c r="B39" s="409"/>
      <c r="C39" s="409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399"/>
      <c r="R39" s="399"/>
      <c r="S39" s="399"/>
      <c r="T39" s="399"/>
      <c r="U39" s="399"/>
      <c r="V39" s="399"/>
      <c r="W39" s="399"/>
      <c r="X39" s="399"/>
      <c r="Y39" s="399"/>
      <c r="Z39" s="399"/>
    </row>
    <row r="40" spans="1:26" x14ac:dyDescent="0.25">
      <c r="A40" s="399"/>
      <c r="B40" s="409"/>
      <c r="C40" s="409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399"/>
      <c r="R40" s="399"/>
      <c r="S40" s="399"/>
      <c r="T40" s="399"/>
      <c r="U40" s="399"/>
      <c r="V40" s="399"/>
      <c r="W40" s="399"/>
      <c r="X40" s="399"/>
      <c r="Y40" s="399"/>
      <c r="Z40" s="399"/>
    </row>
    <row r="41" spans="1:26" x14ac:dyDescent="0.25">
      <c r="A41" s="399"/>
      <c r="B41" s="409"/>
      <c r="C41" s="409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399"/>
      <c r="R41" s="399"/>
      <c r="S41" s="399"/>
      <c r="T41" s="399"/>
      <c r="U41" s="399"/>
      <c r="V41" s="399"/>
      <c r="W41" s="399"/>
      <c r="X41" s="399"/>
      <c r="Y41" s="399"/>
      <c r="Z41" s="399"/>
    </row>
    <row r="42" spans="1:26" x14ac:dyDescent="0.25">
      <c r="A42" s="399"/>
      <c r="B42" s="409"/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399"/>
      <c r="R42" s="399"/>
      <c r="S42" s="399"/>
      <c r="T42" s="399"/>
      <c r="U42" s="399"/>
      <c r="V42" s="399"/>
      <c r="W42" s="399"/>
      <c r="X42" s="399"/>
      <c r="Y42" s="399"/>
      <c r="Z42" s="399"/>
    </row>
    <row r="43" spans="1:26" x14ac:dyDescent="0.25">
      <c r="A43" s="399"/>
      <c r="B43" s="409"/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399"/>
      <c r="R43" s="399"/>
      <c r="S43" s="399"/>
      <c r="T43" s="399"/>
      <c r="U43" s="399"/>
      <c r="V43" s="399"/>
      <c r="W43" s="399"/>
      <c r="X43" s="399"/>
      <c r="Y43" s="399"/>
      <c r="Z43" s="399"/>
    </row>
    <row r="44" spans="1:26" x14ac:dyDescent="0.25">
      <c r="A44" s="399"/>
      <c r="B44" s="409"/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399"/>
      <c r="R44" s="399"/>
      <c r="S44" s="399"/>
      <c r="T44" s="399"/>
      <c r="U44" s="399"/>
      <c r="V44" s="399"/>
      <c r="W44" s="399"/>
      <c r="X44" s="399"/>
      <c r="Y44" s="399"/>
      <c r="Z44" s="399"/>
    </row>
    <row r="45" spans="1:26" x14ac:dyDescent="0.25">
      <c r="A45" s="399"/>
      <c r="B45" s="409"/>
      <c r="C45" s="409"/>
      <c r="D45" s="409"/>
      <c r="E45" s="409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399"/>
      <c r="R45" s="399"/>
      <c r="S45" s="399"/>
      <c r="T45" s="399"/>
      <c r="U45" s="399"/>
      <c r="V45" s="399"/>
      <c r="W45" s="399"/>
      <c r="X45" s="399"/>
      <c r="Y45" s="399"/>
      <c r="Z45" s="399"/>
    </row>
    <row r="46" spans="1:26" x14ac:dyDescent="0.25">
      <c r="A46" s="399"/>
      <c r="B46" s="409"/>
      <c r="C46" s="409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399"/>
      <c r="R46" s="399"/>
      <c r="S46" s="399"/>
      <c r="T46" s="399"/>
      <c r="U46" s="399"/>
      <c r="V46" s="399"/>
      <c r="W46" s="399"/>
      <c r="X46" s="399"/>
      <c r="Y46" s="399"/>
      <c r="Z46" s="399"/>
    </row>
    <row r="47" spans="1:26" x14ac:dyDescent="0.25">
      <c r="A47" s="399"/>
      <c r="B47" s="409"/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399"/>
      <c r="R47" s="399"/>
      <c r="S47" s="399"/>
      <c r="T47" s="399"/>
      <c r="U47" s="399"/>
      <c r="V47" s="399"/>
      <c r="W47" s="399"/>
      <c r="X47" s="399"/>
      <c r="Y47" s="399"/>
      <c r="Z47" s="399"/>
    </row>
    <row r="48" spans="1:26" x14ac:dyDescent="0.25">
      <c r="A48" s="399"/>
      <c r="B48" s="409"/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399"/>
      <c r="R48" s="399"/>
      <c r="S48" s="399"/>
      <c r="T48" s="399"/>
      <c r="U48" s="399"/>
      <c r="V48" s="399"/>
      <c r="W48" s="399"/>
      <c r="X48" s="399"/>
      <c r="Y48" s="399"/>
      <c r="Z48" s="399"/>
    </row>
    <row r="49" spans="1:26" x14ac:dyDescent="0.25">
      <c r="A49" s="399"/>
      <c r="B49" s="409"/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399"/>
      <c r="R49" s="399"/>
      <c r="S49" s="399"/>
      <c r="T49" s="399"/>
      <c r="U49" s="399"/>
      <c r="V49" s="399"/>
      <c r="W49" s="399"/>
      <c r="X49" s="399"/>
      <c r="Y49" s="399"/>
      <c r="Z49" s="399"/>
    </row>
    <row r="50" spans="1:26" x14ac:dyDescent="0.25">
      <c r="A50" s="399"/>
      <c r="B50" s="409"/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399"/>
      <c r="R50" s="399"/>
      <c r="S50" s="399"/>
      <c r="T50" s="399"/>
      <c r="U50" s="399"/>
      <c r="V50" s="399"/>
      <c r="W50" s="399"/>
      <c r="X50" s="399"/>
      <c r="Y50" s="399"/>
      <c r="Z50" s="399"/>
    </row>
    <row r="51" spans="1:26" x14ac:dyDescent="0.25">
      <c r="A51" s="399"/>
      <c r="B51" s="409"/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399"/>
      <c r="R51" s="399"/>
      <c r="S51" s="399"/>
      <c r="T51" s="399"/>
      <c r="U51" s="399"/>
      <c r="V51" s="399"/>
      <c r="W51" s="399"/>
      <c r="X51" s="399"/>
      <c r="Y51" s="399"/>
      <c r="Z51" s="399"/>
    </row>
    <row r="52" spans="1:26" x14ac:dyDescent="0.25">
      <c r="A52" s="399"/>
      <c r="B52" s="409"/>
      <c r="C52" s="409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399"/>
      <c r="R52" s="399"/>
      <c r="S52" s="399"/>
      <c r="T52" s="399"/>
      <c r="U52" s="399"/>
      <c r="V52" s="399"/>
      <c r="W52" s="399"/>
      <c r="X52" s="399"/>
      <c r="Y52" s="399"/>
      <c r="Z52" s="399"/>
    </row>
    <row r="53" spans="1:26" x14ac:dyDescent="0.25">
      <c r="A53" s="399"/>
      <c r="B53" s="409"/>
      <c r="C53" s="409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399"/>
      <c r="R53" s="399"/>
      <c r="S53" s="399"/>
      <c r="T53" s="399"/>
      <c r="U53" s="399"/>
      <c r="V53" s="399"/>
      <c r="W53" s="399"/>
      <c r="X53" s="399"/>
      <c r="Y53" s="399"/>
      <c r="Z53" s="399"/>
    </row>
    <row r="54" spans="1:26" x14ac:dyDescent="0.25">
      <c r="A54" s="399"/>
      <c r="B54" s="409"/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399"/>
      <c r="R54" s="399"/>
      <c r="S54" s="399"/>
      <c r="T54" s="399"/>
      <c r="U54" s="399"/>
      <c r="V54" s="399"/>
      <c r="W54" s="399"/>
      <c r="X54" s="399"/>
      <c r="Y54" s="399"/>
      <c r="Z54" s="399"/>
    </row>
    <row r="55" spans="1:26" x14ac:dyDescent="0.25">
      <c r="A55" s="399"/>
      <c r="B55" s="409"/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399"/>
      <c r="R55" s="399"/>
      <c r="S55" s="399"/>
      <c r="T55" s="399"/>
      <c r="U55" s="399"/>
      <c r="V55" s="399"/>
      <c r="W55" s="399"/>
      <c r="X55" s="399"/>
      <c r="Y55" s="399"/>
      <c r="Z55" s="399"/>
    </row>
    <row r="56" spans="1:26" x14ac:dyDescent="0.25">
      <c r="A56" s="399"/>
      <c r="B56" s="409"/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399"/>
      <c r="R56" s="399"/>
      <c r="S56" s="399"/>
      <c r="T56" s="399"/>
      <c r="U56" s="399"/>
      <c r="V56" s="399"/>
      <c r="W56" s="399"/>
      <c r="X56" s="399"/>
      <c r="Y56" s="399"/>
      <c r="Z56" s="399"/>
    </row>
    <row r="57" spans="1:26" x14ac:dyDescent="0.25">
      <c r="A57" s="399"/>
      <c r="B57" s="409"/>
      <c r="C57" s="409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399"/>
      <c r="R57" s="399"/>
      <c r="S57" s="399"/>
      <c r="T57" s="399"/>
      <c r="U57" s="399"/>
      <c r="V57" s="399"/>
      <c r="W57" s="399"/>
      <c r="X57" s="399"/>
      <c r="Y57" s="399"/>
      <c r="Z57" s="399"/>
    </row>
    <row r="58" spans="1:26" x14ac:dyDescent="0.25">
      <c r="A58" s="399"/>
      <c r="B58" s="409"/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399"/>
      <c r="R58" s="399"/>
      <c r="S58" s="399"/>
      <c r="T58" s="399"/>
      <c r="U58" s="399"/>
      <c r="V58" s="399"/>
      <c r="W58" s="399"/>
      <c r="X58" s="399"/>
      <c r="Y58" s="399"/>
      <c r="Z58" s="399"/>
    </row>
    <row r="59" spans="1:26" x14ac:dyDescent="0.25">
      <c r="A59" s="399"/>
      <c r="B59" s="409"/>
      <c r="C59" s="409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399"/>
      <c r="R59" s="399"/>
      <c r="S59" s="399"/>
      <c r="T59" s="399"/>
      <c r="U59" s="399"/>
      <c r="V59" s="399"/>
      <c r="W59" s="399"/>
      <c r="X59" s="399"/>
      <c r="Y59" s="399"/>
      <c r="Z59" s="399"/>
    </row>
    <row r="60" spans="1:26" x14ac:dyDescent="0.25">
      <c r="A60" s="399"/>
      <c r="B60" s="409"/>
      <c r="C60" s="409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399"/>
      <c r="R60" s="399"/>
      <c r="S60" s="399"/>
      <c r="T60" s="399"/>
      <c r="U60" s="399"/>
      <c r="V60" s="399"/>
      <c r="W60" s="399"/>
      <c r="X60" s="399"/>
      <c r="Y60" s="399"/>
      <c r="Z60" s="399"/>
    </row>
    <row r="61" spans="1:26" x14ac:dyDescent="0.25">
      <c r="A61" s="399"/>
      <c r="B61" s="409"/>
      <c r="C61" s="409"/>
      <c r="D61" s="409"/>
      <c r="E61" s="409"/>
      <c r="F61" s="409"/>
      <c r="G61" s="409"/>
      <c r="H61" s="409"/>
      <c r="I61" s="409"/>
      <c r="J61" s="409"/>
      <c r="K61" s="409"/>
      <c r="L61" s="409"/>
      <c r="M61" s="409"/>
      <c r="N61" s="409"/>
      <c r="O61" s="409"/>
      <c r="P61" s="409"/>
      <c r="Q61" s="399"/>
      <c r="R61" s="399"/>
      <c r="S61" s="399"/>
      <c r="T61" s="399"/>
      <c r="U61" s="399"/>
      <c r="V61" s="399"/>
      <c r="W61" s="399"/>
      <c r="X61" s="399"/>
      <c r="Y61" s="399"/>
      <c r="Z61" s="399"/>
    </row>
    <row r="62" spans="1:26" x14ac:dyDescent="0.25">
      <c r="A62" s="399"/>
      <c r="B62" s="409"/>
      <c r="C62" s="409"/>
      <c r="D62" s="409"/>
      <c r="E62" s="409"/>
      <c r="F62" s="409"/>
      <c r="G62" s="409"/>
      <c r="H62" s="409"/>
      <c r="I62" s="409"/>
      <c r="J62" s="409"/>
      <c r="K62" s="409"/>
      <c r="L62" s="409"/>
      <c r="M62" s="409"/>
      <c r="N62" s="409"/>
      <c r="O62" s="409"/>
      <c r="P62" s="409"/>
      <c r="Q62" s="399"/>
      <c r="R62" s="399"/>
      <c r="S62" s="399"/>
      <c r="T62" s="399"/>
      <c r="U62" s="399"/>
      <c r="V62" s="399"/>
      <c r="W62" s="399"/>
      <c r="X62" s="399"/>
      <c r="Y62" s="399"/>
      <c r="Z62" s="399"/>
    </row>
    <row r="63" spans="1:26" x14ac:dyDescent="0.25">
      <c r="A63" s="399"/>
      <c r="B63" s="409"/>
      <c r="C63" s="409"/>
      <c r="D63" s="409"/>
      <c r="E63" s="409"/>
      <c r="F63" s="409"/>
      <c r="G63" s="409"/>
      <c r="H63" s="409"/>
      <c r="I63" s="409"/>
      <c r="J63" s="409"/>
      <c r="K63" s="409"/>
      <c r="L63" s="409"/>
      <c r="M63" s="409"/>
      <c r="N63" s="409"/>
      <c r="O63" s="409"/>
      <c r="P63" s="409"/>
      <c r="Q63" s="399"/>
      <c r="R63" s="399"/>
      <c r="S63" s="399"/>
      <c r="T63" s="399"/>
      <c r="U63" s="399"/>
      <c r="V63" s="399"/>
      <c r="W63" s="399"/>
      <c r="X63" s="399"/>
      <c r="Y63" s="399"/>
      <c r="Z63" s="399"/>
    </row>
    <row r="64" spans="1:26" x14ac:dyDescent="0.25">
      <c r="A64" s="399"/>
      <c r="B64" s="409"/>
      <c r="C64" s="409"/>
      <c r="D64" s="409"/>
      <c r="E64" s="409"/>
      <c r="F64" s="409"/>
      <c r="G64" s="409"/>
      <c r="H64" s="409"/>
      <c r="I64" s="409"/>
      <c r="J64" s="409"/>
      <c r="K64" s="409"/>
      <c r="L64" s="409"/>
      <c r="M64" s="409"/>
      <c r="N64" s="409"/>
      <c r="O64" s="409"/>
      <c r="P64" s="409"/>
      <c r="Q64" s="399"/>
      <c r="R64" s="399"/>
      <c r="S64" s="399"/>
      <c r="T64" s="399"/>
      <c r="U64" s="399"/>
      <c r="V64" s="399"/>
      <c r="W64" s="399"/>
      <c r="X64" s="399"/>
      <c r="Y64" s="399"/>
      <c r="Z64" s="399"/>
    </row>
    <row r="65" spans="1:26" x14ac:dyDescent="0.25">
      <c r="A65" s="399"/>
      <c r="B65" s="409"/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399"/>
      <c r="R65" s="399"/>
      <c r="S65" s="399"/>
      <c r="T65" s="399"/>
      <c r="U65" s="399"/>
      <c r="V65" s="399"/>
      <c r="W65" s="399"/>
      <c r="X65" s="399"/>
      <c r="Y65" s="399"/>
      <c r="Z65" s="399"/>
    </row>
    <row r="66" spans="1:26" x14ac:dyDescent="0.25">
      <c r="A66" s="399"/>
      <c r="B66" s="409"/>
      <c r="C66" s="409"/>
      <c r="D66" s="409"/>
      <c r="E66" s="409"/>
      <c r="F66" s="409"/>
      <c r="G66" s="409"/>
      <c r="H66" s="409"/>
      <c r="I66" s="409"/>
      <c r="J66" s="409"/>
      <c r="K66" s="409"/>
      <c r="L66" s="409"/>
      <c r="M66" s="409"/>
      <c r="N66" s="409"/>
      <c r="O66" s="409"/>
      <c r="P66" s="409"/>
      <c r="Q66" s="399"/>
      <c r="R66" s="399"/>
      <c r="S66" s="399"/>
      <c r="T66" s="399"/>
      <c r="U66" s="399"/>
      <c r="V66" s="399"/>
      <c r="W66" s="399"/>
      <c r="X66" s="399"/>
      <c r="Y66" s="399"/>
      <c r="Z66" s="399"/>
    </row>
    <row r="67" spans="1:26" x14ac:dyDescent="0.25">
      <c r="A67" s="399"/>
      <c r="B67" s="409"/>
      <c r="C67" s="409"/>
      <c r="D67" s="409"/>
      <c r="E67" s="409"/>
      <c r="F67" s="409"/>
      <c r="G67" s="409"/>
      <c r="H67" s="409"/>
      <c r="I67" s="409"/>
      <c r="J67" s="409"/>
      <c r="K67" s="409"/>
      <c r="L67" s="409"/>
      <c r="M67" s="409"/>
      <c r="N67" s="409"/>
      <c r="O67" s="409"/>
      <c r="P67" s="409"/>
      <c r="Q67" s="399"/>
      <c r="R67" s="399"/>
      <c r="S67" s="399"/>
      <c r="T67" s="399"/>
      <c r="U67" s="399"/>
      <c r="V67" s="399"/>
      <c r="W67" s="399"/>
      <c r="X67" s="399"/>
      <c r="Y67" s="399"/>
      <c r="Z67" s="399"/>
    </row>
    <row r="68" spans="1:26" x14ac:dyDescent="0.25">
      <c r="A68" s="399"/>
      <c r="B68" s="409"/>
      <c r="C68" s="409"/>
      <c r="D68" s="409"/>
      <c r="E68" s="409"/>
      <c r="F68" s="409"/>
      <c r="G68" s="409"/>
      <c r="H68" s="409"/>
      <c r="I68" s="409"/>
      <c r="J68" s="409"/>
      <c r="K68" s="409"/>
      <c r="L68" s="409"/>
      <c r="M68" s="409"/>
      <c r="N68" s="409"/>
      <c r="O68" s="409"/>
      <c r="P68" s="409"/>
      <c r="Q68" s="399"/>
      <c r="R68" s="399"/>
      <c r="S68" s="399"/>
      <c r="T68" s="399"/>
      <c r="U68" s="399"/>
      <c r="V68" s="399"/>
      <c r="W68" s="399"/>
      <c r="X68" s="399"/>
      <c r="Y68" s="399"/>
      <c r="Z68" s="399"/>
    </row>
    <row r="69" spans="1:26" x14ac:dyDescent="0.25">
      <c r="A69" s="399"/>
      <c r="B69" s="409"/>
      <c r="C69" s="409"/>
      <c r="D69" s="409"/>
      <c r="E69" s="409"/>
      <c r="F69" s="409"/>
      <c r="G69" s="409"/>
      <c r="H69" s="409"/>
      <c r="I69" s="409"/>
      <c r="J69" s="409"/>
      <c r="K69" s="409"/>
      <c r="L69" s="409"/>
      <c r="M69" s="409"/>
      <c r="N69" s="409"/>
      <c r="O69" s="409"/>
      <c r="P69" s="409"/>
      <c r="Q69" s="399"/>
      <c r="R69" s="399"/>
      <c r="S69" s="399"/>
      <c r="T69" s="399"/>
      <c r="U69" s="399"/>
      <c r="V69" s="399"/>
      <c r="W69" s="399"/>
      <c r="X69" s="399"/>
      <c r="Y69" s="399"/>
      <c r="Z69" s="399"/>
    </row>
    <row r="70" spans="1:26" x14ac:dyDescent="0.25">
      <c r="A70" s="399"/>
      <c r="B70" s="409"/>
      <c r="C70" s="409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409"/>
      <c r="O70" s="409"/>
      <c r="P70" s="409"/>
      <c r="Q70" s="399"/>
      <c r="R70" s="399"/>
      <c r="S70" s="399"/>
      <c r="T70" s="399"/>
      <c r="U70" s="399"/>
      <c r="V70" s="399"/>
      <c r="W70" s="399"/>
      <c r="X70" s="399"/>
      <c r="Y70" s="399"/>
      <c r="Z70" s="399"/>
    </row>
    <row r="71" spans="1:26" x14ac:dyDescent="0.25">
      <c r="A71" s="399"/>
      <c r="B71" s="409"/>
      <c r="C71" s="409"/>
      <c r="D71" s="409"/>
      <c r="E71" s="409"/>
      <c r="F71" s="409"/>
      <c r="G71" s="409"/>
      <c r="H71" s="409"/>
      <c r="I71" s="409"/>
      <c r="J71" s="409"/>
      <c r="K71" s="409"/>
      <c r="L71" s="409"/>
      <c r="M71" s="409"/>
      <c r="N71" s="409"/>
      <c r="O71" s="409"/>
      <c r="P71" s="409"/>
      <c r="Q71" s="399"/>
      <c r="R71" s="399"/>
      <c r="S71" s="399"/>
      <c r="T71" s="399"/>
      <c r="U71" s="399"/>
      <c r="V71" s="399"/>
      <c r="W71" s="399"/>
      <c r="X71" s="399"/>
      <c r="Y71" s="399"/>
      <c r="Z71" s="399"/>
    </row>
    <row r="72" spans="1:26" x14ac:dyDescent="0.25">
      <c r="A72" s="399"/>
      <c r="B72" s="409"/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399"/>
      <c r="R72" s="399"/>
      <c r="S72" s="399"/>
      <c r="T72" s="399"/>
      <c r="U72" s="399"/>
      <c r="V72" s="399"/>
      <c r="W72" s="399"/>
      <c r="X72" s="399"/>
      <c r="Y72" s="399"/>
      <c r="Z72" s="399"/>
    </row>
    <row r="73" spans="1:26" x14ac:dyDescent="0.25">
      <c r="A73" s="399"/>
      <c r="B73" s="409"/>
      <c r="C73" s="409"/>
      <c r="D73" s="409"/>
      <c r="E73" s="409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399"/>
      <c r="R73" s="399"/>
      <c r="S73" s="399"/>
      <c r="T73" s="399"/>
      <c r="U73" s="399"/>
      <c r="V73" s="399"/>
      <c r="W73" s="399"/>
      <c r="X73" s="399"/>
      <c r="Y73" s="399"/>
      <c r="Z73" s="399"/>
    </row>
    <row r="74" spans="1:26" x14ac:dyDescent="0.25">
      <c r="A74" s="399"/>
      <c r="B74" s="409"/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409"/>
      <c r="O74" s="409"/>
      <c r="P74" s="409"/>
      <c r="Q74" s="399"/>
      <c r="R74" s="399"/>
      <c r="S74" s="399"/>
      <c r="T74" s="399"/>
      <c r="U74" s="399"/>
      <c r="V74" s="399"/>
      <c r="W74" s="399"/>
      <c r="X74" s="399"/>
      <c r="Y74" s="399"/>
      <c r="Z74" s="399"/>
    </row>
    <row r="75" spans="1:26" x14ac:dyDescent="0.25">
      <c r="A75" s="399"/>
      <c r="B75" s="409"/>
      <c r="C75" s="409"/>
      <c r="D75" s="409"/>
      <c r="E75" s="409"/>
      <c r="F75" s="409"/>
      <c r="G75" s="409"/>
      <c r="H75" s="409"/>
      <c r="I75" s="409"/>
      <c r="J75" s="409"/>
      <c r="K75" s="409"/>
      <c r="L75" s="409"/>
      <c r="M75" s="409"/>
      <c r="N75" s="409"/>
      <c r="O75" s="409"/>
      <c r="P75" s="409"/>
      <c r="Q75" s="399"/>
      <c r="R75" s="399"/>
      <c r="S75" s="399"/>
      <c r="T75" s="399"/>
      <c r="U75" s="399"/>
      <c r="V75" s="399"/>
      <c r="W75" s="399"/>
      <c r="X75" s="399"/>
      <c r="Y75" s="399"/>
      <c r="Z75" s="399"/>
    </row>
    <row r="76" spans="1:26" x14ac:dyDescent="0.25">
      <c r="A76" s="399"/>
      <c r="B76" s="409"/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399"/>
      <c r="R76" s="399"/>
      <c r="S76" s="399"/>
      <c r="T76" s="399"/>
      <c r="U76" s="399"/>
      <c r="V76" s="399"/>
      <c r="W76" s="399"/>
      <c r="X76" s="399"/>
      <c r="Y76" s="399"/>
      <c r="Z76" s="399"/>
    </row>
    <row r="77" spans="1:26" x14ac:dyDescent="0.25">
      <c r="A77" s="399"/>
      <c r="B77" s="409"/>
      <c r="C77" s="409"/>
      <c r="D77" s="409"/>
      <c r="E77" s="409"/>
      <c r="F77" s="409"/>
      <c r="G77" s="409"/>
      <c r="H77" s="409"/>
      <c r="I77" s="409"/>
      <c r="J77" s="409"/>
      <c r="K77" s="409"/>
      <c r="L77" s="409"/>
      <c r="M77" s="409"/>
      <c r="N77" s="409"/>
      <c r="O77" s="409"/>
      <c r="P77" s="409"/>
      <c r="Q77" s="399"/>
      <c r="R77" s="399"/>
      <c r="S77" s="399"/>
      <c r="T77" s="399"/>
      <c r="U77" s="399"/>
      <c r="V77" s="399"/>
      <c r="W77" s="399"/>
      <c r="X77" s="399"/>
      <c r="Y77" s="399"/>
      <c r="Z77" s="399"/>
    </row>
    <row r="78" spans="1:26" x14ac:dyDescent="0.25">
      <c r="A78" s="399"/>
      <c r="B78" s="409"/>
      <c r="C78" s="409"/>
      <c r="D78" s="409"/>
      <c r="E78" s="409"/>
      <c r="F78" s="409"/>
      <c r="G78" s="409"/>
      <c r="H78" s="409"/>
      <c r="I78" s="409"/>
      <c r="J78" s="409"/>
      <c r="K78" s="409"/>
      <c r="L78" s="409"/>
      <c r="M78" s="409"/>
      <c r="N78" s="409"/>
      <c r="O78" s="409"/>
      <c r="P78" s="409"/>
      <c r="Q78" s="399"/>
      <c r="R78" s="399"/>
      <c r="S78" s="399"/>
      <c r="T78" s="399"/>
      <c r="U78" s="399"/>
      <c r="V78" s="399"/>
      <c r="W78" s="399"/>
      <c r="X78" s="399"/>
      <c r="Y78" s="399"/>
      <c r="Z78" s="399"/>
    </row>
    <row r="79" spans="1:26" x14ac:dyDescent="0.25">
      <c r="A79" s="399"/>
      <c r="B79" s="409"/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399"/>
      <c r="R79" s="399"/>
      <c r="S79" s="399"/>
      <c r="T79" s="399"/>
      <c r="U79" s="399"/>
      <c r="V79" s="399"/>
      <c r="W79" s="399"/>
      <c r="X79" s="399"/>
      <c r="Y79" s="399"/>
      <c r="Z79" s="399"/>
    </row>
    <row r="80" spans="1:26" x14ac:dyDescent="0.25">
      <c r="A80" s="399"/>
      <c r="B80" s="409"/>
      <c r="C80" s="409"/>
      <c r="D80" s="409"/>
      <c r="E80" s="409"/>
      <c r="F80" s="409"/>
      <c r="G80" s="409"/>
      <c r="H80" s="409"/>
      <c r="I80" s="409"/>
      <c r="J80" s="409"/>
      <c r="K80" s="409"/>
      <c r="L80" s="409"/>
      <c r="M80" s="409"/>
      <c r="N80" s="409"/>
      <c r="O80" s="409"/>
      <c r="P80" s="409"/>
      <c r="Q80" s="399"/>
      <c r="R80" s="399"/>
      <c r="S80" s="399"/>
      <c r="T80" s="399"/>
      <c r="U80" s="399"/>
      <c r="V80" s="399"/>
      <c r="W80" s="399"/>
      <c r="X80" s="399"/>
      <c r="Y80" s="399"/>
      <c r="Z80" s="399"/>
    </row>
    <row r="81" spans="1:26" x14ac:dyDescent="0.25">
      <c r="A81" s="399"/>
      <c r="B81" s="409"/>
      <c r="C81" s="409"/>
      <c r="D81" s="409"/>
      <c r="E81" s="409"/>
      <c r="F81" s="409"/>
      <c r="G81" s="409"/>
      <c r="H81" s="409"/>
      <c r="I81" s="409"/>
      <c r="J81" s="409"/>
      <c r="K81" s="409"/>
      <c r="L81" s="409"/>
      <c r="M81" s="409"/>
      <c r="N81" s="409"/>
      <c r="O81" s="409"/>
      <c r="P81" s="409"/>
      <c r="Q81" s="399"/>
      <c r="R81" s="399"/>
      <c r="S81" s="399"/>
      <c r="T81" s="399"/>
      <c r="U81" s="399"/>
      <c r="V81" s="399"/>
      <c r="W81" s="399"/>
      <c r="X81" s="399"/>
      <c r="Y81" s="399"/>
      <c r="Z81" s="399"/>
    </row>
    <row r="82" spans="1:26" x14ac:dyDescent="0.25">
      <c r="A82" s="399"/>
      <c r="B82" s="409"/>
      <c r="C82" s="409"/>
      <c r="D82" s="409"/>
      <c r="E82" s="409"/>
      <c r="F82" s="409"/>
      <c r="G82" s="409"/>
      <c r="H82" s="409"/>
      <c r="I82" s="409"/>
      <c r="J82" s="409"/>
      <c r="K82" s="409"/>
      <c r="L82" s="409"/>
      <c r="M82" s="409"/>
      <c r="N82" s="409"/>
      <c r="O82" s="409"/>
      <c r="P82" s="409"/>
      <c r="Q82" s="399"/>
      <c r="R82" s="399"/>
      <c r="S82" s="399"/>
      <c r="T82" s="399"/>
      <c r="U82" s="399"/>
      <c r="V82" s="399"/>
      <c r="W82" s="399"/>
      <c r="X82" s="399"/>
      <c r="Y82" s="399"/>
      <c r="Z82" s="399"/>
    </row>
    <row r="83" spans="1:26" x14ac:dyDescent="0.25">
      <c r="A83" s="399"/>
      <c r="B83" s="409"/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399"/>
      <c r="R83" s="399"/>
      <c r="S83" s="399"/>
      <c r="T83" s="399"/>
      <c r="U83" s="399"/>
      <c r="V83" s="399"/>
      <c r="W83" s="399"/>
      <c r="X83" s="399"/>
      <c r="Y83" s="399"/>
      <c r="Z83" s="399"/>
    </row>
    <row r="84" spans="1:26" x14ac:dyDescent="0.25">
      <c r="A84" s="399"/>
      <c r="B84" s="409"/>
      <c r="C84" s="409"/>
      <c r="D84" s="409"/>
      <c r="E84" s="409"/>
      <c r="F84" s="409"/>
      <c r="G84" s="409"/>
      <c r="H84" s="409"/>
      <c r="I84" s="409"/>
      <c r="J84" s="409"/>
      <c r="K84" s="409"/>
      <c r="L84" s="409"/>
      <c r="M84" s="409"/>
      <c r="N84" s="409"/>
      <c r="O84" s="409"/>
      <c r="P84" s="409"/>
      <c r="Q84" s="399"/>
      <c r="R84" s="399"/>
      <c r="S84" s="399"/>
      <c r="T84" s="399"/>
      <c r="U84" s="399"/>
      <c r="V84" s="399"/>
      <c r="W84" s="399"/>
      <c r="X84" s="399"/>
      <c r="Y84" s="399"/>
      <c r="Z84" s="399"/>
    </row>
    <row r="85" spans="1:26" x14ac:dyDescent="0.25">
      <c r="A85" s="399"/>
      <c r="B85" s="409"/>
      <c r="C85" s="409"/>
      <c r="D85" s="409"/>
      <c r="E85" s="409"/>
      <c r="F85" s="409"/>
      <c r="G85" s="409"/>
      <c r="H85" s="409"/>
      <c r="I85" s="409"/>
      <c r="J85" s="409"/>
      <c r="K85" s="409"/>
      <c r="L85" s="409"/>
      <c r="M85" s="409"/>
      <c r="N85" s="409"/>
      <c r="O85" s="409"/>
      <c r="P85" s="409"/>
      <c r="Q85" s="399"/>
      <c r="R85" s="399"/>
      <c r="S85" s="399"/>
      <c r="T85" s="399"/>
      <c r="U85" s="399"/>
      <c r="V85" s="399"/>
      <c r="W85" s="399"/>
      <c r="X85" s="399"/>
      <c r="Y85" s="399"/>
      <c r="Z85" s="399"/>
    </row>
    <row r="86" spans="1:26" x14ac:dyDescent="0.25">
      <c r="A86" s="399"/>
      <c r="B86" s="409"/>
      <c r="C86" s="409"/>
      <c r="D86" s="409"/>
      <c r="E86" s="409"/>
      <c r="F86" s="409"/>
      <c r="G86" s="409"/>
      <c r="H86" s="409"/>
      <c r="I86" s="409"/>
      <c r="J86" s="409"/>
      <c r="K86" s="409"/>
      <c r="L86" s="409"/>
      <c r="M86" s="409"/>
      <c r="N86" s="409"/>
      <c r="O86" s="409"/>
      <c r="P86" s="409"/>
      <c r="Q86" s="399"/>
      <c r="R86" s="399"/>
      <c r="S86" s="399"/>
      <c r="T86" s="399"/>
      <c r="U86" s="399"/>
      <c r="V86" s="399"/>
      <c r="W86" s="399"/>
      <c r="X86" s="399"/>
      <c r="Y86" s="399"/>
      <c r="Z86" s="399"/>
    </row>
    <row r="87" spans="1:26" x14ac:dyDescent="0.25">
      <c r="A87" s="399"/>
      <c r="B87" s="409"/>
      <c r="C87" s="409"/>
      <c r="D87" s="409"/>
      <c r="E87" s="409"/>
      <c r="F87" s="409"/>
      <c r="G87" s="409"/>
      <c r="H87" s="409"/>
      <c r="I87" s="409"/>
      <c r="J87" s="409"/>
      <c r="K87" s="409"/>
      <c r="L87" s="409"/>
      <c r="M87" s="409"/>
      <c r="N87" s="409"/>
      <c r="O87" s="409"/>
      <c r="P87" s="409"/>
      <c r="Q87" s="399"/>
      <c r="R87" s="399"/>
      <c r="S87" s="399"/>
      <c r="T87" s="399"/>
      <c r="U87" s="399"/>
      <c r="V87" s="399"/>
      <c r="W87" s="399"/>
      <c r="X87" s="399"/>
      <c r="Y87" s="399"/>
      <c r="Z87" s="399"/>
    </row>
    <row r="88" spans="1:26" x14ac:dyDescent="0.25">
      <c r="A88" s="399"/>
      <c r="B88" s="409"/>
      <c r="C88" s="409"/>
      <c r="D88" s="409"/>
      <c r="E88" s="409"/>
      <c r="F88" s="409"/>
      <c r="G88" s="409"/>
      <c r="H88" s="409"/>
      <c r="I88" s="409"/>
      <c r="J88" s="409"/>
      <c r="K88" s="409"/>
      <c r="L88" s="409"/>
      <c r="M88" s="409"/>
      <c r="N88" s="409"/>
      <c r="O88" s="409"/>
      <c r="P88" s="409"/>
      <c r="Q88" s="399"/>
      <c r="R88" s="399"/>
      <c r="S88" s="399"/>
      <c r="T88" s="399"/>
      <c r="U88" s="399"/>
      <c r="V88" s="399"/>
      <c r="W88" s="399"/>
      <c r="X88" s="399"/>
      <c r="Y88" s="399"/>
      <c r="Z88" s="399"/>
    </row>
    <row r="89" spans="1:26" x14ac:dyDescent="0.25">
      <c r="A89" s="399"/>
      <c r="B89" s="409"/>
      <c r="C89" s="409"/>
      <c r="D89" s="409"/>
      <c r="E89" s="409"/>
      <c r="F89" s="409"/>
      <c r="G89" s="409"/>
      <c r="H89" s="409"/>
      <c r="I89" s="409"/>
      <c r="J89" s="409"/>
      <c r="K89" s="409"/>
      <c r="L89" s="409"/>
      <c r="M89" s="409"/>
      <c r="N89" s="409"/>
      <c r="O89" s="409"/>
      <c r="P89" s="409"/>
      <c r="Q89" s="399"/>
      <c r="R89" s="399"/>
      <c r="S89" s="399"/>
      <c r="T89" s="399"/>
      <c r="U89" s="399"/>
      <c r="V89" s="399"/>
      <c r="W89" s="399"/>
      <c r="X89" s="399"/>
      <c r="Y89" s="399"/>
      <c r="Z89" s="399"/>
    </row>
    <row r="90" spans="1:26" x14ac:dyDescent="0.25">
      <c r="A90" s="399"/>
      <c r="B90" s="409"/>
      <c r="C90" s="409"/>
      <c r="D90" s="409"/>
      <c r="E90" s="409"/>
      <c r="F90" s="409"/>
      <c r="G90" s="409"/>
      <c r="H90" s="409"/>
      <c r="I90" s="409"/>
      <c r="J90" s="409"/>
      <c r="K90" s="409"/>
      <c r="L90" s="409"/>
      <c r="M90" s="409"/>
      <c r="N90" s="409"/>
      <c r="O90" s="409"/>
      <c r="P90" s="409"/>
      <c r="Q90" s="399"/>
      <c r="R90" s="399"/>
      <c r="S90" s="399"/>
      <c r="T90" s="399"/>
      <c r="U90" s="399"/>
      <c r="V90" s="399"/>
      <c r="W90" s="399"/>
      <c r="X90" s="399"/>
      <c r="Y90" s="399"/>
      <c r="Z90" s="399"/>
    </row>
    <row r="91" spans="1:26" x14ac:dyDescent="0.25">
      <c r="A91" s="399"/>
      <c r="B91" s="409"/>
      <c r="C91" s="409"/>
      <c r="D91" s="409"/>
      <c r="E91" s="409"/>
      <c r="F91" s="409"/>
      <c r="G91" s="409"/>
      <c r="H91" s="409"/>
      <c r="I91" s="409"/>
      <c r="J91" s="409"/>
      <c r="K91" s="409"/>
      <c r="L91" s="409"/>
      <c r="M91" s="409"/>
      <c r="N91" s="409"/>
      <c r="O91" s="409"/>
      <c r="P91" s="409"/>
      <c r="Q91" s="399"/>
      <c r="R91" s="399"/>
      <c r="S91" s="399"/>
      <c r="T91" s="399"/>
      <c r="U91" s="399"/>
      <c r="V91" s="399"/>
      <c r="W91" s="399"/>
      <c r="X91" s="399"/>
      <c r="Y91" s="399"/>
      <c r="Z91" s="399"/>
    </row>
    <row r="92" spans="1:26" x14ac:dyDescent="0.25">
      <c r="A92" s="399"/>
      <c r="B92" s="409"/>
      <c r="C92" s="409"/>
      <c r="D92" s="409"/>
      <c r="E92" s="409"/>
      <c r="F92" s="409"/>
      <c r="G92" s="409"/>
      <c r="H92" s="409"/>
      <c r="I92" s="409"/>
      <c r="J92" s="409"/>
      <c r="K92" s="409"/>
      <c r="L92" s="409"/>
      <c r="M92" s="409"/>
      <c r="N92" s="409"/>
      <c r="O92" s="409"/>
      <c r="P92" s="409"/>
      <c r="Q92" s="399"/>
      <c r="R92" s="399"/>
      <c r="S92" s="399"/>
      <c r="T92" s="399"/>
      <c r="U92" s="399"/>
      <c r="V92" s="399"/>
      <c r="W92" s="399"/>
      <c r="X92" s="399"/>
      <c r="Y92" s="399"/>
      <c r="Z92" s="399"/>
    </row>
    <row r="93" spans="1:26" x14ac:dyDescent="0.25">
      <c r="A93" s="399"/>
      <c r="B93" s="409"/>
      <c r="C93" s="409"/>
      <c r="D93" s="409"/>
      <c r="E93" s="409"/>
      <c r="F93" s="409"/>
      <c r="G93" s="409"/>
      <c r="H93" s="409"/>
      <c r="I93" s="409"/>
      <c r="J93" s="409"/>
      <c r="K93" s="409"/>
      <c r="L93" s="409"/>
      <c r="M93" s="409"/>
      <c r="N93" s="409"/>
      <c r="O93" s="409"/>
      <c r="P93" s="409"/>
      <c r="Q93" s="399"/>
      <c r="R93" s="399"/>
      <c r="S93" s="399"/>
      <c r="T93" s="399"/>
      <c r="U93" s="399"/>
      <c r="V93" s="399"/>
      <c r="W93" s="399"/>
      <c r="X93" s="399"/>
      <c r="Y93" s="399"/>
      <c r="Z93" s="399"/>
    </row>
    <row r="94" spans="1:26" x14ac:dyDescent="0.25">
      <c r="A94" s="399"/>
      <c r="B94" s="409"/>
      <c r="C94" s="409"/>
      <c r="D94" s="409"/>
      <c r="E94" s="409"/>
      <c r="F94" s="409"/>
      <c r="G94" s="409"/>
      <c r="H94" s="409"/>
      <c r="I94" s="409"/>
      <c r="J94" s="409"/>
      <c r="K94" s="409"/>
      <c r="L94" s="409"/>
      <c r="M94" s="409"/>
      <c r="N94" s="409"/>
      <c r="O94" s="409"/>
      <c r="P94" s="409"/>
      <c r="Q94" s="399"/>
      <c r="R94" s="399"/>
      <c r="S94" s="399"/>
      <c r="T94" s="399"/>
      <c r="U94" s="399"/>
      <c r="V94" s="399"/>
      <c r="W94" s="399"/>
      <c r="X94" s="399"/>
      <c r="Y94" s="399"/>
      <c r="Z94" s="399"/>
    </row>
    <row r="95" spans="1:26" x14ac:dyDescent="0.25">
      <c r="A95" s="399"/>
      <c r="B95" s="409"/>
      <c r="C95" s="409"/>
      <c r="D95" s="409"/>
      <c r="E95" s="409"/>
      <c r="F95" s="409"/>
      <c r="G95" s="409"/>
      <c r="H95" s="409"/>
      <c r="I95" s="409"/>
      <c r="J95" s="409"/>
      <c r="K95" s="409"/>
      <c r="L95" s="409"/>
      <c r="M95" s="409"/>
      <c r="N95" s="409"/>
      <c r="O95" s="409"/>
      <c r="P95" s="409"/>
      <c r="Q95" s="399"/>
      <c r="R95" s="399"/>
      <c r="S95" s="399"/>
      <c r="T95" s="399"/>
      <c r="U95" s="399"/>
      <c r="V95" s="399"/>
      <c r="W95" s="399"/>
      <c r="X95" s="399"/>
      <c r="Y95" s="399"/>
      <c r="Z95" s="399"/>
    </row>
    <row r="96" spans="1:26" x14ac:dyDescent="0.25">
      <c r="A96" s="399"/>
      <c r="B96" s="409"/>
      <c r="C96" s="409"/>
      <c r="D96" s="409"/>
      <c r="E96" s="409"/>
      <c r="F96" s="409"/>
      <c r="G96" s="409"/>
      <c r="H96" s="409"/>
      <c r="I96" s="409"/>
      <c r="J96" s="409"/>
      <c r="K96" s="409"/>
      <c r="L96" s="409"/>
      <c r="M96" s="409"/>
      <c r="N96" s="409"/>
      <c r="O96" s="409"/>
      <c r="P96" s="409"/>
      <c r="Q96" s="399"/>
      <c r="R96" s="399"/>
      <c r="S96" s="399"/>
      <c r="T96" s="399"/>
      <c r="U96" s="399"/>
      <c r="V96" s="399"/>
      <c r="W96" s="399"/>
      <c r="X96" s="399"/>
      <c r="Y96" s="399"/>
      <c r="Z96" s="399"/>
    </row>
    <row r="97" spans="1:26" x14ac:dyDescent="0.25">
      <c r="A97" s="399"/>
      <c r="B97" s="409"/>
      <c r="C97" s="409"/>
      <c r="D97" s="409"/>
      <c r="E97" s="409"/>
      <c r="F97" s="409"/>
      <c r="G97" s="409"/>
      <c r="H97" s="409"/>
      <c r="I97" s="409"/>
      <c r="J97" s="409"/>
      <c r="K97" s="409"/>
      <c r="L97" s="409"/>
      <c r="M97" s="409"/>
      <c r="N97" s="409"/>
      <c r="O97" s="409"/>
      <c r="P97" s="409"/>
      <c r="Q97" s="399"/>
      <c r="R97" s="399"/>
      <c r="S97" s="399"/>
      <c r="T97" s="399"/>
      <c r="U97" s="399"/>
      <c r="V97" s="399"/>
      <c r="W97" s="399"/>
      <c r="X97" s="399"/>
      <c r="Y97" s="399"/>
      <c r="Z97" s="399"/>
    </row>
    <row r="98" spans="1:26" x14ac:dyDescent="0.25">
      <c r="A98" s="399"/>
      <c r="B98" s="409"/>
      <c r="C98" s="409"/>
      <c r="D98" s="409"/>
      <c r="E98" s="409"/>
      <c r="F98" s="409"/>
      <c r="G98" s="409"/>
      <c r="H98" s="409"/>
      <c r="I98" s="409"/>
      <c r="J98" s="409"/>
      <c r="K98" s="409"/>
      <c r="L98" s="409"/>
      <c r="M98" s="409"/>
      <c r="N98" s="409"/>
      <c r="O98" s="409"/>
      <c r="P98" s="409"/>
      <c r="Q98" s="399"/>
      <c r="R98" s="399"/>
      <c r="S98" s="399"/>
      <c r="T98" s="399"/>
      <c r="U98" s="399"/>
      <c r="V98" s="399"/>
      <c r="W98" s="399"/>
      <c r="X98" s="399"/>
      <c r="Y98" s="399"/>
      <c r="Z98" s="399"/>
    </row>
    <row r="99" spans="1:26" x14ac:dyDescent="0.25">
      <c r="A99" s="399"/>
      <c r="B99" s="409"/>
      <c r="C99" s="409"/>
      <c r="D99" s="409"/>
      <c r="E99" s="409"/>
      <c r="F99" s="409"/>
      <c r="G99" s="409"/>
      <c r="H99" s="409"/>
      <c r="I99" s="409"/>
      <c r="J99" s="409"/>
      <c r="K99" s="409"/>
      <c r="L99" s="409"/>
      <c r="M99" s="409"/>
      <c r="N99" s="409"/>
      <c r="O99" s="409"/>
      <c r="P99" s="409"/>
      <c r="Q99" s="399"/>
      <c r="R99" s="399"/>
      <c r="S99" s="399"/>
      <c r="T99" s="399"/>
      <c r="U99" s="399"/>
      <c r="V99" s="399"/>
      <c r="W99" s="399"/>
      <c r="X99" s="399"/>
      <c r="Y99" s="399"/>
      <c r="Z99" s="399"/>
    </row>
    <row r="100" spans="1:26" x14ac:dyDescent="0.25">
      <c r="A100" s="399"/>
      <c r="B100" s="409"/>
      <c r="C100" s="409"/>
      <c r="D100" s="409"/>
      <c r="E100" s="409"/>
      <c r="F100" s="409"/>
      <c r="G100" s="409"/>
      <c r="H100" s="409"/>
      <c r="I100" s="409"/>
      <c r="J100" s="409"/>
      <c r="K100" s="409"/>
      <c r="L100" s="409"/>
      <c r="M100" s="409"/>
      <c r="N100" s="409"/>
      <c r="O100" s="409"/>
      <c r="P100" s="40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</row>
    <row r="101" spans="1:26" x14ac:dyDescent="0.25">
      <c r="A101" s="399"/>
      <c r="B101" s="409"/>
      <c r="C101" s="409"/>
      <c r="D101" s="409"/>
      <c r="E101" s="409"/>
      <c r="F101" s="409"/>
      <c r="G101" s="409"/>
      <c r="H101" s="409"/>
      <c r="I101" s="409"/>
      <c r="J101" s="409"/>
      <c r="K101" s="409"/>
      <c r="L101" s="409"/>
      <c r="M101" s="409"/>
      <c r="N101" s="409"/>
      <c r="O101" s="409"/>
      <c r="P101" s="409"/>
      <c r="Q101" s="399"/>
      <c r="R101" s="399"/>
      <c r="S101" s="399"/>
      <c r="T101" s="399"/>
      <c r="U101" s="399"/>
      <c r="V101" s="399"/>
      <c r="W101" s="399"/>
      <c r="X101" s="399"/>
      <c r="Y101" s="399"/>
      <c r="Z101" s="399"/>
    </row>
    <row r="102" spans="1:26" x14ac:dyDescent="0.25">
      <c r="A102" s="399"/>
      <c r="B102" s="409"/>
      <c r="C102" s="409"/>
      <c r="D102" s="409"/>
      <c r="E102" s="409"/>
      <c r="F102" s="409"/>
      <c r="G102" s="409"/>
      <c r="H102" s="409"/>
      <c r="I102" s="409"/>
      <c r="J102" s="409"/>
      <c r="K102" s="409"/>
      <c r="L102" s="409"/>
      <c r="M102" s="409"/>
      <c r="N102" s="409"/>
      <c r="O102" s="409"/>
      <c r="P102" s="409"/>
      <c r="Q102" s="399"/>
      <c r="R102" s="399"/>
      <c r="S102" s="399"/>
      <c r="T102" s="399"/>
      <c r="U102" s="399"/>
      <c r="V102" s="399"/>
      <c r="W102" s="399"/>
      <c r="X102" s="399"/>
      <c r="Y102" s="399"/>
      <c r="Z102" s="399"/>
    </row>
    <row r="103" spans="1:26" x14ac:dyDescent="0.25">
      <c r="A103" s="399"/>
      <c r="B103" s="409"/>
      <c r="C103" s="409"/>
      <c r="D103" s="409"/>
      <c r="E103" s="409"/>
      <c r="F103" s="409"/>
      <c r="G103" s="409"/>
      <c r="H103" s="409"/>
      <c r="I103" s="409"/>
      <c r="J103" s="409"/>
      <c r="K103" s="409"/>
      <c r="L103" s="409"/>
      <c r="M103" s="409"/>
      <c r="N103" s="409"/>
      <c r="O103" s="409"/>
      <c r="P103" s="409"/>
      <c r="Q103" s="399"/>
      <c r="R103" s="399"/>
      <c r="S103" s="399"/>
      <c r="T103" s="399"/>
      <c r="U103" s="399"/>
      <c r="V103" s="399"/>
      <c r="W103" s="399"/>
      <c r="X103" s="399"/>
      <c r="Y103" s="399"/>
      <c r="Z103" s="399"/>
    </row>
    <row r="104" spans="1:26" x14ac:dyDescent="0.25">
      <c r="A104" s="399"/>
      <c r="B104" s="409"/>
      <c r="C104" s="409"/>
      <c r="D104" s="409"/>
      <c r="E104" s="409"/>
      <c r="F104" s="409"/>
      <c r="G104" s="409"/>
      <c r="H104" s="409"/>
      <c r="I104" s="409"/>
      <c r="J104" s="409"/>
      <c r="K104" s="409"/>
      <c r="L104" s="409"/>
      <c r="M104" s="409"/>
      <c r="N104" s="409"/>
      <c r="O104" s="409"/>
      <c r="P104" s="40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</row>
    <row r="105" spans="1:26" x14ac:dyDescent="0.25">
      <c r="A105" s="399"/>
      <c r="B105" s="409"/>
      <c r="C105" s="409"/>
      <c r="D105" s="409"/>
      <c r="E105" s="409"/>
      <c r="F105" s="409"/>
      <c r="G105" s="409"/>
      <c r="H105" s="409"/>
      <c r="I105" s="409"/>
      <c r="J105" s="409"/>
      <c r="K105" s="409"/>
      <c r="L105" s="409"/>
      <c r="M105" s="409"/>
      <c r="N105" s="409"/>
      <c r="O105" s="409"/>
      <c r="P105" s="40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</row>
    <row r="106" spans="1:26" x14ac:dyDescent="0.25">
      <c r="A106" s="399"/>
      <c r="B106" s="409"/>
      <c r="C106" s="409"/>
      <c r="D106" s="409"/>
      <c r="E106" s="409"/>
      <c r="F106" s="409"/>
      <c r="G106" s="409"/>
      <c r="H106" s="409"/>
      <c r="I106" s="409"/>
      <c r="J106" s="409"/>
      <c r="K106" s="409"/>
      <c r="L106" s="409"/>
      <c r="M106" s="409"/>
      <c r="N106" s="409"/>
      <c r="O106" s="409"/>
      <c r="P106" s="40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</row>
    <row r="107" spans="1:26" x14ac:dyDescent="0.25">
      <c r="A107" s="399"/>
      <c r="B107" s="409"/>
      <c r="C107" s="409"/>
      <c r="D107" s="409"/>
      <c r="E107" s="409"/>
      <c r="F107" s="409"/>
      <c r="G107" s="409"/>
      <c r="H107" s="409"/>
      <c r="I107" s="409"/>
      <c r="J107" s="409"/>
      <c r="K107" s="409"/>
      <c r="L107" s="409"/>
      <c r="M107" s="409"/>
      <c r="N107" s="409"/>
      <c r="O107" s="409"/>
      <c r="P107" s="40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</row>
    <row r="108" spans="1:26" x14ac:dyDescent="0.25">
      <c r="A108" s="399"/>
      <c r="B108" s="409"/>
      <c r="C108" s="409"/>
      <c r="D108" s="409"/>
      <c r="E108" s="409"/>
      <c r="F108" s="409"/>
      <c r="G108" s="409"/>
      <c r="H108" s="409"/>
      <c r="I108" s="409"/>
      <c r="J108" s="409"/>
      <c r="K108" s="409"/>
      <c r="L108" s="409"/>
      <c r="M108" s="409"/>
      <c r="N108" s="409"/>
      <c r="O108" s="409"/>
      <c r="P108" s="40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</row>
    <row r="109" spans="1:26" x14ac:dyDescent="0.25">
      <c r="A109" s="399"/>
      <c r="B109" s="409"/>
      <c r="C109" s="409"/>
      <c r="D109" s="409"/>
      <c r="E109" s="409"/>
      <c r="F109" s="409"/>
      <c r="G109" s="409"/>
      <c r="H109" s="409"/>
      <c r="I109" s="409"/>
      <c r="J109" s="409"/>
      <c r="K109" s="409"/>
      <c r="L109" s="409"/>
      <c r="M109" s="409"/>
      <c r="N109" s="409"/>
      <c r="O109" s="409"/>
      <c r="P109" s="409"/>
      <c r="Q109" s="399"/>
      <c r="R109" s="399"/>
      <c r="S109" s="399"/>
      <c r="T109" s="399"/>
      <c r="U109" s="399"/>
      <c r="V109" s="399"/>
      <c r="W109" s="399"/>
      <c r="X109" s="399"/>
      <c r="Y109" s="399"/>
      <c r="Z109" s="399"/>
    </row>
    <row r="110" spans="1:26" x14ac:dyDescent="0.25">
      <c r="A110" s="399"/>
      <c r="B110" s="409"/>
      <c r="C110" s="409"/>
      <c r="D110" s="409"/>
      <c r="E110" s="409"/>
      <c r="F110" s="409"/>
      <c r="G110" s="409"/>
      <c r="H110" s="409"/>
      <c r="I110" s="409"/>
      <c r="J110" s="409"/>
      <c r="K110" s="409"/>
      <c r="L110" s="409"/>
      <c r="M110" s="409"/>
      <c r="N110" s="409"/>
      <c r="O110" s="409"/>
      <c r="P110" s="409"/>
      <c r="Q110" s="399"/>
      <c r="R110" s="399"/>
      <c r="S110" s="399"/>
      <c r="T110" s="399"/>
      <c r="U110" s="399"/>
      <c r="V110" s="399"/>
      <c r="W110" s="399"/>
      <c r="X110" s="399"/>
      <c r="Y110" s="399"/>
      <c r="Z110" s="399"/>
    </row>
    <row r="111" spans="1:26" x14ac:dyDescent="0.25">
      <c r="A111" s="399"/>
      <c r="B111" s="409"/>
      <c r="C111" s="409"/>
      <c r="D111" s="409"/>
      <c r="E111" s="409"/>
      <c r="F111" s="409"/>
      <c r="G111" s="409"/>
      <c r="H111" s="409"/>
      <c r="I111" s="409"/>
      <c r="J111" s="409"/>
      <c r="K111" s="409"/>
      <c r="L111" s="409"/>
      <c r="M111" s="409"/>
      <c r="N111" s="409"/>
      <c r="O111" s="409"/>
      <c r="P111" s="40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</row>
    <row r="112" spans="1:26" x14ac:dyDescent="0.25">
      <c r="A112" s="399"/>
      <c r="B112" s="409"/>
      <c r="C112" s="409"/>
      <c r="D112" s="409"/>
      <c r="E112" s="409"/>
      <c r="F112" s="409"/>
      <c r="G112" s="409"/>
      <c r="H112" s="409"/>
      <c r="I112" s="409"/>
      <c r="J112" s="409"/>
      <c r="K112" s="409"/>
      <c r="L112" s="409"/>
      <c r="M112" s="409"/>
      <c r="N112" s="409"/>
      <c r="O112" s="409"/>
      <c r="P112" s="409"/>
      <c r="Q112" s="399"/>
      <c r="R112" s="399"/>
      <c r="S112" s="399"/>
      <c r="T112" s="399"/>
      <c r="U112" s="399"/>
      <c r="V112" s="399"/>
      <c r="W112" s="399"/>
      <c r="X112" s="399"/>
      <c r="Y112" s="399"/>
      <c r="Z112" s="399"/>
    </row>
    <row r="113" spans="1:26" x14ac:dyDescent="0.25">
      <c r="A113" s="399"/>
      <c r="B113" s="409"/>
      <c r="C113" s="409"/>
      <c r="D113" s="409"/>
      <c r="E113" s="409"/>
      <c r="F113" s="409"/>
      <c r="G113" s="409"/>
      <c r="H113" s="409"/>
      <c r="I113" s="409"/>
      <c r="J113" s="409"/>
      <c r="K113" s="409"/>
      <c r="L113" s="409"/>
      <c r="M113" s="409"/>
      <c r="N113" s="409"/>
      <c r="O113" s="409"/>
      <c r="P113" s="409"/>
      <c r="Q113" s="399"/>
      <c r="R113" s="399"/>
      <c r="S113" s="399"/>
      <c r="T113" s="399"/>
      <c r="U113" s="399"/>
      <c r="V113" s="399"/>
      <c r="W113" s="399"/>
      <c r="X113" s="399"/>
      <c r="Y113" s="399"/>
      <c r="Z113" s="399"/>
    </row>
    <row r="114" spans="1:26" x14ac:dyDescent="0.25">
      <c r="A114" s="399"/>
      <c r="B114" s="409"/>
      <c r="C114" s="409"/>
      <c r="D114" s="409"/>
      <c r="E114" s="409"/>
      <c r="F114" s="409"/>
      <c r="G114" s="409"/>
      <c r="H114" s="409"/>
      <c r="I114" s="409"/>
      <c r="J114" s="409"/>
      <c r="K114" s="409"/>
      <c r="L114" s="409"/>
      <c r="M114" s="409"/>
      <c r="N114" s="409"/>
      <c r="O114" s="409"/>
      <c r="P114" s="409"/>
      <c r="Q114" s="399"/>
      <c r="R114" s="399"/>
      <c r="S114" s="399"/>
      <c r="T114" s="399"/>
      <c r="U114" s="399"/>
      <c r="V114" s="399"/>
      <c r="W114" s="399"/>
      <c r="X114" s="399"/>
      <c r="Y114" s="399"/>
      <c r="Z114" s="399"/>
    </row>
    <row r="115" spans="1:26" x14ac:dyDescent="0.25">
      <c r="A115" s="399"/>
      <c r="B115" s="409"/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  <c r="Z115" s="409"/>
    </row>
    <row r="116" spans="1:26" x14ac:dyDescent="0.25">
      <c r="A116" s="399"/>
      <c r="B116" s="399"/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  <c r="O116" s="399"/>
      <c r="P116" s="399"/>
      <c r="Q116" s="399"/>
      <c r="R116" s="399"/>
      <c r="S116" s="399"/>
      <c r="T116" s="399"/>
      <c r="U116" s="399"/>
      <c r="V116" s="399"/>
      <c r="W116" s="399"/>
      <c r="X116" s="399"/>
      <c r="Y116" s="399"/>
      <c r="Z116" s="399"/>
    </row>
    <row r="117" spans="1:26" x14ac:dyDescent="0.25">
      <c r="A117" s="399"/>
      <c r="B117" s="399"/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  <c r="O117" s="399"/>
      <c r="P117" s="399"/>
      <c r="Q117" s="399"/>
      <c r="R117" s="399"/>
      <c r="S117" s="399"/>
      <c r="T117" s="399"/>
      <c r="U117" s="399"/>
      <c r="V117" s="399"/>
      <c r="W117" s="399"/>
      <c r="X117" s="399"/>
      <c r="Y117" s="399"/>
      <c r="Z117" s="399"/>
    </row>
    <row r="118" spans="1:26" x14ac:dyDescent="0.25">
      <c r="A118" s="399"/>
      <c r="B118" s="399"/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399"/>
      <c r="O118" s="399"/>
      <c r="P118" s="399"/>
      <c r="Q118" s="399"/>
      <c r="R118" s="399"/>
      <c r="S118" s="399"/>
      <c r="T118" s="399"/>
      <c r="U118" s="399"/>
      <c r="V118" s="399"/>
      <c r="W118" s="399"/>
      <c r="X118" s="399"/>
      <c r="Y118" s="399"/>
      <c r="Z118" s="399"/>
    </row>
    <row r="119" spans="1:26" x14ac:dyDescent="0.25">
      <c r="A119" s="399"/>
      <c r="B119" s="399"/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  <c r="Z119" s="399"/>
    </row>
    <row r="120" spans="1:26" x14ac:dyDescent="0.25">
      <c r="A120" s="399"/>
      <c r="B120" s="399"/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  <c r="O120" s="399"/>
      <c r="P120" s="399"/>
      <c r="Q120" s="399"/>
      <c r="R120" s="399"/>
      <c r="S120" s="399"/>
      <c r="T120" s="399"/>
      <c r="U120" s="399"/>
      <c r="V120" s="399"/>
      <c r="W120" s="399"/>
      <c r="X120" s="399"/>
      <c r="Y120" s="399"/>
      <c r="Z120" s="399"/>
    </row>
    <row r="121" spans="1:26" x14ac:dyDescent="0.25">
      <c r="A121" s="399"/>
      <c r="B121" s="399"/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  <c r="O121" s="399"/>
      <c r="P121" s="399"/>
      <c r="Q121" s="399"/>
      <c r="R121" s="399"/>
      <c r="S121" s="399"/>
      <c r="T121" s="399"/>
      <c r="U121" s="399"/>
      <c r="V121" s="399"/>
      <c r="W121" s="399"/>
      <c r="X121" s="399"/>
      <c r="Y121" s="399"/>
      <c r="Z121" s="399"/>
    </row>
    <row r="122" spans="1:26" x14ac:dyDescent="0.25">
      <c r="A122" s="399"/>
      <c r="B122" s="399"/>
      <c r="C122" s="399"/>
      <c r="D122" s="399"/>
      <c r="E122" s="399"/>
      <c r="F122" s="399"/>
      <c r="G122" s="399"/>
      <c r="H122" s="399"/>
      <c r="I122" s="399"/>
      <c r="J122" s="399"/>
      <c r="K122" s="399"/>
      <c r="L122" s="399"/>
      <c r="M122" s="399"/>
      <c r="N122" s="399"/>
      <c r="O122" s="399"/>
      <c r="P122" s="399"/>
      <c r="Q122" s="399"/>
      <c r="R122" s="399"/>
      <c r="S122" s="399"/>
      <c r="T122" s="399"/>
      <c r="U122" s="399"/>
      <c r="V122" s="399"/>
      <c r="W122" s="399"/>
      <c r="X122" s="399"/>
      <c r="Y122" s="399"/>
      <c r="Z122" s="399"/>
    </row>
    <row r="123" spans="1:26" x14ac:dyDescent="0.25">
      <c r="A123" s="399"/>
      <c r="B123" s="399"/>
      <c r="C123" s="399"/>
      <c r="D123" s="399"/>
      <c r="E123" s="399"/>
      <c r="F123" s="399"/>
      <c r="G123" s="399"/>
      <c r="H123" s="399"/>
      <c r="I123" s="399"/>
      <c r="J123" s="399"/>
      <c r="K123" s="399"/>
      <c r="L123" s="399"/>
      <c r="M123" s="399"/>
      <c r="N123" s="399"/>
      <c r="O123" s="399"/>
      <c r="P123" s="399"/>
      <c r="Q123" s="399"/>
      <c r="R123" s="399"/>
      <c r="S123" s="399"/>
      <c r="T123" s="399"/>
      <c r="U123" s="399"/>
      <c r="V123" s="399"/>
      <c r="W123" s="399"/>
      <c r="X123" s="399"/>
      <c r="Y123" s="399"/>
      <c r="Z123" s="399"/>
    </row>
    <row r="124" spans="1:26" x14ac:dyDescent="0.25">
      <c r="A124" s="399"/>
      <c r="B124" s="399"/>
      <c r="C124" s="399"/>
      <c r="D124" s="399"/>
      <c r="E124" s="399"/>
      <c r="F124" s="399"/>
      <c r="G124" s="399"/>
      <c r="H124" s="399"/>
      <c r="I124" s="399"/>
      <c r="J124" s="399"/>
      <c r="K124" s="399"/>
      <c r="L124" s="399"/>
      <c r="M124" s="399"/>
      <c r="N124" s="399"/>
      <c r="O124" s="399"/>
      <c r="P124" s="399"/>
      <c r="Q124" s="399"/>
      <c r="R124" s="399"/>
      <c r="S124" s="399"/>
      <c r="T124" s="399"/>
      <c r="U124" s="399"/>
      <c r="V124" s="399"/>
      <c r="W124" s="399"/>
      <c r="X124" s="399"/>
      <c r="Y124" s="399"/>
      <c r="Z124" s="399"/>
    </row>
    <row r="125" spans="1:26" x14ac:dyDescent="0.25">
      <c r="A125" s="399"/>
      <c r="B125" s="399"/>
      <c r="C125" s="399"/>
      <c r="D125" s="399"/>
      <c r="E125" s="399"/>
      <c r="F125" s="399"/>
      <c r="G125" s="399"/>
      <c r="H125" s="399"/>
      <c r="I125" s="399"/>
      <c r="J125" s="399"/>
      <c r="K125" s="399"/>
      <c r="L125" s="399"/>
      <c r="M125" s="399"/>
      <c r="N125" s="399"/>
      <c r="O125" s="399"/>
      <c r="P125" s="399"/>
      <c r="Q125" s="399"/>
      <c r="R125" s="399"/>
      <c r="S125" s="399"/>
      <c r="T125" s="399"/>
      <c r="U125" s="399"/>
      <c r="V125" s="399"/>
      <c r="W125" s="399"/>
      <c r="X125" s="399"/>
      <c r="Y125" s="399"/>
      <c r="Z125" s="399"/>
    </row>
    <row r="126" spans="1:26" x14ac:dyDescent="0.25">
      <c r="A126" s="399"/>
      <c r="B126" s="399"/>
      <c r="C126" s="399"/>
      <c r="D126" s="399"/>
      <c r="E126" s="399"/>
      <c r="F126" s="399"/>
      <c r="G126" s="399"/>
      <c r="H126" s="399"/>
      <c r="I126" s="399"/>
      <c r="J126" s="399"/>
      <c r="K126" s="399"/>
      <c r="L126" s="399"/>
      <c r="M126" s="399"/>
      <c r="N126" s="399"/>
      <c r="O126" s="399"/>
      <c r="P126" s="399"/>
      <c r="Q126" s="399"/>
      <c r="R126" s="399"/>
      <c r="S126" s="399"/>
      <c r="T126" s="399"/>
      <c r="U126" s="399"/>
      <c r="V126" s="399"/>
      <c r="W126" s="399"/>
      <c r="X126" s="399"/>
      <c r="Y126" s="399"/>
      <c r="Z126" s="399"/>
    </row>
    <row r="127" spans="1:26" x14ac:dyDescent="0.25">
      <c r="A127" s="399"/>
      <c r="B127" s="399"/>
      <c r="C127" s="399"/>
      <c r="D127" s="399"/>
      <c r="E127" s="399"/>
      <c r="F127" s="399"/>
      <c r="G127" s="399"/>
      <c r="H127" s="399"/>
      <c r="I127" s="399"/>
      <c r="J127" s="399"/>
      <c r="K127" s="399"/>
      <c r="L127" s="399"/>
      <c r="M127" s="399"/>
      <c r="N127" s="399"/>
      <c r="O127" s="399"/>
      <c r="P127" s="399"/>
      <c r="Q127" s="399"/>
      <c r="R127" s="399"/>
      <c r="S127" s="399"/>
      <c r="T127" s="399"/>
      <c r="U127" s="399"/>
      <c r="V127" s="399"/>
      <c r="W127" s="399"/>
      <c r="X127" s="399"/>
      <c r="Y127" s="399"/>
      <c r="Z127" s="399"/>
    </row>
    <row r="128" spans="1:26" x14ac:dyDescent="0.25">
      <c r="A128" s="399"/>
      <c r="B128" s="399"/>
      <c r="C128" s="399"/>
      <c r="D128" s="399"/>
      <c r="E128" s="399"/>
      <c r="F128" s="399"/>
      <c r="G128" s="399"/>
      <c r="H128" s="399"/>
      <c r="I128" s="399"/>
      <c r="J128" s="399"/>
      <c r="K128" s="399"/>
      <c r="L128" s="399"/>
      <c r="M128" s="399"/>
      <c r="N128" s="399"/>
      <c r="O128" s="399"/>
      <c r="P128" s="399"/>
      <c r="Q128" s="399"/>
      <c r="R128" s="399"/>
      <c r="S128" s="399"/>
      <c r="T128" s="399"/>
      <c r="U128" s="399"/>
      <c r="V128" s="399"/>
      <c r="W128" s="399"/>
      <c r="X128" s="399"/>
      <c r="Y128" s="399"/>
      <c r="Z128" s="399"/>
    </row>
    <row r="129" spans="1:26" x14ac:dyDescent="0.25">
      <c r="A129" s="399"/>
      <c r="B129" s="399"/>
      <c r="C129" s="399"/>
      <c r="D129" s="399"/>
      <c r="E129" s="399"/>
      <c r="F129" s="399"/>
      <c r="G129" s="399"/>
      <c r="H129" s="399"/>
      <c r="I129" s="399"/>
      <c r="J129" s="399"/>
      <c r="K129" s="399"/>
      <c r="L129" s="399"/>
      <c r="M129" s="399"/>
      <c r="N129" s="399"/>
      <c r="O129" s="399"/>
      <c r="P129" s="399"/>
      <c r="Q129" s="399"/>
      <c r="R129" s="399"/>
      <c r="S129" s="399"/>
      <c r="T129" s="399"/>
      <c r="U129" s="399"/>
      <c r="V129" s="399"/>
      <c r="W129" s="399"/>
      <c r="X129" s="399"/>
      <c r="Y129" s="399"/>
      <c r="Z129" s="399"/>
    </row>
    <row r="130" spans="1:26" x14ac:dyDescent="0.25">
      <c r="A130" s="399"/>
      <c r="B130" s="399"/>
      <c r="C130" s="399"/>
      <c r="D130" s="399"/>
      <c r="E130" s="399"/>
      <c r="F130" s="399"/>
      <c r="G130" s="399"/>
      <c r="H130" s="399"/>
      <c r="I130" s="399"/>
      <c r="J130" s="399"/>
      <c r="K130" s="399"/>
      <c r="L130" s="399"/>
      <c r="M130" s="399"/>
      <c r="N130" s="399"/>
      <c r="O130" s="399"/>
      <c r="P130" s="399"/>
      <c r="Q130" s="399"/>
      <c r="R130" s="399"/>
      <c r="S130" s="399"/>
      <c r="T130" s="399"/>
      <c r="U130" s="399"/>
      <c r="V130" s="399"/>
      <c r="W130" s="399"/>
      <c r="X130" s="399"/>
      <c r="Y130" s="399"/>
      <c r="Z130" s="399"/>
    </row>
    <row r="131" spans="1:26" x14ac:dyDescent="0.25">
      <c r="A131" s="399"/>
      <c r="B131" s="399"/>
      <c r="C131" s="399"/>
      <c r="D131" s="399"/>
      <c r="E131" s="399"/>
      <c r="F131" s="399"/>
      <c r="G131" s="399"/>
      <c r="H131" s="399"/>
      <c r="I131" s="399"/>
      <c r="J131" s="399"/>
      <c r="K131" s="399"/>
      <c r="L131" s="399"/>
      <c r="M131" s="399"/>
      <c r="N131" s="399"/>
      <c r="O131" s="399"/>
      <c r="P131" s="399"/>
      <c r="Q131" s="399"/>
      <c r="R131" s="399"/>
      <c r="S131" s="399"/>
      <c r="T131" s="399"/>
      <c r="U131" s="399"/>
      <c r="V131" s="399"/>
      <c r="W131" s="399"/>
      <c r="X131" s="399"/>
      <c r="Y131" s="399"/>
      <c r="Z131" s="399"/>
    </row>
    <row r="132" spans="1:26" x14ac:dyDescent="0.25">
      <c r="A132" s="399"/>
      <c r="B132" s="399"/>
      <c r="C132" s="399"/>
      <c r="D132" s="399"/>
      <c r="E132" s="399"/>
      <c r="F132" s="399"/>
      <c r="G132" s="399"/>
      <c r="H132" s="399"/>
      <c r="I132" s="399"/>
      <c r="J132" s="399"/>
      <c r="K132" s="399"/>
      <c r="L132" s="399"/>
      <c r="M132" s="399"/>
      <c r="N132" s="399"/>
      <c r="O132" s="399"/>
      <c r="P132" s="399"/>
      <c r="Q132" s="399"/>
      <c r="R132" s="399"/>
      <c r="S132" s="399"/>
      <c r="T132" s="399"/>
      <c r="U132" s="399"/>
      <c r="V132" s="399"/>
      <c r="W132" s="399"/>
      <c r="X132" s="399"/>
      <c r="Y132" s="399"/>
      <c r="Z132" s="399"/>
    </row>
    <row r="133" spans="1:26" x14ac:dyDescent="0.25">
      <c r="A133" s="399"/>
      <c r="B133" s="399"/>
      <c r="C133" s="399"/>
      <c r="D133" s="399"/>
      <c r="E133" s="399"/>
      <c r="F133" s="399"/>
      <c r="G133" s="399"/>
      <c r="H133" s="399"/>
      <c r="I133" s="399"/>
      <c r="J133" s="399"/>
      <c r="K133" s="399"/>
      <c r="L133" s="399"/>
      <c r="M133" s="399"/>
      <c r="N133" s="399"/>
      <c r="O133" s="399"/>
      <c r="P133" s="399"/>
      <c r="Q133" s="399"/>
      <c r="R133" s="399"/>
      <c r="S133" s="399"/>
      <c r="T133" s="399"/>
      <c r="U133" s="399"/>
      <c r="V133" s="399"/>
      <c r="W133" s="399"/>
      <c r="X133" s="399"/>
      <c r="Y133" s="399"/>
      <c r="Z133" s="399"/>
    </row>
    <row r="134" spans="1:26" x14ac:dyDescent="0.25">
      <c r="A134" s="399"/>
      <c r="B134" s="399"/>
      <c r="C134" s="399"/>
      <c r="D134" s="399"/>
      <c r="E134" s="399"/>
      <c r="F134" s="399"/>
      <c r="G134" s="399"/>
      <c r="H134" s="399"/>
      <c r="I134" s="399"/>
      <c r="J134" s="399"/>
      <c r="K134" s="399"/>
      <c r="L134" s="399"/>
      <c r="M134" s="399"/>
      <c r="N134" s="399"/>
      <c r="O134" s="399"/>
      <c r="P134" s="399"/>
      <c r="Q134" s="399"/>
      <c r="R134" s="399"/>
      <c r="S134" s="399"/>
      <c r="T134" s="399"/>
      <c r="U134" s="399"/>
      <c r="V134" s="399"/>
      <c r="W134" s="399"/>
      <c r="X134" s="399"/>
      <c r="Y134" s="399"/>
      <c r="Z134" s="399"/>
    </row>
    <row r="135" spans="1:26" x14ac:dyDescent="0.25">
      <c r="A135" s="399"/>
      <c r="B135" s="399"/>
      <c r="C135" s="399"/>
      <c r="D135" s="399"/>
      <c r="E135" s="399"/>
      <c r="F135" s="399"/>
      <c r="G135" s="399"/>
      <c r="H135" s="399"/>
      <c r="I135" s="399"/>
      <c r="J135" s="399"/>
      <c r="K135" s="399"/>
      <c r="L135" s="399"/>
      <c r="M135" s="399"/>
      <c r="N135" s="399"/>
      <c r="O135" s="399"/>
      <c r="P135" s="399"/>
      <c r="Q135" s="399"/>
      <c r="R135" s="399"/>
      <c r="S135" s="399"/>
      <c r="T135" s="399"/>
      <c r="U135" s="399"/>
      <c r="V135" s="399"/>
      <c r="W135" s="399"/>
      <c r="X135" s="399"/>
      <c r="Y135" s="399"/>
      <c r="Z135" s="399"/>
    </row>
    <row r="136" spans="1:26" x14ac:dyDescent="0.25">
      <c r="A136" s="399"/>
      <c r="B136" s="399"/>
      <c r="C136" s="399"/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399"/>
      <c r="P136" s="399"/>
      <c r="Q136" s="399"/>
      <c r="R136" s="399"/>
      <c r="S136" s="399"/>
      <c r="T136" s="399"/>
      <c r="U136" s="399"/>
      <c r="V136" s="399"/>
      <c r="W136" s="399"/>
      <c r="X136" s="399"/>
      <c r="Y136" s="399"/>
      <c r="Z136" s="399"/>
    </row>
    <row r="137" spans="1:26" x14ac:dyDescent="0.25">
      <c r="A137" s="399"/>
      <c r="B137" s="399"/>
      <c r="C137" s="399"/>
      <c r="D137" s="399"/>
      <c r="E137" s="399"/>
      <c r="F137" s="399"/>
      <c r="G137" s="399"/>
      <c r="H137" s="399"/>
      <c r="I137" s="399"/>
      <c r="J137" s="399"/>
      <c r="K137" s="399"/>
      <c r="L137" s="399"/>
      <c r="M137" s="399"/>
      <c r="N137" s="399"/>
      <c r="O137" s="399"/>
      <c r="P137" s="399"/>
      <c r="Q137" s="399"/>
      <c r="R137" s="399"/>
      <c r="S137" s="399"/>
      <c r="T137" s="399"/>
      <c r="U137" s="399"/>
      <c r="V137" s="399"/>
      <c r="W137" s="399"/>
      <c r="X137" s="399"/>
      <c r="Y137" s="399"/>
      <c r="Z137" s="399"/>
    </row>
    <row r="138" spans="1:26" x14ac:dyDescent="0.25">
      <c r="A138" s="399"/>
      <c r="B138" s="399"/>
      <c r="C138" s="399"/>
      <c r="D138" s="399"/>
      <c r="E138" s="399"/>
      <c r="F138" s="399"/>
      <c r="G138" s="399"/>
      <c r="H138" s="399"/>
      <c r="I138" s="399"/>
      <c r="J138" s="399"/>
      <c r="K138" s="399"/>
      <c r="L138" s="399"/>
      <c r="M138" s="399"/>
      <c r="N138" s="399"/>
      <c r="O138" s="399"/>
      <c r="P138" s="399"/>
      <c r="Q138" s="399"/>
      <c r="R138" s="399"/>
      <c r="S138" s="399"/>
      <c r="T138" s="399"/>
      <c r="U138" s="399"/>
      <c r="V138" s="399"/>
      <c r="W138" s="399"/>
      <c r="X138" s="399"/>
      <c r="Y138" s="399"/>
      <c r="Z138" s="399"/>
    </row>
    <row r="139" spans="1:26" x14ac:dyDescent="0.25">
      <c r="A139" s="399"/>
      <c r="B139" s="399"/>
      <c r="C139" s="399"/>
      <c r="D139" s="399"/>
      <c r="E139" s="399"/>
      <c r="F139" s="399"/>
      <c r="G139" s="399"/>
      <c r="H139" s="399"/>
      <c r="I139" s="399"/>
      <c r="J139" s="399"/>
      <c r="K139" s="399"/>
      <c r="L139" s="399"/>
      <c r="M139" s="399"/>
      <c r="N139" s="399"/>
      <c r="O139" s="399"/>
      <c r="P139" s="399"/>
      <c r="Q139" s="399"/>
      <c r="R139" s="399"/>
      <c r="S139" s="399"/>
      <c r="T139" s="399"/>
      <c r="U139" s="399"/>
      <c r="V139" s="399"/>
      <c r="W139" s="399"/>
      <c r="X139" s="399"/>
      <c r="Y139" s="399"/>
      <c r="Z139" s="399"/>
    </row>
    <row r="140" spans="1:26" x14ac:dyDescent="0.25">
      <c r="A140" s="399"/>
      <c r="B140" s="399"/>
      <c r="C140" s="399"/>
      <c r="D140" s="399"/>
      <c r="E140" s="399"/>
      <c r="F140" s="399"/>
      <c r="G140" s="399"/>
      <c r="H140" s="399"/>
      <c r="I140" s="399"/>
      <c r="J140" s="399"/>
      <c r="K140" s="399"/>
      <c r="L140" s="399"/>
      <c r="M140" s="399"/>
      <c r="N140" s="399"/>
      <c r="O140" s="399"/>
      <c r="P140" s="399"/>
      <c r="Q140" s="399"/>
      <c r="R140" s="399"/>
      <c r="S140" s="399"/>
      <c r="T140" s="399"/>
      <c r="U140" s="399"/>
      <c r="V140" s="399"/>
      <c r="W140" s="399"/>
      <c r="X140" s="399"/>
      <c r="Y140" s="399"/>
      <c r="Z140" s="399"/>
    </row>
    <row r="141" spans="1:26" x14ac:dyDescent="0.25">
      <c r="A141" s="399"/>
      <c r="B141" s="399"/>
      <c r="C141" s="399"/>
      <c r="D141" s="399"/>
      <c r="E141" s="399"/>
      <c r="F141" s="399"/>
      <c r="G141" s="399"/>
      <c r="H141" s="399"/>
      <c r="I141" s="399"/>
      <c r="J141" s="399"/>
      <c r="K141" s="399"/>
      <c r="L141" s="399"/>
      <c r="M141" s="399"/>
      <c r="N141" s="399"/>
      <c r="O141" s="399"/>
      <c r="P141" s="399"/>
      <c r="Q141" s="399"/>
      <c r="R141" s="399"/>
      <c r="S141" s="399"/>
      <c r="T141" s="399"/>
      <c r="U141" s="399"/>
      <c r="V141" s="399"/>
      <c r="W141" s="399"/>
      <c r="X141" s="399"/>
      <c r="Y141" s="399"/>
      <c r="Z141" s="399"/>
    </row>
    <row r="142" spans="1:26" x14ac:dyDescent="0.25">
      <c r="A142" s="399"/>
      <c r="B142" s="399"/>
      <c r="C142" s="399"/>
      <c r="D142" s="399"/>
      <c r="E142" s="399"/>
      <c r="F142" s="399"/>
      <c r="G142" s="399"/>
      <c r="H142" s="399"/>
      <c r="I142" s="399"/>
      <c r="J142" s="399"/>
      <c r="K142" s="399"/>
      <c r="L142" s="399"/>
      <c r="M142" s="399"/>
      <c r="N142" s="399"/>
      <c r="O142" s="399"/>
      <c r="P142" s="399"/>
      <c r="Q142" s="399"/>
      <c r="R142" s="399"/>
      <c r="S142" s="399"/>
      <c r="T142" s="399"/>
      <c r="U142" s="399"/>
      <c r="V142" s="399"/>
      <c r="W142" s="399"/>
      <c r="X142" s="399"/>
      <c r="Y142" s="399"/>
      <c r="Z142" s="399"/>
    </row>
    <row r="143" spans="1:26" x14ac:dyDescent="0.25">
      <c r="A143" s="399"/>
      <c r="B143" s="399"/>
      <c r="C143" s="399"/>
      <c r="D143" s="399"/>
      <c r="E143" s="399"/>
      <c r="F143" s="399"/>
      <c r="G143" s="399"/>
      <c r="H143" s="399"/>
      <c r="I143" s="399"/>
      <c r="J143" s="399"/>
      <c r="K143" s="399"/>
      <c r="L143" s="399"/>
      <c r="M143" s="399"/>
      <c r="N143" s="399"/>
      <c r="O143" s="399"/>
      <c r="P143" s="399"/>
      <c r="Q143" s="399"/>
      <c r="R143" s="399"/>
      <c r="S143" s="399"/>
      <c r="T143" s="399"/>
      <c r="U143" s="399"/>
      <c r="V143" s="399"/>
      <c r="W143" s="399"/>
      <c r="X143" s="399"/>
      <c r="Y143" s="399"/>
      <c r="Z143" s="399"/>
    </row>
    <row r="144" spans="1:26" x14ac:dyDescent="0.25">
      <c r="A144" s="399"/>
      <c r="B144" s="399"/>
      <c r="C144" s="399"/>
      <c r="D144" s="399"/>
      <c r="E144" s="399"/>
      <c r="F144" s="399"/>
      <c r="G144" s="399"/>
      <c r="H144" s="399"/>
      <c r="I144" s="399"/>
      <c r="J144" s="399"/>
      <c r="K144" s="399"/>
      <c r="L144" s="399"/>
      <c r="M144" s="399"/>
      <c r="N144" s="399"/>
      <c r="O144" s="399"/>
      <c r="P144" s="399"/>
      <c r="Q144" s="399"/>
      <c r="R144" s="399"/>
      <c r="S144" s="399"/>
      <c r="T144" s="399"/>
      <c r="U144" s="399"/>
      <c r="V144" s="399"/>
      <c r="W144" s="399"/>
      <c r="X144" s="399"/>
      <c r="Y144" s="399"/>
      <c r="Z144" s="399"/>
    </row>
    <row r="145" spans="1:26" x14ac:dyDescent="0.25">
      <c r="A145" s="399"/>
      <c r="B145" s="399"/>
      <c r="C145" s="399"/>
      <c r="D145" s="399"/>
      <c r="E145" s="399"/>
      <c r="F145" s="399"/>
      <c r="G145" s="399"/>
      <c r="H145" s="399"/>
      <c r="I145" s="399"/>
      <c r="J145" s="399"/>
      <c r="K145" s="399"/>
      <c r="L145" s="399"/>
      <c r="M145" s="399"/>
      <c r="N145" s="399"/>
      <c r="O145" s="399"/>
      <c r="P145" s="399"/>
      <c r="Q145" s="399"/>
      <c r="R145" s="399"/>
      <c r="S145" s="399"/>
      <c r="T145" s="399"/>
      <c r="U145" s="399"/>
      <c r="V145" s="399"/>
      <c r="W145" s="399"/>
      <c r="X145" s="399"/>
      <c r="Y145" s="399"/>
      <c r="Z145" s="399"/>
    </row>
    <row r="146" spans="1:26" x14ac:dyDescent="0.25">
      <c r="A146" s="399"/>
      <c r="B146" s="399"/>
      <c r="C146" s="399"/>
      <c r="D146" s="399"/>
      <c r="E146" s="399"/>
      <c r="F146" s="399"/>
      <c r="G146" s="399"/>
      <c r="H146" s="399"/>
      <c r="I146" s="399"/>
      <c r="J146" s="399"/>
      <c r="K146" s="399"/>
      <c r="L146" s="399"/>
      <c r="M146" s="399"/>
      <c r="N146" s="399"/>
      <c r="O146" s="399"/>
      <c r="P146" s="399"/>
      <c r="Q146" s="399"/>
      <c r="R146" s="399"/>
      <c r="S146" s="399"/>
      <c r="T146" s="399"/>
      <c r="U146" s="399"/>
      <c r="V146" s="399"/>
      <c r="W146" s="399"/>
      <c r="X146" s="399"/>
      <c r="Y146" s="399"/>
      <c r="Z146" s="399"/>
    </row>
    <row r="147" spans="1:26" x14ac:dyDescent="0.25">
      <c r="A147" s="399"/>
      <c r="B147" s="399"/>
      <c r="C147" s="399"/>
      <c r="D147" s="399"/>
      <c r="E147" s="399"/>
      <c r="F147" s="399"/>
      <c r="G147" s="399"/>
      <c r="H147" s="399"/>
      <c r="I147" s="399"/>
      <c r="J147" s="399"/>
      <c r="K147" s="399"/>
      <c r="L147" s="399"/>
      <c r="M147" s="399"/>
      <c r="N147" s="399"/>
      <c r="O147" s="399"/>
      <c r="P147" s="399"/>
      <c r="Q147" s="399"/>
      <c r="R147" s="399"/>
      <c r="S147" s="399"/>
      <c r="T147" s="399"/>
      <c r="U147" s="399"/>
      <c r="V147" s="399"/>
      <c r="W147" s="399"/>
      <c r="X147" s="399"/>
      <c r="Y147" s="399"/>
      <c r="Z147" s="399"/>
    </row>
    <row r="148" spans="1:26" x14ac:dyDescent="0.25">
      <c r="A148" s="399"/>
      <c r="B148" s="399"/>
      <c r="C148" s="399"/>
      <c r="D148" s="399"/>
      <c r="E148" s="399"/>
      <c r="F148" s="399"/>
      <c r="G148" s="399"/>
      <c r="H148" s="399"/>
      <c r="I148" s="399"/>
      <c r="J148" s="399"/>
      <c r="K148" s="399"/>
      <c r="L148" s="399"/>
      <c r="M148" s="399"/>
      <c r="N148" s="399"/>
      <c r="O148" s="399"/>
      <c r="P148" s="399"/>
      <c r="Q148" s="399"/>
      <c r="R148" s="399"/>
      <c r="S148" s="399"/>
      <c r="T148" s="399"/>
      <c r="U148" s="399"/>
      <c r="V148" s="399"/>
      <c r="W148" s="399"/>
      <c r="X148" s="399"/>
      <c r="Y148" s="399"/>
      <c r="Z148" s="399"/>
    </row>
    <row r="149" spans="1:26" x14ac:dyDescent="0.25">
      <c r="A149" s="399"/>
      <c r="B149" s="399"/>
      <c r="C149" s="399"/>
      <c r="D149" s="399"/>
      <c r="E149" s="399"/>
      <c r="F149" s="399"/>
      <c r="G149" s="399"/>
      <c r="H149" s="399"/>
      <c r="I149" s="399"/>
      <c r="J149" s="399"/>
      <c r="K149" s="399"/>
      <c r="L149" s="399"/>
      <c r="M149" s="399"/>
      <c r="N149" s="399"/>
      <c r="O149" s="399"/>
      <c r="P149" s="399"/>
      <c r="Q149" s="399"/>
      <c r="R149" s="399"/>
      <c r="S149" s="399"/>
      <c r="T149" s="399"/>
      <c r="U149" s="399"/>
      <c r="V149" s="399"/>
      <c r="W149" s="399"/>
      <c r="X149" s="399"/>
      <c r="Y149" s="399"/>
      <c r="Z149" s="399"/>
    </row>
    <row r="150" spans="1:26" x14ac:dyDescent="0.25">
      <c r="A150" s="399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  <c r="M150" s="399"/>
      <c r="N150" s="399"/>
      <c r="O150" s="399"/>
      <c r="P150" s="399"/>
      <c r="Q150" s="399"/>
      <c r="R150" s="399"/>
      <c r="S150" s="399"/>
      <c r="T150" s="399"/>
      <c r="U150" s="399"/>
      <c r="V150" s="399"/>
      <c r="W150" s="399"/>
      <c r="X150" s="399"/>
      <c r="Y150" s="399"/>
      <c r="Z150" s="399"/>
    </row>
    <row r="151" spans="1:26" x14ac:dyDescent="0.25">
      <c r="A151" s="399"/>
      <c r="B151" s="399"/>
      <c r="C151" s="399"/>
      <c r="D151" s="399"/>
      <c r="E151" s="399"/>
      <c r="F151" s="399"/>
      <c r="G151" s="399"/>
      <c r="H151" s="399"/>
      <c r="I151" s="399"/>
      <c r="J151" s="399"/>
      <c r="K151" s="399"/>
      <c r="L151" s="399"/>
      <c r="M151" s="399"/>
      <c r="N151" s="399"/>
      <c r="O151" s="399"/>
      <c r="P151" s="399"/>
      <c r="Q151" s="399"/>
      <c r="R151" s="399"/>
      <c r="S151" s="399"/>
      <c r="T151" s="399"/>
      <c r="U151" s="399"/>
      <c r="V151" s="399"/>
      <c r="W151" s="399"/>
      <c r="X151" s="399"/>
      <c r="Y151" s="399"/>
      <c r="Z151" s="399"/>
    </row>
    <row r="152" spans="1:26" x14ac:dyDescent="0.25">
      <c r="A152" s="399"/>
      <c r="B152" s="399"/>
      <c r="C152" s="399"/>
      <c r="D152" s="399"/>
      <c r="E152" s="399"/>
      <c r="F152" s="399"/>
      <c r="G152" s="399"/>
      <c r="H152" s="399"/>
      <c r="I152" s="399"/>
      <c r="J152" s="399"/>
      <c r="K152" s="399"/>
      <c r="L152" s="399"/>
      <c r="M152" s="399"/>
      <c r="N152" s="399"/>
      <c r="O152" s="399"/>
      <c r="P152" s="399"/>
      <c r="Q152" s="399"/>
      <c r="R152" s="399"/>
      <c r="S152" s="399"/>
      <c r="T152" s="399"/>
      <c r="U152" s="399"/>
      <c r="V152" s="399"/>
      <c r="W152" s="399"/>
      <c r="X152" s="399"/>
      <c r="Y152" s="399"/>
      <c r="Z152" s="399"/>
    </row>
    <row r="153" spans="1:26" x14ac:dyDescent="0.25">
      <c r="A153" s="399"/>
      <c r="B153" s="399"/>
      <c r="C153" s="399"/>
      <c r="D153" s="399"/>
      <c r="E153" s="399"/>
      <c r="F153" s="399"/>
      <c r="G153" s="399"/>
      <c r="H153" s="399"/>
      <c r="I153" s="399"/>
      <c r="J153" s="399"/>
      <c r="K153" s="399"/>
      <c r="L153" s="399"/>
      <c r="M153" s="399"/>
      <c r="N153" s="399"/>
      <c r="O153" s="399"/>
      <c r="P153" s="399"/>
      <c r="Q153" s="399"/>
      <c r="R153" s="399"/>
      <c r="S153" s="399"/>
      <c r="T153" s="399"/>
      <c r="U153" s="399"/>
      <c r="V153" s="399"/>
      <c r="W153" s="399"/>
      <c r="X153" s="399"/>
      <c r="Y153" s="399"/>
      <c r="Z153" s="399"/>
    </row>
    <row r="154" spans="1:26" x14ac:dyDescent="0.25">
      <c r="A154" s="399"/>
      <c r="B154" s="399"/>
      <c r="C154" s="399"/>
      <c r="D154" s="399"/>
      <c r="E154" s="399"/>
      <c r="F154" s="399"/>
      <c r="G154" s="399"/>
      <c r="H154" s="399"/>
      <c r="I154" s="399"/>
      <c r="J154" s="399"/>
      <c r="K154" s="399"/>
      <c r="L154" s="399"/>
      <c r="M154" s="399"/>
      <c r="N154" s="399"/>
      <c r="O154" s="399"/>
      <c r="P154" s="399"/>
      <c r="Q154" s="399"/>
      <c r="R154" s="399"/>
      <c r="S154" s="399"/>
      <c r="T154" s="399"/>
      <c r="U154" s="399"/>
      <c r="V154" s="399"/>
      <c r="W154" s="399"/>
      <c r="X154" s="399"/>
      <c r="Y154" s="399"/>
      <c r="Z154" s="399"/>
    </row>
    <row r="155" spans="1:26" x14ac:dyDescent="0.25">
      <c r="A155" s="399"/>
      <c r="B155" s="399"/>
      <c r="C155" s="399"/>
      <c r="D155" s="399"/>
      <c r="E155" s="399"/>
      <c r="F155" s="399"/>
      <c r="G155" s="399"/>
      <c r="H155" s="399"/>
      <c r="I155" s="399"/>
      <c r="J155" s="399"/>
      <c r="K155" s="399"/>
      <c r="L155" s="399"/>
      <c r="M155" s="399"/>
      <c r="N155" s="399"/>
      <c r="O155" s="399"/>
      <c r="P155" s="399"/>
      <c r="Q155" s="399"/>
      <c r="R155" s="399"/>
      <c r="S155" s="399"/>
      <c r="T155" s="399"/>
      <c r="U155" s="399"/>
      <c r="V155" s="399"/>
      <c r="W155" s="399"/>
      <c r="X155" s="399"/>
      <c r="Y155" s="399"/>
      <c r="Z155" s="399"/>
    </row>
    <row r="156" spans="1:26" x14ac:dyDescent="0.25">
      <c r="A156" s="399"/>
      <c r="B156" s="399"/>
      <c r="C156" s="399"/>
      <c r="D156" s="399"/>
      <c r="E156" s="399"/>
      <c r="F156" s="399"/>
      <c r="G156" s="399"/>
      <c r="H156" s="399"/>
      <c r="I156" s="399"/>
      <c r="J156" s="399"/>
      <c r="K156" s="399"/>
      <c r="L156" s="399"/>
      <c r="M156" s="399"/>
      <c r="N156" s="399"/>
      <c r="O156" s="399"/>
      <c r="P156" s="399"/>
      <c r="Q156" s="399"/>
      <c r="R156" s="399"/>
      <c r="S156" s="399"/>
      <c r="T156" s="399"/>
      <c r="U156" s="399"/>
      <c r="V156" s="399"/>
      <c r="W156" s="399"/>
      <c r="X156" s="399"/>
      <c r="Y156" s="399"/>
      <c r="Z156" s="399"/>
    </row>
    <row r="157" spans="1:26" x14ac:dyDescent="0.25">
      <c r="A157" s="399"/>
      <c r="B157" s="399"/>
      <c r="C157" s="399"/>
      <c r="D157" s="399"/>
      <c r="E157" s="399"/>
      <c r="F157" s="399"/>
      <c r="G157" s="399"/>
      <c r="H157" s="399"/>
      <c r="I157" s="399"/>
      <c r="J157" s="399"/>
      <c r="K157" s="399"/>
      <c r="L157" s="399"/>
      <c r="M157" s="399"/>
      <c r="N157" s="399"/>
      <c r="O157" s="399"/>
      <c r="P157" s="399"/>
      <c r="Q157" s="399"/>
      <c r="R157" s="399"/>
      <c r="S157" s="399"/>
      <c r="T157" s="399"/>
      <c r="U157" s="399"/>
      <c r="V157" s="399"/>
      <c r="W157" s="399"/>
      <c r="X157" s="399"/>
      <c r="Y157" s="399"/>
      <c r="Z157" s="399"/>
    </row>
    <row r="158" spans="1:26" x14ac:dyDescent="0.25">
      <c r="A158" s="399"/>
      <c r="B158" s="399"/>
      <c r="C158" s="399"/>
      <c r="D158" s="399"/>
      <c r="E158" s="399"/>
      <c r="F158" s="399"/>
      <c r="G158" s="399"/>
      <c r="H158" s="399"/>
      <c r="I158" s="399"/>
      <c r="J158" s="399"/>
      <c r="K158" s="399"/>
      <c r="L158" s="399"/>
      <c r="M158" s="399"/>
      <c r="N158" s="399"/>
      <c r="O158" s="399"/>
      <c r="P158" s="399"/>
      <c r="Q158" s="399"/>
      <c r="R158" s="399"/>
      <c r="S158" s="399"/>
      <c r="T158" s="399"/>
      <c r="U158" s="399"/>
      <c r="V158" s="399"/>
      <c r="W158" s="399"/>
      <c r="X158" s="399"/>
      <c r="Y158" s="399"/>
      <c r="Z158" s="399"/>
    </row>
    <row r="159" spans="1:26" x14ac:dyDescent="0.25">
      <c r="A159" s="399"/>
      <c r="B159" s="399"/>
      <c r="C159" s="399"/>
      <c r="D159" s="399"/>
      <c r="E159" s="399"/>
      <c r="F159" s="399"/>
      <c r="G159" s="399"/>
      <c r="H159" s="399"/>
      <c r="I159" s="399"/>
      <c r="J159" s="399"/>
      <c r="K159" s="399"/>
      <c r="L159" s="399"/>
      <c r="M159" s="399"/>
      <c r="N159" s="399"/>
      <c r="O159" s="399"/>
      <c r="P159" s="399"/>
      <c r="Q159" s="399"/>
      <c r="R159" s="399"/>
      <c r="S159" s="399"/>
      <c r="T159" s="399"/>
      <c r="U159" s="399"/>
      <c r="V159" s="399"/>
      <c r="W159" s="399"/>
      <c r="X159" s="399"/>
      <c r="Y159" s="399"/>
      <c r="Z159" s="399"/>
    </row>
    <row r="160" spans="1:26" x14ac:dyDescent="0.25">
      <c r="A160" s="399"/>
      <c r="B160" s="399"/>
      <c r="C160" s="399"/>
      <c r="D160" s="399"/>
      <c r="E160" s="399"/>
      <c r="F160" s="399"/>
      <c r="G160" s="399"/>
      <c r="H160" s="399"/>
      <c r="I160" s="399"/>
      <c r="J160" s="399"/>
      <c r="K160" s="399"/>
      <c r="L160" s="399"/>
      <c r="M160" s="399"/>
      <c r="N160" s="399"/>
      <c r="O160" s="399"/>
      <c r="P160" s="399"/>
      <c r="Q160" s="399"/>
      <c r="R160" s="399"/>
      <c r="S160" s="399"/>
      <c r="T160" s="399"/>
      <c r="U160" s="399"/>
      <c r="V160" s="399"/>
      <c r="W160" s="399"/>
      <c r="X160" s="399"/>
      <c r="Y160" s="399"/>
      <c r="Z160" s="399"/>
    </row>
    <row r="161" spans="1:26" x14ac:dyDescent="0.25">
      <c r="A161" s="399"/>
      <c r="B161" s="399"/>
      <c r="C161" s="399"/>
      <c r="D161" s="399"/>
      <c r="E161" s="399"/>
      <c r="F161" s="399"/>
      <c r="G161" s="399"/>
      <c r="H161" s="399"/>
      <c r="I161" s="399"/>
      <c r="J161" s="399"/>
      <c r="K161" s="399"/>
      <c r="L161" s="399"/>
      <c r="M161" s="399"/>
      <c r="N161" s="399"/>
      <c r="O161" s="399"/>
      <c r="P161" s="399"/>
      <c r="Q161" s="399"/>
      <c r="R161" s="399"/>
      <c r="S161" s="399"/>
      <c r="T161" s="399"/>
      <c r="U161" s="399"/>
      <c r="V161" s="399"/>
      <c r="W161" s="399"/>
      <c r="X161" s="399"/>
      <c r="Y161" s="399"/>
      <c r="Z161" s="399"/>
    </row>
    <row r="162" spans="1:26" x14ac:dyDescent="0.25">
      <c r="A162" s="399"/>
      <c r="B162" s="399"/>
      <c r="C162" s="399"/>
      <c r="D162" s="399"/>
      <c r="E162" s="399"/>
      <c r="F162" s="399"/>
      <c r="G162" s="399"/>
      <c r="H162" s="399"/>
      <c r="I162" s="399"/>
      <c r="J162" s="399"/>
      <c r="K162" s="399"/>
      <c r="L162" s="399"/>
      <c r="M162" s="399"/>
      <c r="N162" s="399"/>
      <c r="O162" s="399"/>
      <c r="P162" s="399"/>
      <c r="Q162" s="399"/>
      <c r="R162" s="399"/>
      <c r="S162" s="399"/>
      <c r="T162" s="399"/>
      <c r="U162" s="399"/>
      <c r="V162" s="399"/>
      <c r="W162" s="399"/>
      <c r="X162" s="399"/>
      <c r="Y162" s="399"/>
      <c r="Z162" s="399"/>
    </row>
    <row r="163" spans="1:26" x14ac:dyDescent="0.25">
      <c r="A163" s="399"/>
      <c r="B163" s="399"/>
      <c r="C163" s="399"/>
      <c r="D163" s="399"/>
      <c r="E163" s="399"/>
      <c r="F163" s="399"/>
      <c r="G163" s="399"/>
      <c r="H163" s="399"/>
      <c r="I163" s="399"/>
      <c r="J163" s="399"/>
      <c r="K163" s="399"/>
      <c r="L163" s="399"/>
      <c r="M163" s="399"/>
      <c r="N163" s="399"/>
      <c r="O163" s="399"/>
      <c r="P163" s="399"/>
      <c r="Q163" s="399"/>
      <c r="R163" s="399"/>
      <c r="S163" s="399"/>
      <c r="T163" s="399"/>
      <c r="U163" s="399"/>
      <c r="V163" s="399"/>
      <c r="W163" s="399"/>
      <c r="X163" s="399"/>
      <c r="Y163" s="399"/>
      <c r="Z163" s="399"/>
    </row>
    <row r="164" spans="1:26" x14ac:dyDescent="0.25">
      <c r="A164" s="399"/>
      <c r="B164" s="399"/>
      <c r="C164" s="399"/>
      <c r="D164" s="399"/>
      <c r="E164" s="399"/>
      <c r="F164" s="399"/>
      <c r="G164" s="399"/>
      <c r="H164" s="399"/>
      <c r="I164" s="399"/>
      <c r="J164" s="399"/>
      <c r="K164" s="399"/>
      <c r="L164" s="399"/>
      <c r="M164" s="399"/>
      <c r="N164" s="399"/>
      <c r="O164" s="399"/>
      <c r="P164" s="399"/>
      <c r="Q164" s="399"/>
      <c r="R164" s="399"/>
      <c r="S164" s="399"/>
      <c r="T164" s="399"/>
      <c r="U164" s="399"/>
      <c r="V164" s="399"/>
      <c r="W164" s="399"/>
      <c r="X164" s="399"/>
      <c r="Y164" s="399"/>
      <c r="Z164" s="399"/>
    </row>
    <row r="165" spans="1:26" x14ac:dyDescent="0.25">
      <c r="A165" s="399"/>
      <c r="B165" s="399"/>
      <c r="C165" s="399"/>
      <c r="D165" s="399"/>
      <c r="E165" s="399"/>
      <c r="F165" s="399"/>
      <c r="G165" s="399"/>
      <c r="H165" s="399"/>
      <c r="I165" s="399"/>
      <c r="J165" s="399"/>
      <c r="K165" s="399"/>
      <c r="L165" s="399"/>
      <c r="M165" s="399"/>
      <c r="N165" s="399"/>
      <c r="O165" s="399"/>
      <c r="P165" s="399"/>
      <c r="Q165" s="399"/>
      <c r="R165" s="399"/>
      <c r="S165" s="399"/>
      <c r="T165" s="399"/>
      <c r="U165" s="399"/>
      <c r="V165" s="399"/>
      <c r="W165" s="399"/>
      <c r="X165" s="399"/>
      <c r="Y165" s="399"/>
      <c r="Z165" s="399"/>
    </row>
    <row r="166" spans="1:26" x14ac:dyDescent="0.25">
      <c r="A166" s="399"/>
      <c r="B166" s="399"/>
      <c r="C166" s="399"/>
      <c r="D166" s="399"/>
      <c r="E166" s="399"/>
      <c r="F166" s="399"/>
      <c r="G166" s="399"/>
      <c r="H166" s="399"/>
      <c r="I166" s="399"/>
      <c r="J166" s="399"/>
      <c r="K166" s="399"/>
      <c r="L166" s="399"/>
      <c r="M166" s="399"/>
      <c r="N166" s="399"/>
      <c r="O166" s="399"/>
      <c r="P166" s="399"/>
      <c r="Q166" s="399"/>
      <c r="R166" s="399"/>
      <c r="S166" s="399"/>
      <c r="T166" s="399"/>
      <c r="U166" s="399"/>
      <c r="V166" s="399"/>
      <c r="W166" s="399"/>
      <c r="X166" s="399"/>
      <c r="Y166" s="399"/>
      <c r="Z166" s="399"/>
    </row>
    <row r="167" spans="1:26" x14ac:dyDescent="0.25">
      <c r="A167" s="399"/>
      <c r="B167" s="399"/>
      <c r="C167" s="399"/>
      <c r="D167" s="399"/>
      <c r="E167" s="399"/>
      <c r="F167" s="399"/>
      <c r="G167" s="399"/>
      <c r="H167" s="399"/>
      <c r="I167" s="399"/>
      <c r="J167" s="399"/>
      <c r="K167" s="399"/>
      <c r="L167" s="399"/>
      <c r="M167" s="399"/>
      <c r="N167" s="399"/>
      <c r="O167" s="399"/>
      <c r="P167" s="399"/>
      <c r="Q167" s="399"/>
      <c r="R167" s="399"/>
      <c r="S167" s="399"/>
      <c r="T167" s="399"/>
      <c r="U167" s="399"/>
      <c r="V167" s="399"/>
      <c r="W167" s="399"/>
      <c r="X167" s="399"/>
      <c r="Y167" s="399"/>
      <c r="Z167" s="399"/>
    </row>
    <row r="168" spans="1:26" x14ac:dyDescent="0.25">
      <c r="A168" s="399"/>
      <c r="B168" s="399"/>
      <c r="C168" s="399"/>
      <c r="D168" s="399"/>
      <c r="E168" s="399"/>
      <c r="F168" s="399"/>
      <c r="G168" s="399"/>
      <c r="H168" s="399"/>
      <c r="I168" s="399"/>
      <c r="J168" s="399"/>
      <c r="K168" s="399"/>
      <c r="L168" s="399"/>
      <c r="M168" s="399"/>
      <c r="N168" s="399"/>
      <c r="O168" s="399"/>
      <c r="P168" s="399"/>
      <c r="Q168" s="399"/>
      <c r="R168" s="399"/>
      <c r="S168" s="399"/>
      <c r="T168" s="399"/>
      <c r="U168" s="399"/>
      <c r="V168" s="399"/>
      <c r="W168" s="399"/>
      <c r="X168" s="399"/>
      <c r="Y168" s="399"/>
      <c r="Z168" s="399"/>
    </row>
    <row r="169" spans="1:26" x14ac:dyDescent="0.25">
      <c r="A169" s="399"/>
      <c r="B169" s="399"/>
      <c r="C169" s="399"/>
      <c r="D169" s="399"/>
      <c r="E169" s="399"/>
      <c r="F169" s="399"/>
      <c r="G169" s="399"/>
      <c r="H169" s="399"/>
      <c r="I169" s="399"/>
      <c r="J169" s="399"/>
      <c r="K169" s="399"/>
      <c r="L169" s="399"/>
      <c r="M169" s="399"/>
      <c r="N169" s="399"/>
      <c r="O169" s="399"/>
      <c r="P169" s="399"/>
      <c r="Q169" s="399"/>
      <c r="R169" s="399"/>
      <c r="S169" s="399"/>
      <c r="T169" s="399"/>
      <c r="U169" s="399"/>
      <c r="V169" s="399"/>
      <c r="W169" s="399"/>
      <c r="X169" s="399"/>
      <c r="Y169" s="399"/>
      <c r="Z169" s="399"/>
    </row>
    <row r="170" spans="1:26" x14ac:dyDescent="0.25">
      <c r="A170" s="399"/>
      <c r="B170" s="399"/>
      <c r="C170" s="399"/>
      <c r="D170" s="399"/>
      <c r="E170" s="399"/>
      <c r="F170" s="399"/>
      <c r="G170" s="399"/>
      <c r="H170" s="399"/>
      <c r="I170" s="399"/>
      <c r="J170" s="399"/>
      <c r="K170" s="399"/>
      <c r="L170" s="399"/>
      <c r="M170" s="399"/>
      <c r="N170" s="399"/>
      <c r="O170" s="399"/>
      <c r="P170" s="399"/>
      <c r="Q170" s="399"/>
      <c r="R170" s="399"/>
      <c r="S170" s="399"/>
      <c r="T170" s="399"/>
      <c r="U170" s="399"/>
      <c r="V170" s="399"/>
      <c r="W170" s="399"/>
      <c r="X170" s="399"/>
      <c r="Y170" s="399"/>
      <c r="Z170" s="399"/>
    </row>
    <row r="171" spans="1:26" x14ac:dyDescent="0.25">
      <c r="A171" s="399"/>
      <c r="B171" s="399"/>
      <c r="C171" s="399"/>
      <c r="D171" s="399"/>
      <c r="E171" s="399"/>
      <c r="F171" s="399"/>
      <c r="G171" s="399"/>
      <c r="H171" s="399"/>
      <c r="I171" s="399"/>
      <c r="J171" s="399"/>
      <c r="K171" s="399"/>
      <c r="L171" s="399"/>
      <c r="M171" s="399"/>
      <c r="N171" s="399"/>
      <c r="O171" s="399"/>
      <c r="P171" s="399"/>
      <c r="Q171" s="399"/>
      <c r="R171" s="399"/>
      <c r="S171" s="399"/>
      <c r="T171" s="399"/>
      <c r="U171" s="399"/>
      <c r="V171" s="399"/>
      <c r="W171" s="399"/>
      <c r="X171" s="399"/>
      <c r="Y171" s="399"/>
      <c r="Z171" s="399"/>
    </row>
    <row r="172" spans="1:26" x14ac:dyDescent="0.25">
      <c r="A172" s="399"/>
      <c r="B172" s="399"/>
      <c r="C172" s="399"/>
      <c r="D172" s="399"/>
      <c r="E172" s="399"/>
      <c r="F172" s="399"/>
      <c r="G172" s="399"/>
      <c r="H172" s="399"/>
      <c r="I172" s="399"/>
      <c r="J172" s="399"/>
      <c r="K172" s="399"/>
      <c r="L172" s="399"/>
      <c r="M172" s="399"/>
      <c r="N172" s="399"/>
      <c r="O172" s="399"/>
      <c r="P172" s="399"/>
      <c r="Q172" s="399"/>
      <c r="R172" s="399"/>
      <c r="S172" s="399"/>
      <c r="T172" s="399"/>
      <c r="U172" s="399"/>
      <c r="V172" s="399"/>
      <c r="W172" s="399"/>
      <c r="X172" s="399"/>
      <c r="Y172" s="399"/>
      <c r="Z172" s="399"/>
    </row>
    <row r="173" spans="1:26" x14ac:dyDescent="0.25">
      <c r="A173" s="399"/>
      <c r="B173" s="399"/>
      <c r="C173" s="399"/>
      <c r="D173" s="399"/>
      <c r="E173" s="399"/>
      <c r="F173" s="399"/>
      <c r="G173" s="399"/>
      <c r="H173" s="399"/>
      <c r="I173" s="399"/>
      <c r="J173" s="399"/>
      <c r="K173" s="399"/>
      <c r="L173" s="399"/>
      <c r="M173" s="399"/>
      <c r="N173" s="399"/>
      <c r="O173" s="399"/>
      <c r="P173" s="399"/>
      <c r="Q173" s="399"/>
      <c r="R173" s="399"/>
      <c r="S173" s="399"/>
      <c r="T173" s="399"/>
      <c r="U173" s="399"/>
      <c r="V173" s="399"/>
      <c r="W173" s="399"/>
      <c r="X173" s="399"/>
      <c r="Y173" s="399"/>
      <c r="Z173" s="399"/>
    </row>
    <row r="174" spans="1:26" x14ac:dyDescent="0.25">
      <c r="A174" s="399"/>
      <c r="B174" s="399"/>
      <c r="C174" s="399"/>
      <c r="D174" s="399"/>
      <c r="E174" s="399"/>
      <c r="F174" s="399"/>
      <c r="G174" s="399"/>
      <c r="H174" s="399"/>
      <c r="I174" s="399"/>
      <c r="J174" s="399"/>
      <c r="K174" s="399"/>
      <c r="L174" s="399"/>
      <c r="M174" s="399"/>
      <c r="N174" s="399"/>
      <c r="O174" s="399"/>
      <c r="P174" s="399"/>
      <c r="Q174" s="399"/>
      <c r="R174" s="399"/>
      <c r="S174" s="399"/>
      <c r="T174" s="399"/>
      <c r="U174" s="399"/>
      <c r="V174" s="399"/>
      <c r="W174" s="399"/>
      <c r="X174" s="399"/>
      <c r="Y174" s="399"/>
      <c r="Z174" s="399"/>
    </row>
    <row r="175" spans="1:26" x14ac:dyDescent="0.25">
      <c r="A175" s="399"/>
      <c r="B175" s="399"/>
      <c r="C175" s="399"/>
      <c r="D175" s="399"/>
      <c r="E175" s="399"/>
      <c r="F175" s="399"/>
      <c r="G175" s="399"/>
      <c r="H175" s="399"/>
      <c r="I175" s="399"/>
      <c r="J175" s="399"/>
      <c r="K175" s="399"/>
      <c r="L175" s="399"/>
      <c r="M175" s="399"/>
      <c r="N175" s="399"/>
      <c r="O175" s="399"/>
      <c r="P175" s="399"/>
      <c r="Q175" s="399"/>
      <c r="R175" s="399"/>
      <c r="S175" s="399"/>
      <c r="T175" s="399"/>
      <c r="U175" s="399"/>
      <c r="V175" s="399"/>
      <c r="W175" s="399"/>
      <c r="X175" s="399"/>
      <c r="Y175" s="399"/>
      <c r="Z175" s="399"/>
    </row>
    <row r="176" spans="1:26" x14ac:dyDescent="0.25">
      <c r="A176" s="399"/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399"/>
      <c r="N176" s="399"/>
      <c r="O176" s="399"/>
      <c r="P176" s="399"/>
      <c r="Q176" s="399"/>
      <c r="R176" s="399"/>
      <c r="S176" s="399"/>
      <c r="T176" s="399"/>
      <c r="U176" s="399"/>
      <c r="V176" s="399"/>
      <c r="W176" s="399"/>
      <c r="X176" s="399"/>
      <c r="Y176" s="399"/>
      <c r="Z176" s="399"/>
    </row>
    <row r="177" spans="1:26" x14ac:dyDescent="0.25">
      <c r="A177" s="399"/>
      <c r="B177" s="399"/>
      <c r="C177" s="399"/>
      <c r="D177" s="399"/>
      <c r="E177" s="399"/>
      <c r="F177" s="399"/>
      <c r="G177" s="399"/>
      <c r="H177" s="399"/>
      <c r="I177" s="399"/>
      <c r="J177" s="399"/>
      <c r="K177" s="399"/>
      <c r="L177" s="399"/>
      <c r="M177" s="399"/>
      <c r="N177" s="399"/>
      <c r="O177" s="399"/>
      <c r="P177" s="399"/>
      <c r="Q177" s="399"/>
      <c r="R177" s="399"/>
      <c r="S177" s="399"/>
      <c r="T177" s="399"/>
      <c r="U177" s="399"/>
      <c r="V177" s="399"/>
      <c r="W177" s="399"/>
      <c r="X177" s="399"/>
      <c r="Y177" s="399"/>
      <c r="Z177" s="399"/>
    </row>
    <row r="178" spans="1:26" x14ac:dyDescent="0.25">
      <c r="A178" s="399"/>
      <c r="B178" s="399"/>
      <c r="C178" s="399"/>
      <c r="D178" s="399"/>
      <c r="E178" s="399"/>
      <c r="F178" s="399"/>
      <c r="G178" s="399"/>
      <c r="H178" s="399"/>
      <c r="I178" s="399"/>
      <c r="J178" s="399"/>
      <c r="K178" s="399"/>
      <c r="L178" s="399"/>
      <c r="M178" s="399"/>
      <c r="N178" s="399"/>
      <c r="O178" s="399"/>
      <c r="P178" s="399"/>
      <c r="Q178" s="399"/>
      <c r="R178" s="399"/>
      <c r="S178" s="399"/>
      <c r="T178" s="399"/>
      <c r="U178" s="399"/>
      <c r="V178" s="399"/>
      <c r="W178" s="399"/>
      <c r="X178" s="399"/>
      <c r="Y178" s="399"/>
      <c r="Z178" s="399"/>
    </row>
    <row r="179" spans="1:26" x14ac:dyDescent="0.25">
      <c r="A179" s="399"/>
      <c r="B179" s="399"/>
      <c r="C179" s="399"/>
      <c r="D179" s="399"/>
      <c r="E179" s="399"/>
      <c r="F179" s="399"/>
      <c r="G179" s="399"/>
      <c r="H179" s="399"/>
      <c r="I179" s="399"/>
      <c r="J179" s="399"/>
      <c r="K179" s="399"/>
      <c r="L179" s="399"/>
      <c r="M179" s="399"/>
      <c r="N179" s="399"/>
      <c r="O179" s="399"/>
      <c r="P179" s="399"/>
      <c r="Q179" s="399"/>
      <c r="R179" s="399"/>
      <c r="S179" s="399"/>
      <c r="T179" s="399"/>
      <c r="U179" s="399"/>
      <c r="V179" s="399"/>
      <c r="W179" s="399"/>
      <c r="X179" s="399"/>
      <c r="Y179" s="399"/>
      <c r="Z179" s="399"/>
    </row>
    <row r="180" spans="1:26" x14ac:dyDescent="0.25">
      <c r="A180" s="399"/>
      <c r="B180" s="399"/>
      <c r="C180" s="399"/>
      <c r="D180" s="399"/>
      <c r="E180" s="399"/>
      <c r="F180" s="399"/>
      <c r="G180" s="399"/>
      <c r="H180" s="399"/>
      <c r="I180" s="399"/>
      <c r="J180" s="399"/>
      <c r="K180" s="399"/>
      <c r="L180" s="399"/>
      <c r="M180" s="399"/>
      <c r="N180" s="399"/>
      <c r="O180" s="399"/>
      <c r="P180" s="399"/>
      <c r="Q180" s="399"/>
      <c r="R180" s="399"/>
      <c r="S180" s="399"/>
      <c r="T180" s="399"/>
      <c r="U180" s="399"/>
      <c r="V180" s="399"/>
      <c r="W180" s="399"/>
      <c r="X180" s="399"/>
      <c r="Y180" s="399"/>
      <c r="Z180" s="399"/>
    </row>
    <row r="181" spans="1:26" x14ac:dyDescent="0.25">
      <c r="A181" s="399"/>
      <c r="B181" s="399"/>
      <c r="C181" s="399"/>
      <c r="D181" s="399"/>
      <c r="E181" s="399"/>
      <c r="F181" s="399"/>
      <c r="G181" s="399"/>
      <c r="H181" s="399"/>
      <c r="I181" s="399"/>
      <c r="J181" s="399"/>
      <c r="K181" s="399"/>
      <c r="L181" s="399"/>
      <c r="M181" s="399"/>
      <c r="N181" s="399"/>
      <c r="O181" s="399"/>
      <c r="P181" s="399"/>
      <c r="Q181" s="399"/>
      <c r="R181" s="399"/>
      <c r="S181" s="399"/>
      <c r="T181" s="399"/>
      <c r="U181" s="399"/>
      <c r="V181" s="399"/>
      <c r="W181" s="399"/>
      <c r="X181" s="399"/>
      <c r="Y181" s="399"/>
      <c r="Z181" s="399"/>
    </row>
    <row r="182" spans="1:26" x14ac:dyDescent="0.25">
      <c r="A182" s="399"/>
      <c r="B182" s="399"/>
      <c r="C182" s="399"/>
      <c r="D182" s="399"/>
      <c r="E182" s="399"/>
      <c r="F182" s="399"/>
      <c r="G182" s="399"/>
      <c r="H182" s="399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</row>
    <row r="183" spans="1:26" x14ac:dyDescent="0.25">
      <c r="A183" s="399"/>
      <c r="B183" s="399"/>
      <c r="C183" s="399"/>
      <c r="D183" s="399"/>
      <c r="E183" s="399"/>
      <c r="F183" s="399"/>
      <c r="G183" s="399"/>
      <c r="H183" s="399"/>
      <c r="I183" s="399"/>
      <c r="J183" s="399"/>
      <c r="K183" s="399"/>
      <c r="L183" s="399"/>
      <c r="M183" s="399"/>
      <c r="N183" s="399"/>
      <c r="O183" s="399"/>
      <c r="P183" s="399"/>
      <c r="Q183" s="399"/>
      <c r="R183" s="399"/>
      <c r="S183" s="399"/>
      <c r="T183" s="399"/>
      <c r="U183" s="399"/>
      <c r="V183" s="399"/>
      <c r="W183" s="399"/>
      <c r="X183" s="399"/>
      <c r="Y183" s="399"/>
      <c r="Z183" s="399"/>
    </row>
    <row r="184" spans="1:26" x14ac:dyDescent="0.25">
      <c r="A184" s="399"/>
      <c r="B184" s="399"/>
      <c r="C184" s="399"/>
      <c r="D184" s="399"/>
      <c r="E184" s="399"/>
      <c r="F184" s="399"/>
      <c r="G184" s="399"/>
      <c r="H184" s="399"/>
      <c r="I184" s="399"/>
      <c r="J184" s="399"/>
      <c r="K184" s="399"/>
      <c r="L184" s="399"/>
      <c r="M184" s="399"/>
      <c r="N184" s="399"/>
      <c r="O184" s="399"/>
      <c r="P184" s="399"/>
      <c r="Q184" s="399"/>
      <c r="R184" s="399"/>
      <c r="S184" s="399"/>
      <c r="T184" s="399"/>
      <c r="U184" s="399"/>
      <c r="V184" s="399"/>
      <c r="W184" s="399"/>
      <c r="X184" s="399"/>
      <c r="Y184" s="399"/>
      <c r="Z184" s="399"/>
    </row>
    <row r="185" spans="1:26" x14ac:dyDescent="0.25">
      <c r="A185" s="399"/>
      <c r="B185" s="399"/>
      <c r="C185" s="399"/>
      <c r="D185" s="399"/>
      <c r="E185" s="399"/>
      <c r="F185" s="399"/>
      <c r="G185" s="399"/>
      <c r="H185" s="399"/>
      <c r="I185" s="399"/>
      <c r="J185" s="399"/>
      <c r="K185" s="399"/>
      <c r="L185" s="399"/>
      <c r="M185" s="399"/>
      <c r="N185" s="399"/>
      <c r="O185" s="399"/>
      <c r="P185" s="399"/>
      <c r="Q185" s="399"/>
      <c r="R185" s="399"/>
      <c r="S185" s="399"/>
      <c r="T185" s="399"/>
      <c r="U185" s="399"/>
      <c r="V185" s="399"/>
      <c r="W185" s="399"/>
      <c r="X185" s="399"/>
      <c r="Y185" s="399"/>
      <c r="Z185" s="399"/>
    </row>
    <row r="186" spans="1:26" x14ac:dyDescent="0.25">
      <c r="A186" s="399"/>
      <c r="B186" s="399"/>
      <c r="C186" s="399"/>
      <c r="D186" s="399"/>
      <c r="E186" s="399"/>
      <c r="F186" s="399"/>
      <c r="G186" s="399"/>
      <c r="H186" s="399"/>
      <c r="I186" s="399"/>
      <c r="J186" s="399"/>
      <c r="K186" s="399"/>
      <c r="L186" s="399"/>
      <c r="M186" s="399"/>
      <c r="N186" s="399"/>
      <c r="O186" s="399"/>
      <c r="P186" s="399"/>
      <c r="Q186" s="399"/>
      <c r="R186" s="399"/>
      <c r="S186" s="399"/>
      <c r="T186" s="399"/>
      <c r="U186" s="399"/>
      <c r="V186" s="399"/>
      <c r="W186" s="399"/>
      <c r="X186" s="399"/>
      <c r="Y186" s="399"/>
      <c r="Z186" s="399"/>
    </row>
    <row r="187" spans="1:26" x14ac:dyDescent="0.25">
      <c r="A187" s="399"/>
      <c r="B187" s="399"/>
      <c r="C187" s="399"/>
      <c r="D187" s="399"/>
      <c r="E187" s="399"/>
      <c r="F187" s="399"/>
      <c r="G187" s="399"/>
      <c r="H187" s="399"/>
      <c r="I187" s="399"/>
      <c r="J187" s="399"/>
      <c r="K187" s="399"/>
      <c r="L187" s="399"/>
      <c r="M187" s="399"/>
      <c r="N187" s="399"/>
      <c r="O187" s="399"/>
      <c r="P187" s="399"/>
      <c r="Q187" s="399"/>
      <c r="R187" s="399"/>
      <c r="S187" s="399"/>
      <c r="T187" s="399"/>
      <c r="U187" s="399"/>
      <c r="V187" s="399"/>
      <c r="W187" s="399"/>
      <c r="X187" s="399"/>
      <c r="Y187" s="399"/>
      <c r="Z187" s="399"/>
    </row>
    <row r="188" spans="1:26" x14ac:dyDescent="0.25">
      <c r="A188" s="399"/>
      <c r="B188" s="399"/>
      <c r="C188" s="399"/>
      <c r="D188" s="399"/>
      <c r="E188" s="399"/>
      <c r="F188" s="399"/>
      <c r="G188" s="399"/>
      <c r="H188" s="399"/>
      <c r="I188" s="399"/>
      <c r="J188" s="399"/>
      <c r="K188" s="399"/>
      <c r="L188" s="399"/>
      <c r="M188" s="399"/>
      <c r="N188" s="399"/>
      <c r="O188" s="399"/>
      <c r="P188" s="399"/>
      <c r="Q188" s="399"/>
      <c r="R188" s="399"/>
      <c r="S188" s="399"/>
      <c r="T188" s="399"/>
      <c r="U188" s="399"/>
      <c r="V188" s="399"/>
      <c r="W188" s="399"/>
      <c r="X188" s="399"/>
      <c r="Y188" s="399"/>
      <c r="Z188" s="399"/>
    </row>
    <row r="189" spans="1:26" x14ac:dyDescent="0.25">
      <c r="A189" s="399"/>
      <c r="B189" s="399"/>
      <c r="C189" s="399"/>
      <c r="D189" s="399"/>
      <c r="E189" s="399"/>
      <c r="F189" s="399"/>
      <c r="G189" s="399"/>
      <c r="H189" s="399"/>
      <c r="I189" s="399"/>
      <c r="J189" s="399"/>
      <c r="K189" s="399"/>
      <c r="L189" s="399"/>
      <c r="M189" s="399"/>
      <c r="N189" s="399"/>
      <c r="O189" s="399"/>
      <c r="P189" s="399"/>
      <c r="Q189" s="399"/>
      <c r="R189" s="399"/>
      <c r="S189" s="399"/>
      <c r="T189" s="399"/>
      <c r="U189" s="399"/>
      <c r="V189" s="399"/>
      <c r="W189" s="399"/>
      <c r="X189" s="399"/>
      <c r="Y189" s="399"/>
      <c r="Z189" s="399"/>
    </row>
    <row r="190" spans="1:26" x14ac:dyDescent="0.25">
      <c r="A190" s="399"/>
      <c r="B190" s="399"/>
      <c r="C190" s="399"/>
      <c r="D190" s="399"/>
      <c r="E190" s="399"/>
      <c r="F190" s="399"/>
      <c r="G190" s="399"/>
      <c r="H190" s="399"/>
      <c r="I190" s="399"/>
      <c r="J190" s="399"/>
      <c r="K190" s="399"/>
      <c r="L190" s="399"/>
      <c r="M190" s="399"/>
      <c r="N190" s="399"/>
      <c r="O190" s="399"/>
      <c r="P190" s="399"/>
      <c r="Q190" s="399"/>
      <c r="R190" s="399"/>
      <c r="S190" s="399"/>
      <c r="T190" s="399"/>
      <c r="U190" s="399"/>
      <c r="V190" s="399"/>
      <c r="W190" s="399"/>
      <c r="X190" s="399"/>
      <c r="Y190" s="399"/>
      <c r="Z190" s="399"/>
    </row>
    <row r="191" spans="1:26" x14ac:dyDescent="0.25">
      <c r="A191" s="399"/>
      <c r="B191" s="399"/>
      <c r="C191" s="399"/>
      <c r="D191" s="399"/>
      <c r="E191" s="399"/>
      <c r="F191" s="399"/>
      <c r="G191" s="399"/>
      <c r="H191" s="399"/>
      <c r="I191" s="399"/>
      <c r="J191" s="399"/>
      <c r="K191" s="399"/>
      <c r="L191" s="399"/>
      <c r="M191" s="399"/>
      <c r="N191" s="399"/>
      <c r="O191" s="399"/>
      <c r="P191" s="399"/>
      <c r="Q191" s="399"/>
      <c r="R191" s="399"/>
      <c r="S191" s="399"/>
      <c r="T191" s="399"/>
      <c r="U191" s="399"/>
      <c r="V191" s="399"/>
      <c r="W191" s="399"/>
      <c r="X191" s="399"/>
      <c r="Y191" s="399"/>
      <c r="Z191" s="399"/>
    </row>
    <row r="192" spans="1:26" x14ac:dyDescent="0.25">
      <c r="A192" s="399"/>
      <c r="B192" s="399"/>
      <c r="C192" s="399"/>
      <c r="D192" s="399"/>
      <c r="E192" s="399"/>
      <c r="F192" s="399"/>
      <c r="G192" s="399"/>
      <c r="H192" s="399"/>
      <c r="I192" s="399"/>
      <c r="J192" s="399"/>
      <c r="K192" s="399"/>
      <c r="L192" s="399"/>
      <c r="M192" s="399"/>
      <c r="N192" s="399"/>
      <c r="O192" s="399"/>
      <c r="P192" s="399"/>
      <c r="Q192" s="399"/>
      <c r="R192" s="399"/>
      <c r="S192" s="399"/>
      <c r="T192" s="399"/>
      <c r="U192" s="399"/>
      <c r="V192" s="399"/>
      <c r="W192" s="399"/>
      <c r="X192" s="399"/>
      <c r="Y192" s="399"/>
      <c r="Z192" s="399"/>
    </row>
    <row r="193" spans="1:26" x14ac:dyDescent="0.25">
      <c r="A193" s="399"/>
      <c r="B193" s="399"/>
      <c r="C193" s="399"/>
      <c r="D193" s="399"/>
      <c r="E193" s="399"/>
      <c r="F193" s="399"/>
      <c r="G193" s="399"/>
      <c r="H193" s="399"/>
      <c r="I193" s="399"/>
      <c r="J193" s="399"/>
      <c r="K193" s="399"/>
      <c r="L193" s="399"/>
      <c r="M193" s="399"/>
      <c r="N193" s="399"/>
      <c r="O193" s="399"/>
      <c r="P193" s="399"/>
      <c r="Q193" s="399"/>
      <c r="R193" s="399"/>
      <c r="S193" s="399"/>
      <c r="T193" s="399"/>
      <c r="U193" s="399"/>
      <c r="V193" s="399"/>
      <c r="W193" s="399"/>
      <c r="X193" s="399"/>
      <c r="Y193" s="399"/>
      <c r="Z193" s="399"/>
    </row>
    <row r="194" spans="1:26" x14ac:dyDescent="0.25">
      <c r="A194" s="399"/>
      <c r="B194" s="399"/>
      <c r="C194" s="399"/>
      <c r="D194" s="399"/>
      <c r="E194" s="399"/>
      <c r="F194" s="399"/>
      <c r="G194" s="399"/>
      <c r="H194" s="399"/>
      <c r="I194" s="399"/>
      <c r="J194" s="399"/>
      <c r="K194" s="399"/>
      <c r="L194" s="399"/>
      <c r="M194" s="399"/>
      <c r="N194" s="399"/>
      <c r="O194" s="399"/>
      <c r="P194" s="399"/>
      <c r="Q194" s="399"/>
      <c r="R194" s="399"/>
      <c r="S194" s="399"/>
      <c r="T194" s="399"/>
      <c r="U194" s="399"/>
      <c r="V194" s="399"/>
      <c r="W194" s="399"/>
      <c r="X194" s="399"/>
      <c r="Y194" s="399"/>
      <c r="Z194" s="399"/>
    </row>
    <row r="195" spans="1:26" x14ac:dyDescent="0.25">
      <c r="A195" s="399"/>
      <c r="B195" s="399"/>
      <c r="C195" s="399"/>
      <c r="D195" s="399"/>
      <c r="E195" s="399"/>
      <c r="F195" s="399"/>
      <c r="G195" s="399"/>
      <c r="H195" s="399"/>
      <c r="I195" s="399"/>
      <c r="J195" s="399"/>
      <c r="K195" s="399"/>
      <c r="L195" s="399"/>
      <c r="M195" s="399"/>
      <c r="N195" s="399"/>
      <c r="O195" s="399"/>
      <c r="P195" s="399"/>
      <c r="Q195" s="399"/>
      <c r="R195" s="399"/>
      <c r="S195" s="399"/>
      <c r="T195" s="399"/>
      <c r="U195" s="399"/>
      <c r="V195" s="399"/>
      <c r="W195" s="399"/>
      <c r="X195" s="399"/>
      <c r="Y195" s="399"/>
      <c r="Z195" s="399"/>
    </row>
    <row r="196" spans="1:26" x14ac:dyDescent="0.25">
      <c r="A196" s="399"/>
      <c r="B196" s="399"/>
      <c r="C196" s="399"/>
      <c r="D196" s="399"/>
      <c r="E196" s="399"/>
      <c r="F196" s="399"/>
      <c r="G196" s="399"/>
      <c r="H196" s="399"/>
      <c r="I196" s="399"/>
      <c r="J196" s="399"/>
      <c r="K196" s="399"/>
      <c r="L196" s="399"/>
      <c r="M196" s="399"/>
      <c r="N196" s="399"/>
      <c r="O196" s="399"/>
      <c r="P196" s="399"/>
      <c r="Q196" s="399"/>
      <c r="R196" s="399"/>
      <c r="S196" s="399"/>
      <c r="T196" s="399"/>
      <c r="U196" s="399"/>
      <c r="V196" s="399"/>
      <c r="W196" s="399"/>
      <c r="X196" s="399"/>
      <c r="Y196" s="399"/>
      <c r="Z196" s="399"/>
    </row>
    <row r="197" spans="1:26" x14ac:dyDescent="0.25">
      <c r="A197" s="399"/>
      <c r="B197" s="399"/>
      <c r="C197" s="399"/>
      <c r="D197" s="399"/>
      <c r="E197" s="399"/>
      <c r="F197" s="399"/>
      <c r="G197" s="399"/>
      <c r="H197" s="399"/>
      <c r="I197" s="399"/>
      <c r="J197" s="399"/>
      <c r="K197" s="399"/>
      <c r="L197" s="399"/>
      <c r="M197" s="399"/>
      <c r="N197" s="399"/>
      <c r="O197" s="399"/>
      <c r="P197" s="399"/>
      <c r="Q197" s="399"/>
      <c r="R197" s="399"/>
      <c r="S197" s="399"/>
      <c r="T197" s="399"/>
      <c r="U197" s="399"/>
      <c r="V197" s="399"/>
      <c r="W197" s="399"/>
      <c r="X197" s="399"/>
      <c r="Y197" s="399"/>
      <c r="Z197" s="399"/>
    </row>
    <row r="198" spans="1:26" x14ac:dyDescent="0.25">
      <c r="A198" s="399"/>
      <c r="B198" s="399"/>
      <c r="C198" s="399"/>
      <c r="D198" s="399"/>
      <c r="E198" s="399"/>
      <c r="F198" s="399"/>
      <c r="G198" s="399"/>
      <c r="H198" s="399"/>
      <c r="I198" s="399"/>
      <c r="J198" s="399"/>
      <c r="K198" s="399"/>
      <c r="L198" s="399"/>
      <c r="M198" s="399"/>
      <c r="N198" s="399"/>
      <c r="O198" s="399"/>
      <c r="P198" s="399"/>
      <c r="Q198" s="399"/>
      <c r="R198" s="399"/>
      <c r="S198" s="399"/>
      <c r="T198" s="399"/>
      <c r="U198" s="399"/>
      <c r="V198" s="399"/>
      <c r="W198" s="399"/>
      <c r="X198" s="399"/>
      <c r="Y198" s="399"/>
      <c r="Z198" s="399"/>
    </row>
    <row r="199" spans="1:26" x14ac:dyDescent="0.25">
      <c r="A199" s="399"/>
      <c r="B199" s="399"/>
      <c r="C199" s="399"/>
      <c r="D199" s="399"/>
      <c r="E199" s="399"/>
      <c r="F199" s="399"/>
      <c r="G199" s="399"/>
      <c r="H199" s="399"/>
      <c r="I199" s="399"/>
      <c r="J199" s="399"/>
      <c r="K199" s="399"/>
      <c r="L199" s="399"/>
      <c r="M199" s="399"/>
      <c r="N199" s="399"/>
      <c r="O199" s="399"/>
      <c r="P199" s="399"/>
      <c r="Q199" s="399"/>
      <c r="R199" s="399"/>
      <c r="S199" s="399"/>
      <c r="T199" s="399"/>
      <c r="U199" s="399"/>
      <c r="V199" s="399"/>
      <c r="W199" s="399"/>
      <c r="X199" s="399"/>
      <c r="Y199" s="399"/>
      <c r="Z199" s="399"/>
    </row>
    <row r="200" spans="1:26" x14ac:dyDescent="0.25">
      <c r="A200" s="399"/>
      <c r="B200" s="399"/>
      <c r="C200" s="399"/>
      <c r="D200" s="399"/>
      <c r="E200" s="399"/>
      <c r="F200" s="399"/>
      <c r="G200" s="399"/>
      <c r="H200" s="399"/>
      <c r="I200" s="399"/>
      <c r="J200" s="399"/>
      <c r="K200" s="399"/>
      <c r="L200" s="399"/>
      <c r="M200" s="399"/>
      <c r="N200" s="399"/>
      <c r="O200" s="399"/>
      <c r="P200" s="399"/>
      <c r="Q200" s="399"/>
      <c r="R200" s="399"/>
      <c r="S200" s="399"/>
      <c r="T200" s="399"/>
      <c r="U200" s="399"/>
      <c r="V200" s="399"/>
      <c r="W200" s="399"/>
      <c r="X200" s="399"/>
      <c r="Y200" s="399"/>
      <c r="Z200" s="399"/>
    </row>
    <row r="201" spans="1:26" x14ac:dyDescent="0.25">
      <c r="A201" s="399"/>
      <c r="B201" s="399"/>
      <c r="C201" s="399"/>
      <c r="D201" s="399"/>
      <c r="E201" s="399"/>
      <c r="F201" s="399"/>
      <c r="G201" s="399"/>
      <c r="H201" s="399"/>
      <c r="I201" s="399"/>
      <c r="J201" s="399"/>
      <c r="K201" s="399"/>
      <c r="L201" s="399"/>
      <c r="M201" s="399"/>
      <c r="N201" s="399"/>
      <c r="O201" s="399"/>
      <c r="P201" s="399"/>
      <c r="Q201" s="399"/>
      <c r="R201" s="399"/>
      <c r="S201" s="399"/>
      <c r="T201" s="399"/>
      <c r="U201" s="399"/>
      <c r="V201" s="399"/>
      <c r="W201" s="399"/>
      <c r="X201" s="399"/>
      <c r="Y201" s="399"/>
      <c r="Z201" s="399"/>
    </row>
    <row r="202" spans="1:26" x14ac:dyDescent="0.25">
      <c r="A202" s="399"/>
      <c r="B202" s="399"/>
      <c r="C202" s="399"/>
      <c r="D202" s="399"/>
      <c r="E202" s="399"/>
      <c r="F202" s="399"/>
      <c r="G202" s="399"/>
      <c r="H202" s="399"/>
      <c r="I202" s="399"/>
      <c r="J202" s="399"/>
      <c r="K202" s="399"/>
      <c r="L202" s="399"/>
      <c r="M202" s="399"/>
      <c r="N202" s="399"/>
      <c r="O202" s="399"/>
      <c r="P202" s="399"/>
      <c r="Q202" s="399"/>
      <c r="R202" s="399"/>
      <c r="S202" s="399"/>
      <c r="T202" s="399"/>
      <c r="U202" s="399"/>
      <c r="V202" s="399"/>
      <c r="W202" s="399"/>
      <c r="X202" s="399"/>
      <c r="Y202" s="399"/>
      <c r="Z202" s="399"/>
    </row>
    <row r="203" spans="1:26" x14ac:dyDescent="0.25">
      <c r="A203" s="399"/>
      <c r="B203" s="399"/>
      <c r="C203" s="399"/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399"/>
      <c r="P203" s="399"/>
      <c r="Q203" s="399"/>
      <c r="R203" s="399"/>
      <c r="S203" s="399"/>
      <c r="T203" s="399"/>
      <c r="U203" s="399"/>
      <c r="V203" s="399"/>
      <c r="W203" s="399"/>
      <c r="X203" s="399"/>
      <c r="Y203" s="399"/>
      <c r="Z203" s="399"/>
    </row>
    <row r="204" spans="1:26" x14ac:dyDescent="0.25">
      <c r="A204" s="399"/>
      <c r="B204" s="399"/>
      <c r="C204" s="399"/>
      <c r="D204" s="399"/>
      <c r="E204" s="399"/>
      <c r="F204" s="399"/>
      <c r="G204" s="399"/>
      <c r="H204" s="399"/>
      <c r="I204" s="399"/>
      <c r="J204" s="399"/>
      <c r="K204" s="399"/>
      <c r="L204" s="399"/>
      <c r="M204" s="399"/>
      <c r="N204" s="399"/>
      <c r="O204" s="399"/>
      <c r="P204" s="399"/>
      <c r="Q204" s="399"/>
      <c r="R204" s="399"/>
      <c r="S204" s="399"/>
      <c r="T204" s="399"/>
      <c r="U204" s="399"/>
      <c r="V204" s="399"/>
      <c r="W204" s="399"/>
      <c r="X204" s="399"/>
      <c r="Y204" s="399"/>
      <c r="Z204" s="399"/>
    </row>
    <row r="205" spans="1:26" x14ac:dyDescent="0.25">
      <c r="A205" s="399"/>
      <c r="B205" s="399"/>
      <c r="C205" s="399"/>
      <c r="D205" s="399"/>
      <c r="E205" s="399"/>
      <c r="F205" s="399"/>
      <c r="G205" s="399"/>
      <c r="H205" s="399"/>
      <c r="I205" s="399"/>
      <c r="J205" s="399"/>
      <c r="K205" s="399"/>
      <c r="L205" s="399"/>
      <c r="M205" s="399"/>
      <c r="N205" s="399"/>
      <c r="O205" s="399"/>
      <c r="P205" s="399"/>
      <c r="Q205" s="399"/>
      <c r="R205" s="399"/>
      <c r="S205" s="399"/>
      <c r="T205" s="399"/>
      <c r="U205" s="399"/>
      <c r="V205" s="399"/>
      <c r="W205" s="399"/>
      <c r="X205" s="399"/>
      <c r="Y205" s="399"/>
      <c r="Z205" s="399"/>
    </row>
    <row r="206" spans="1:26" x14ac:dyDescent="0.25">
      <c r="A206" s="399"/>
      <c r="B206" s="399"/>
      <c r="C206" s="399"/>
      <c r="D206" s="399"/>
      <c r="E206" s="399"/>
      <c r="F206" s="399"/>
      <c r="G206" s="399"/>
      <c r="H206" s="399"/>
      <c r="I206" s="399"/>
      <c r="J206" s="399"/>
      <c r="K206" s="399"/>
      <c r="L206" s="399"/>
      <c r="M206" s="399"/>
      <c r="N206" s="399"/>
      <c r="O206" s="399"/>
      <c r="P206" s="399"/>
      <c r="Q206" s="399"/>
      <c r="R206" s="399"/>
      <c r="S206" s="399"/>
      <c r="T206" s="399"/>
      <c r="U206" s="399"/>
      <c r="V206" s="399"/>
      <c r="W206" s="399"/>
      <c r="X206" s="399"/>
      <c r="Y206" s="399"/>
      <c r="Z206" s="399"/>
    </row>
    <row r="207" spans="1:26" x14ac:dyDescent="0.25">
      <c r="A207" s="399"/>
      <c r="B207" s="399"/>
      <c r="C207" s="399"/>
      <c r="D207" s="399"/>
      <c r="E207" s="399"/>
      <c r="F207" s="399"/>
      <c r="G207" s="399"/>
      <c r="H207" s="399"/>
      <c r="I207" s="399"/>
      <c r="J207" s="399"/>
      <c r="K207" s="399"/>
      <c r="L207" s="399"/>
      <c r="M207" s="399"/>
      <c r="N207" s="399"/>
      <c r="O207" s="399"/>
      <c r="P207" s="399"/>
      <c r="Q207" s="399"/>
      <c r="R207" s="399"/>
      <c r="S207" s="399"/>
      <c r="T207" s="399"/>
      <c r="U207" s="399"/>
      <c r="V207" s="399"/>
      <c r="W207" s="399"/>
      <c r="X207" s="399"/>
      <c r="Y207" s="399"/>
      <c r="Z207" s="399"/>
    </row>
    <row r="208" spans="1:26" x14ac:dyDescent="0.25">
      <c r="A208" s="399"/>
      <c r="B208" s="399"/>
      <c r="C208" s="399"/>
      <c r="D208" s="399"/>
      <c r="E208" s="399"/>
      <c r="F208" s="399"/>
      <c r="G208" s="399"/>
      <c r="H208" s="399"/>
      <c r="I208" s="399"/>
      <c r="J208" s="399"/>
      <c r="K208" s="399"/>
      <c r="L208" s="399"/>
      <c r="M208" s="399"/>
      <c r="N208" s="399"/>
      <c r="O208" s="399"/>
      <c r="P208" s="399"/>
      <c r="Q208" s="399"/>
      <c r="R208" s="399"/>
      <c r="S208" s="399"/>
      <c r="T208" s="399"/>
      <c r="U208" s="399"/>
      <c r="V208" s="399"/>
      <c r="W208" s="399"/>
      <c r="X208" s="399"/>
      <c r="Y208" s="399"/>
      <c r="Z208" s="399"/>
    </row>
    <row r="209" spans="1:26" x14ac:dyDescent="0.25">
      <c r="A209" s="399"/>
      <c r="B209" s="399"/>
      <c r="C209" s="399"/>
      <c r="D209" s="399"/>
      <c r="E209" s="399"/>
      <c r="F209" s="399"/>
      <c r="G209" s="399"/>
      <c r="H209" s="399"/>
      <c r="I209" s="399"/>
      <c r="J209" s="399"/>
      <c r="K209" s="399"/>
      <c r="L209" s="399"/>
      <c r="M209" s="399"/>
      <c r="N209" s="399"/>
      <c r="O209" s="399"/>
      <c r="P209" s="399"/>
      <c r="Q209" s="399"/>
      <c r="R209" s="399"/>
      <c r="S209" s="399"/>
      <c r="T209" s="399"/>
      <c r="U209" s="399"/>
      <c r="V209" s="399"/>
      <c r="W209" s="399"/>
      <c r="X209" s="399"/>
      <c r="Y209" s="399"/>
      <c r="Z209" s="399"/>
    </row>
    <row r="210" spans="1:26" x14ac:dyDescent="0.25">
      <c r="A210" s="399"/>
      <c r="B210" s="399"/>
      <c r="C210" s="399"/>
      <c r="D210" s="399"/>
      <c r="E210" s="399"/>
      <c r="F210" s="399"/>
      <c r="G210" s="399"/>
      <c r="H210" s="399"/>
      <c r="I210" s="399"/>
      <c r="J210" s="399"/>
      <c r="K210" s="399"/>
      <c r="L210" s="399"/>
      <c r="M210" s="399"/>
      <c r="N210" s="399"/>
      <c r="O210" s="399"/>
      <c r="P210" s="399"/>
      <c r="Q210" s="399"/>
      <c r="R210" s="399"/>
      <c r="S210" s="399"/>
      <c r="T210" s="399"/>
      <c r="U210" s="399"/>
      <c r="V210" s="399"/>
      <c r="W210" s="399"/>
      <c r="X210" s="399"/>
      <c r="Y210" s="399"/>
      <c r="Z210" s="399"/>
    </row>
    <row r="211" spans="1:26" x14ac:dyDescent="0.25">
      <c r="A211" s="399"/>
      <c r="B211" s="399"/>
      <c r="C211" s="399"/>
      <c r="D211" s="399"/>
      <c r="E211" s="399"/>
      <c r="F211" s="399"/>
      <c r="G211" s="399"/>
      <c r="H211" s="399"/>
      <c r="I211" s="399"/>
      <c r="J211" s="399"/>
      <c r="K211" s="399"/>
      <c r="L211" s="399"/>
      <c r="M211" s="399"/>
      <c r="N211" s="399"/>
      <c r="O211" s="399"/>
      <c r="P211" s="399"/>
      <c r="Q211" s="399"/>
      <c r="R211" s="399"/>
      <c r="S211" s="399"/>
      <c r="T211" s="399"/>
      <c r="U211" s="399"/>
      <c r="V211" s="399"/>
      <c r="W211" s="399"/>
      <c r="X211" s="399"/>
      <c r="Y211" s="399"/>
      <c r="Z211" s="399"/>
    </row>
    <row r="212" spans="1:26" x14ac:dyDescent="0.25">
      <c r="A212" s="399"/>
      <c r="B212" s="399"/>
      <c r="C212" s="399"/>
      <c r="D212" s="399"/>
      <c r="E212" s="399"/>
      <c r="F212" s="399"/>
      <c r="G212" s="399"/>
      <c r="H212" s="399"/>
      <c r="I212" s="399"/>
      <c r="J212" s="399"/>
      <c r="K212" s="399"/>
      <c r="L212" s="399"/>
      <c r="M212" s="399"/>
      <c r="N212" s="399"/>
      <c r="O212" s="399"/>
      <c r="P212" s="399"/>
      <c r="Q212" s="399"/>
      <c r="R212" s="399"/>
      <c r="S212" s="399"/>
      <c r="T212" s="399"/>
      <c r="U212" s="399"/>
      <c r="V212" s="399"/>
      <c r="W212" s="399"/>
      <c r="X212" s="399"/>
      <c r="Y212" s="399"/>
      <c r="Z212" s="399"/>
    </row>
    <row r="213" spans="1:26" x14ac:dyDescent="0.25">
      <c r="A213" s="399"/>
      <c r="B213" s="399"/>
      <c r="C213" s="399"/>
      <c r="D213" s="399"/>
      <c r="E213" s="399"/>
      <c r="F213" s="399"/>
      <c r="G213" s="399"/>
      <c r="H213" s="399"/>
      <c r="I213" s="399"/>
      <c r="J213" s="399"/>
      <c r="K213" s="399"/>
      <c r="L213" s="399"/>
      <c r="M213" s="399"/>
      <c r="N213" s="399"/>
      <c r="O213" s="399"/>
      <c r="P213" s="399"/>
      <c r="Q213" s="399"/>
      <c r="R213" s="399"/>
      <c r="S213" s="399"/>
      <c r="T213" s="399"/>
      <c r="U213" s="399"/>
      <c r="V213" s="399"/>
      <c r="W213" s="399"/>
      <c r="X213" s="399"/>
      <c r="Y213" s="399"/>
      <c r="Z213" s="399"/>
    </row>
    <row r="214" spans="1:26" x14ac:dyDescent="0.25">
      <c r="A214" s="399"/>
      <c r="B214" s="399"/>
      <c r="C214" s="399"/>
      <c r="D214" s="399"/>
      <c r="E214" s="399"/>
      <c r="F214" s="399"/>
      <c r="G214" s="399"/>
      <c r="H214" s="399"/>
      <c r="I214" s="399"/>
      <c r="J214" s="399"/>
      <c r="K214" s="399"/>
      <c r="L214" s="399"/>
      <c r="M214" s="399"/>
      <c r="N214" s="399"/>
      <c r="O214" s="399"/>
      <c r="P214" s="399"/>
      <c r="Q214" s="399"/>
      <c r="R214" s="399"/>
      <c r="S214" s="399"/>
      <c r="T214" s="399"/>
      <c r="U214" s="399"/>
      <c r="V214" s="399"/>
      <c r="W214" s="399"/>
      <c r="X214" s="399"/>
      <c r="Y214" s="399"/>
      <c r="Z214" s="399"/>
    </row>
    <row r="215" spans="1:26" x14ac:dyDescent="0.25">
      <c r="A215" s="399"/>
      <c r="B215" s="399"/>
      <c r="C215" s="399"/>
      <c r="D215" s="399"/>
      <c r="E215" s="399"/>
      <c r="F215" s="399"/>
      <c r="G215" s="399"/>
      <c r="H215" s="399"/>
      <c r="I215" s="399"/>
      <c r="J215" s="399"/>
      <c r="K215" s="399"/>
      <c r="L215" s="399"/>
      <c r="M215" s="399"/>
      <c r="N215" s="399"/>
      <c r="O215" s="399"/>
      <c r="P215" s="399"/>
      <c r="Q215" s="399"/>
      <c r="R215" s="399"/>
      <c r="S215" s="399"/>
      <c r="T215" s="399"/>
      <c r="U215" s="399"/>
      <c r="V215" s="399"/>
      <c r="W215" s="399"/>
      <c r="X215" s="399"/>
      <c r="Y215" s="399"/>
      <c r="Z215" s="399"/>
    </row>
    <row r="216" spans="1:26" x14ac:dyDescent="0.25">
      <c r="A216" s="399"/>
      <c r="B216" s="399"/>
      <c r="C216" s="399"/>
      <c r="D216" s="399"/>
      <c r="E216" s="399"/>
      <c r="F216" s="399"/>
      <c r="G216" s="399"/>
      <c r="H216" s="399"/>
      <c r="I216" s="399"/>
      <c r="J216" s="399"/>
      <c r="K216" s="399"/>
      <c r="L216" s="399"/>
      <c r="M216" s="399"/>
      <c r="N216" s="399"/>
      <c r="O216" s="399"/>
      <c r="P216" s="399"/>
      <c r="Q216" s="399"/>
      <c r="R216" s="399"/>
      <c r="S216" s="399"/>
      <c r="T216" s="399"/>
      <c r="U216" s="399"/>
      <c r="V216" s="399"/>
      <c r="W216" s="399"/>
      <c r="X216" s="399"/>
      <c r="Y216" s="399"/>
      <c r="Z216" s="399"/>
    </row>
    <row r="217" spans="1:26" x14ac:dyDescent="0.25">
      <c r="A217" s="399"/>
      <c r="B217" s="399"/>
      <c r="C217" s="399"/>
      <c r="D217" s="399"/>
      <c r="E217" s="399"/>
      <c r="F217" s="399"/>
      <c r="G217" s="399"/>
      <c r="H217" s="399"/>
      <c r="I217" s="399"/>
      <c r="J217" s="399"/>
      <c r="K217" s="399"/>
      <c r="L217" s="399"/>
      <c r="M217" s="399"/>
      <c r="N217" s="399"/>
      <c r="O217" s="399"/>
      <c r="P217" s="399"/>
      <c r="Q217" s="399"/>
      <c r="R217" s="399"/>
      <c r="S217" s="399"/>
      <c r="T217" s="399"/>
      <c r="U217" s="399"/>
      <c r="V217" s="399"/>
      <c r="W217" s="399"/>
      <c r="X217" s="399"/>
      <c r="Y217" s="399"/>
      <c r="Z217" s="399"/>
    </row>
    <row r="218" spans="1:26" x14ac:dyDescent="0.25">
      <c r="A218" s="399"/>
      <c r="B218" s="399"/>
      <c r="C218" s="399"/>
      <c r="D218" s="399"/>
      <c r="E218" s="399"/>
      <c r="F218" s="399"/>
      <c r="G218" s="399"/>
      <c r="H218" s="399"/>
      <c r="I218" s="399"/>
      <c r="J218" s="399"/>
      <c r="K218" s="399"/>
      <c r="L218" s="399"/>
      <c r="M218" s="399"/>
      <c r="N218" s="399"/>
      <c r="O218" s="399"/>
      <c r="P218" s="399"/>
      <c r="Q218" s="399"/>
      <c r="R218" s="399"/>
      <c r="S218" s="399"/>
      <c r="T218" s="399"/>
      <c r="U218" s="399"/>
      <c r="V218" s="399"/>
      <c r="W218" s="399"/>
      <c r="X218" s="399"/>
      <c r="Y218" s="399"/>
      <c r="Z218" s="399"/>
    </row>
    <row r="219" spans="1:26" x14ac:dyDescent="0.25">
      <c r="A219" s="399"/>
      <c r="B219" s="399"/>
      <c r="C219" s="399"/>
      <c r="D219" s="399"/>
      <c r="E219" s="399"/>
      <c r="F219" s="399"/>
      <c r="G219" s="399"/>
      <c r="H219" s="399"/>
      <c r="I219" s="399"/>
      <c r="J219" s="399"/>
      <c r="K219" s="399"/>
      <c r="L219" s="399"/>
      <c r="M219" s="399"/>
      <c r="N219" s="399"/>
      <c r="O219" s="399"/>
      <c r="P219" s="399"/>
      <c r="Q219" s="399"/>
      <c r="R219" s="399"/>
      <c r="S219" s="399"/>
      <c r="T219" s="399"/>
      <c r="U219" s="399"/>
      <c r="V219" s="399"/>
      <c r="W219" s="399"/>
      <c r="X219" s="399"/>
      <c r="Y219" s="399"/>
      <c r="Z219" s="399"/>
    </row>
    <row r="220" spans="1:26" x14ac:dyDescent="0.25">
      <c r="A220" s="399"/>
      <c r="B220" s="399"/>
      <c r="C220" s="399"/>
      <c r="D220" s="399"/>
      <c r="E220" s="399"/>
      <c r="F220" s="399"/>
      <c r="G220" s="399"/>
      <c r="H220" s="399"/>
      <c r="I220" s="399"/>
      <c r="J220" s="399"/>
      <c r="K220" s="399"/>
      <c r="L220" s="399"/>
      <c r="M220" s="399"/>
      <c r="N220" s="399"/>
      <c r="O220" s="399"/>
      <c r="P220" s="399"/>
      <c r="Q220" s="399"/>
      <c r="R220" s="399"/>
      <c r="S220" s="399"/>
      <c r="T220" s="399"/>
      <c r="U220" s="399"/>
      <c r="V220" s="399"/>
      <c r="W220" s="399"/>
      <c r="X220" s="399"/>
      <c r="Y220" s="399"/>
      <c r="Z220" s="399"/>
    </row>
    <row r="221" spans="1:26" x14ac:dyDescent="0.25">
      <c r="A221" s="399"/>
      <c r="B221" s="399"/>
      <c r="C221" s="399"/>
      <c r="D221" s="399"/>
      <c r="E221" s="399"/>
      <c r="F221" s="399"/>
      <c r="G221" s="399"/>
      <c r="H221" s="399"/>
      <c r="I221" s="399"/>
      <c r="J221" s="399"/>
      <c r="K221" s="399"/>
      <c r="L221" s="399"/>
      <c r="M221" s="399"/>
      <c r="N221" s="399"/>
      <c r="O221" s="399"/>
      <c r="P221" s="399"/>
      <c r="Q221" s="399"/>
      <c r="R221" s="399"/>
      <c r="S221" s="399"/>
      <c r="T221" s="399"/>
      <c r="U221" s="399"/>
      <c r="V221" s="399"/>
      <c r="W221" s="399"/>
      <c r="X221" s="399"/>
      <c r="Y221" s="399"/>
      <c r="Z221" s="399"/>
    </row>
    <row r="222" spans="1:26" x14ac:dyDescent="0.25">
      <c r="A222" s="399"/>
      <c r="B222" s="399"/>
      <c r="C222" s="399"/>
      <c r="D222" s="399"/>
      <c r="E222" s="399"/>
      <c r="F222" s="399"/>
      <c r="G222" s="399"/>
      <c r="H222" s="399"/>
      <c r="I222" s="399"/>
      <c r="J222" s="399"/>
      <c r="K222" s="399"/>
      <c r="L222" s="399"/>
      <c r="M222" s="399"/>
      <c r="N222" s="399"/>
      <c r="O222" s="399"/>
      <c r="P222" s="399"/>
      <c r="Q222" s="399"/>
      <c r="R222" s="399"/>
      <c r="S222" s="399"/>
      <c r="T222" s="399"/>
      <c r="U222" s="399"/>
      <c r="V222" s="399"/>
      <c r="W222" s="399"/>
      <c r="X222" s="399"/>
      <c r="Y222" s="399"/>
      <c r="Z222" s="399"/>
    </row>
    <row r="223" spans="1:26" x14ac:dyDescent="0.25">
      <c r="A223" s="399"/>
      <c r="B223" s="399"/>
      <c r="C223" s="399"/>
      <c r="D223" s="399"/>
      <c r="E223" s="399"/>
      <c r="F223" s="399"/>
      <c r="G223" s="399"/>
      <c r="H223" s="399"/>
      <c r="I223" s="399"/>
      <c r="J223" s="399"/>
      <c r="K223" s="399"/>
      <c r="L223" s="399"/>
      <c r="M223" s="399"/>
      <c r="N223" s="399"/>
      <c r="O223" s="399"/>
      <c r="P223" s="399"/>
      <c r="Q223" s="399"/>
      <c r="R223" s="399"/>
      <c r="S223" s="399"/>
      <c r="T223" s="399"/>
      <c r="U223" s="399"/>
      <c r="V223" s="399"/>
      <c r="W223" s="399"/>
      <c r="X223" s="399"/>
      <c r="Y223" s="399"/>
      <c r="Z223" s="399"/>
    </row>
    <row r="224" spans="1:26" x14ac:dyDescent="0.25">
      <c r="A224" s="399"/>
      <c r="B224" s="399"/>
      <c r="C224" s="399"/>
      <c r="D224" s="399"/>
      <c r="E224" s="399"/>
      <c r="F224" s="399"/>
      <c r="G224" s="399"/>
      <c r="H224" s="399"/>
      <c r="I224" s="399"/>
      <c r="J224" s="399"/>
      <c r="K224" s="399"/>
      <c r="L224" s="399"/>
      <c r="M224" s="399"/>
      <c r="N224" s="399"/>
      <c r="O224" s="399"/>
      <c r="P224" s="399"/>
      <c r="Q224" s="399"/>
      <c r="R224" s="399"/>
      <c r="S224" s="399"/>
      <c r="T224" s="399"/>
      <c r="U224" s="399"/>
      <c r="V224" s="399"/>
      <c r="W224" s="399"/>
      <c r="X224" s="399"/>
      <c r="Y224" s="399"/>
      <c r="Z224" s="399"/>
    </row>
    <row r="225" spans="1:26" x14ac:dyDescent="0.25">
      <c r="A225" s="399"/>
      <c r="B225" s="399"/>
      <c r="C225" s="399"/>
      <c r="D225" s="399"/>
      <c r="E225" s="399"/>
      <c r="F225" s="399"/>
      <c r="G225" s="399"/>
      <c r="H225" s="399"/>
      <c r="I225" s="399"/>
      <c r="J225" s="399"/>
      <c r="K225" s="399"/>
      <c r="L225" s="399"/>
      <c r="M225" s="399"/>
      <c r="N225" s="399"/>
      <c r="O225" s="399"/>
      <c r="P225" s="399"/>
      <c r="Q225" s="399"/>
      <c r="R225" s="399"/>
      <c r="S225" s="399"/>
      <c r="T225" s="399"/>
      <c r="U225" s="399"/>
      <c r="V225" s="399"/>
      <c r="W225" s="399"/>
      <c r="X225" s="399"/>
      <c r="Y225" s="399"/>
      <c r="Z225" s="399"/>
    </row>
    <row r="226" spans="1:26" x14ac:dyDescent="0.25">
      <c r="A226" s="399"/>
      <c r="B226" s="399"/>
      <c r="C226" s="399"/>
      <c r="D226" s="399"/>
      <c r="E226" s="399"/>
      <c r="F226" s="399"/>
      <c r="G226" s="399"/>
      <c r="H226" s="399"/>
      <c r="I226" s="399"/>
      <c r="J226" s="399"/>
      <c r="K226" s="399"/>
      <c r="L226" s="399"/>
      <c r="M226" s="399"/>
      <c r="N226" s="399"/>
      <c r="O226" s="399"/>
      <c r="P226" s="399"/>
      <c r="Q226" s="399"/>
      <c r="R226" s="399"/>
      <c r="S226" s="399"/>
      <c r="T226" s="399"/>
      <c r="U226" s="399"/>
      <c r="V226" s="399"/>
      <c r="W226" s="399"/>
      <c r="X226" s="399"/>
      <c r="Y226" s="399"/>
      <c r="Z226" s="399"/>
    </row>
    <row r="227" spans="1:26" x14ac:dyDescent="0.25">
      <c r="A227" s="399"/>
      <c r="B227" s="399"/>
      <c r="C227" s="399"/>
      <c r="D227" s="399"/>
      <c r="E227" s="399"/>
      <c r="F227" s="399"/>
      <c r="G227" s="399"/>
      <c r="H227" s="399"/>
      <c r="I227" s="399"/>
      <c r="J227" s="399"/>
      <c r="K227" s="399"/>
      <c r="L227" s="399"/>
      <c r="M227" s="399"/>
      <c r="N227" s="399"/>
      <c r="O227" s="399"/>
      <c r="P227" s="399"/>
      <c r="Q227" s="399"/>
      <c r="R227" s="399"/>
      <c r="S227" s="399"/>
      <c r="T227" s="399"/>
      <c r="U227" s="399"/>
      <c r="V227" s="399"/>
      <c r="W227" s="399"/>
      <c r="X227" s="399"/>
      <c r="Y227" s="399"/>
      <c r="Z227" s="399"/>
    </row>
    <row r="228" spans="1:26" x14ac:dyDescent="0.25">
      <c r="A228" s="399"/>
      <c r="B228" s="399"/>
      <c r="C228" s="399"/>
      <c r="D228" s="399"/>
      <c r="E228" s="399"/>
      <c r="F228" s="399"/>
      <c r="G228" s="399"/>
      <c r="H228" s="399"/>
      <c r="I228" s="399"/>
      <c r="J228" s="399"/>
      <c r="K228" s="399"/>
      <c r="L228" s="399"/>
      <c r="M228" s="399"/>
      <c r="N228" s="399"/>
      <c r="O228" s="399"/>
      <c r="P228" s="399"/>
      <c r="Q228" s="399"/>
      <c r="R228" s="399"/>
      <c r="S228" s="399"/>
      <c r="T228" s="399"/>
      <c r="U228" s="399"/>
      <c r="V228" s="399"/>
      <c r="W228" s="399"/>
      <c r="X228" s="399"/>
      <c r="Y228" s="399"/>
      <c r="Z228" s="399"/>
    </row>
    <row r="229" spans="1:26" x14ac:dyDescent="0.25">
      <c r="A229" s="399"/>
      <c r="B229" s="399"/>
      <c r="C229" s="399"/>
      <c r="D229" s="399"/>
      <c r="E229" s="399"/>
      <c r="F229" s="399"/>
      <c r="G229" s="399"/>
      <c r="H229" s="399"/>
      <c r="I229" s="399"/>
      <c r="J229" s="399"/>
      <c r="K229" s="399"/>
      <c r="L229" s="399"/>
      <c r="M229" s="399"/>
      <c r="N229" s="399"/>
      <c r="O229" s="399"/>
      <c r="P229" s="399"/>
      <c r="Q229" s="399"/>
      <c r="R229" s="399"/>
      <c r="S229" s="399"/>
      <c r="T229" s="399"/>
      <c r="U229" s="399"/>
      <c r="V229" s="399"/>
      <c r="W229" s="399"/>
      <c r="X229" s="399"/>
      <c r="Y229" s="399"/>
      <c r="Z229" s="399"/>
    </row>
    <row r="230" spans="1:26" x14ac:dyDescent="0.25">
      <c r="A230" s="399"/>
      <c r="B230" s="399"/>
      <c r="C230" s="399"/>
      <c r="D230" s="399"/>
      <c r="E230" s="399"/>
      <c r="F230" s="399"/>
      <c r="G230" s="399"/>
      <c r="H230" s="399"/>
      <c r="I230" s="399"/>
      <c r="J230" s="399"/>
      <c r="K230" s="399"/>
      <c r="L230" s="399"/>
      <c r="M230" s="399"/>
      <c r="N230" s="399"/>
      <c r="O230" s="399"/>
      <c r="P230" s="399"/>
      <c r="Q230" s="399"/>
      <c r="R230" s="399"/>
      <c r="S230" s="399"/>
      <c r="T230" s="399"/>
      <c r="U230" s="399"/>
      <c r="V230" s="399"/>
      <c r="W230" s="399"/>
      <c r="X230" s="399"/>
      <c r="Y230" s="399"/>
      <c r="Z230" s="399"/>
    </row>
    <row r="231" spans="1:26" x14ac:dyDescent="0.25">
      <c r="A231" s="399"/>
      <c r="B231" s="399"/>
      <c r="C231" s="399"/>
      <c r="D231" s="399"/>
      <c r="E231" s="399"/>
      <c r="F231" s="399"/>
      <c r="G231" s="399"/>
      <c r="H231" s="399"/>
      <c r="I231" s="399"/>
      <c r="J231" s="399"/>
      <c r="K231" s="399"/>
      <c r="L231" s="399"/>
      <c r="M231" s="399"/>
      <c r="N231" s="399"/>
      <c r="O231" s="399"/>
      <c r="P231" s="399"/>
      <c r="Q231" s="399"/>
      <c r="R231" s="399"/>
      <c r="S231" s="399"/>
      <c r="T231" s="399"/>
      <c r="U231" s="399"/>
      <c r="V231" s="399"/>
      <c r="W231" s="399"/>
      <c r="X231" s="399"/>
      <c r="Y231" s="399"/>
      <c r="Z231" s="399"/>
    </row>
    <row r="232" spans="1:26" x14ac:dyDescent="0.25">
      <c r="A232" s="399"/>
      <c r="B232" s="399"/>
      <c r="C232" s="399"/>
      <c r="D232" s="399"/>
      <c r="E232" s="399"/>
      <c r="F232" s="399"/>
      <c r="G232" s="399"/>
      <c r="H232" s="399"/>
      <c r="I232" s="399"/>
      <c r="J232" s="399"/>
      <c r="K232" s="399"/>
      <c r="L232" s="399"/>
      <c r="M232" s="399"/>
      <c r="N232" s="399"/>
      <c r="O232" s="399"/>
      <c r="P232" s="399"/>
      <c r="Q232" s="399"/>
      <c r="R232" s="399"/>
      <c r="S232" s="399"/>
      <c r="T232" s="399"/>
      <c r="U232" s="399"/>
      <c r="V232" s="399"/>
      <c r="W232" s="399"/>
      <c r="X232" s="399"/>
      <c r="Y232" s="399"/>
      <c r="Z232" s="399"/>
    </row>
    <row r="233" spans="1:26" x14ac:dyDescent="0.25">
      <c r="A233" s="399"/>
      <c r="B233" s="399"/>
      <c r="C233" s="399"/>
      <c r="D233" s="399"/>
      <c r="E233" s="399"/>
      <c r="F233" s="399"/>
      <c r="G233" s="399"/>
      <c r="H233" s="399"/>
      <c r="I233" s="399"/>
      <c r="J233" s="399"/>
      <c r="K233" s="399"/>
      <c r="L233" s="399"/>
      <c r="M233" s="399"/>
      <c r="N233" s="399"/>
      <c r="O233" s="399"/>
      <c r="P233" s="399"/>
      <c r="Q233" s="399"/>
      <c r="R233" s="399"/>
      <c r="S233" s="399"/>
      <c r="T233" s="399"/>
      <c r="U233" s="399"/>
      <c r="V233" s="399"/>
      <c r="W233" s="399"/>
      <c r="X233" s="399"/>
      <c r="Y233" s="399"/>
      <c r="Z233" s="399"/>
    </row>
    <row r="234" spans="1:26" x14ac:dyDescent="0.25">
      <c r="A234" s="399"/>
      <c r="B234" s="399"/>
      <c r="C234" s="399"/>
      <c r="D234" s="399"/>
      <c r="E234" s="399"/>
      <c r="F234" s="399"/>
      <c r="G234" s="399"/>
      <c r="H234" s="399"/>
      <c r="I234" s="399"/>
      <c r="J234" s="399"/>
      <c r="K234" s="399"/>
      <c r="L234" s="399"/>
      <c r="M234" s="399"/>
      <c r="N234" s="399"/>
      <c r="O234" s="399"/>
      <c r="P234" s="399"/>
      <c r="Q234" s="399"/>
      <c r="R234" s="399"/>
      <c r="S234" s="399"/>
      <c r="T234" s="399"/>
      <c r="U234" s="399"/>
      <c r="V234" s="399"/>
      <c r="W234" s="399"/>
      <c r="X234" s="399"/>
      <c r="Y234" s="399"/>
      <c r="Z234" s="399"/>
    </row>
    <row r="235" spans="1:26" x14ac:dyDescent="0.25">
      <c r="A235" s="399"/>
      <c r="B235" s="399"/>
      <c r="C235" s="399"/>
      <c r="D235" s="399"/>
      <c r="E235" s="399"/>
      <c r="F235" s="399"/>
      <c r="G235" s="399"/>
      <c r="H235" s="399"/>
      <c r="I235" s="399"/>
      <c r="J235" s="399"/>
      <c r="K235" s="399"/>
      <c r="L235" s="399"/>
      <c r="M235" s="399"/>
      <c r="N235" s="399"/>
      <c r="O235" s="399"/>
      <c r="P235" s="399"/>
      <c r="Q235" s="399"/>
      <c r="R235" s="399"/>
      <c r="S235" s="399"/>
      <c r="T235" s="399"/>
      <c r="U235" s="399"/>
      <c r="V235" s="399"/>
      <c r="W235" s="399"/>
      <c r="X235" s="399"/>
      <c r="Y235" s="399"/>
      <c r="Z235" s="399"/>
    </row>
    <row r="236" spans="1:26" x14ac:dyDescent="0.25">
      <c r="A236" s="399"/>
      <c r="B236" s="399"/>
      <c r="C236" s="399"/>
      <c r="D236" s="399"/>
      <c r="E236" s="399"/>
      <c r="F236" s="399"/>
      <c r="G236" s="399"/>
      <c r="H236" s="399"/>
      <c r="I236" s="399"/>
      <c r="J236" s="399"/>
      <c r="K236" s="399"/>
      <c r="L236" s="399"/>
      <c r="M236" s="399"/>
      <c r="N236" s="399"/>
      <c r="O236" s="399"/>
      <c r="P236" s="399"/>
      <c r="Q236" s="399"/>
      <c r="R236" s="399"/>
      <c r="S236" s="399"/>
      <c r="T236" s="399"/>
      <c r="U236" s="399"/>
      <c r="V236" s="399"/>
      <c r="W236" s="399"/>
      <c r="X236" s="399"/>
      <c r="Y236" s="399"/>
      <c r="Z236" s="399"/>
    </row>
    <row r="237" spans="1:26" x14ac:dyDescent="0.25">
      <c r="A237" s="399"/>
      <c r="B237" s="399"/>
      <c r="C237" s="399"/>
      <c r="D237" s="399"/>
      <c r="E237" s="399"/>
      <c r="F237" s="399"/>
      <c r="G237" s="399"/>
      <c r="H237" s="399"/>
      <c r="I237" s="399"/>
      <c r="J237" s="399"/>
      <c r="K237" s="399"/>
      <c r="L237" s="399"/>
      <c r="M237" s="399"/>
      <c r="N237" s="399"/>
      <c r="O237" s="399"/>
      <c r="P237" s="399"/>
      <c r="Q237" s="399"/>
      <c r="R237" s="399"/>
      <c r="S237" s="399"/>
      <c r="T237" s="399"/>
      <c r="U237" s="399"/>
      <c r="V237" s="399"/>
      <c r="W237" s="399"/>
      <c r="X237" s="399"/>
      <c r="Y237" s="399"/>
      <c r="Z237" s="399"/>
    </row>
    <row r="238" spans="1:26" x14ac:dyDescent="0.25">
      <c r="A238" s="399"/>
      <c r="B238" s="399"/>
      <c r="C238" s="399"/>
      <c r="D238" s="399"/>
      <c r="E238" s="399"/>
      <c r="F238" s="399"/>
      <c r="G238" s="399"/>
      <c r="H238" s="399"/>
      <c r="I238" s="399"/>
      <c r="J238" s="399"/>
      <c r="K238" s="399"/>
      <c r="L238" s="399"/>
      <c r="M238" s="399"/>
      <c r="N238" s="399"/>
      <c r="O238" s="399"/>
      <c r="P238" s="399"/>
      <c r="Q238" s="399"/>
      <c r="R238" s="399"/>
      <c r="S238" s="399"/>
      <c r="T238" s="399"/>
      <c r="U238" s="399"/>
      <c r="V238" s="399"/>
      <c r="W238" s="399"/>
      <c r="X238" s="399"/>
      <c r="Y238" s="399"/>
      <c r="Z238" s="399"/>
    </row>
    <row r="239" spans="1:26" x14ac:dyDescent="0.25">
      <c r="A239" s="399"/>
      <c r="B239" s="399"/>
      <c r="C239" s="399"/>
      <c r="D239" s="399"/>
      <c r="E239" s="399"/>
      <c r="F239" s="399"/>
      <c r="G239" s="399"/>
      <c r="H239" s="399"/>
      <c r="I239" s="399"/>
      <c r="J239" s="399"/>
      <c r="K239" s="399"/>
      <c r="L239" s="399"/>
      <c r="M239" s="399"/>
      <c r="N239" s="399"/>
      <c r="O239" s="399"/>
      <c r="P239" s="399"/>
      <c r="Q239" s="399"/>
      <c r="R239" s="399"/>
      <c r="S239" s="399"/>
      <c r="T239" s="399"/>
      <c r="U239" s="399"/>
      <c r="V239" s="399"/>
      <c r="W239" s="399"/>
      <c r="X239" s="399"/>
      <c r="Y239" s="399"/>
      <c r="Z239" s="399"/>
    </row>
    <row r="240" spans="1:26" x14ac:dyDescent="0.25">
      <c r="A240" s="399"/>
      <c r="B240" s="399"/>
      <c r="C240" s="399"/>
      <c r="D240" s="399"/>
      <c r="E240" s="399"/>
      <c r="F240" s="399"/>
      <c r="G240" s="399"/>
      <c r="H240" s="399"/>
      <c r="I240" s="399"/>
      <c r="J240" s="399"/>
      <c r="K240" s="399"/>
      <c r="L240" s="399"/>
      <c r="M240" s="399"/>
      <c r="N240" s="399"/>
      <c r="O240" s="399"/>
      <c r="P240" s="399"/>
      <c r="Q240" s="399"/>
      <c r="R240" s="399"/>
      <c r="S240" s="399"/>
      <c r="T240" s="399"/>
      <c r="U240" s="399"/>
      <c r="V240" s="399"/>
      <c r="W240" s="399"/>
      <c r="X240" s="399"/>
      <c r="Y240" s="399"/>
      <c r="Z240" s="399"/>
    </row>
    <row r="241" spans="1:26" x14ac:dyDescent="0.25">
      <c r="A241" s="399"/>
      <c r="B241" s="399"/>
      <c r="C241" s="399"/>
      <c r="D241" s="399"/>
      <c r="E241" s="399"/>
      <c r="F241" s="399"/>
      <c r="G241" s="399"/>
      <c r="H241" s="399"/>
      <c r="I241" s="399"/>
      <c r="J241" s="399"/>
      <c r="K241" s="399"/>
      <c r="L241" s="399"/>
      <c r="M241" s="399"/>
      <c r="N241" s="399"/>
      <c r="O241" s="399"/>
      <c r="P241" s="399"/>
      <c r="Q241" s="399"/>
      <c r="R241" s="399"/>
      <c r="S241" s="399"/>
      <c r="T241" s="399"/>
      <c r="U241" s="399"/>
      <c r="V241" s="399"/>
      <c r="W241" s="399"/>
      <c r="X241" s="399"/>
      <c r="Y241" s="399"/>
      <c r="Z241" s="399"/>
    </row>
    <row r="242" spans="1:26" x14ac:dyDescent="0.25">
      <c r="A242" s="399"/>
      <c r="B242" s="399"/>
      <c r="C242" s="399"/>
      <c r="D242" s="399"/>
      <c r="E242" s="399"/>
      <c r="F242" s="399"/>
      <c r="G242" s="399"/>
      <c r="H242" s="399"/>
      <c r="I242" s="399"/>
      <c r="J242" s="399"/>
      <c r="K242" s="399"/>
      <c r="L242" s="399"/>
      <c r="M242" s="399"/>
      <c r="N242" s="399"/>
      <c r="O242" s="399"/>
      <c r="P242" s="399"/>
      <c r="Q242" s="399"/>
      <c r="R242" s="399"/>
      <c r="S242" s="399"/>
      <c r="T242" s="399"/>
      <c r="U242" s="399"/>
      <c r="V242" s="399"/>
      <c r="W242" s="399"/>
      <c r="X242" s="399"/>
      <c r="Y242" s="399"/>
      <c r="Z242" s="399"/>
    </row>
    <row r="243" spans="1:26" x14ac:dyDescent="0.25">
      <c r="A243" s="399"/>
      <c r="B243" s="399"/>
      <c r="C243" s="399"/>
      <c r="D243" s="399"/>
      <c r="E243" s="399"/>
      <c r="F243" s="399"/>
      <c r="G243" s="399"/>
      <c r="H243" s="399"/>
      <c r="I243" s="399"/>
      <c r="J243" s="399"/>
      <c r="K243" s="399"/>
      <c r="L243" s="399"/>
      <c r="M243" s="399"/>
      <c r="N243" s="399"/>
      <c r="O243" s="399"/>
      <c r="P243" s="399"/>
      <c r="Q243" s="399"/>
      <c r="R243" s="399"/>
      <c r="S243" s="399"/>
      <c r="T243" s="399"/>
      <c r="U243" s="399"/>
      <c r="V243" s="399"/>
      <c r="W243" s="399"/>
      <c r="X243" s="399"/>
      <c r="Y243" s="399"/>
      <c r="Z243" s="399"/>
    </row>
    <row r="244" spans="1:26" x14ac:dyDescent="0.25">
      <c r="A244" s="399"/>
      <c r="B244" s="399"/>
      <c r="C244" s="399"/>
      <c r="D244" s="399"/>
      <c r="E244" s="399"/>
      <c r="F244" s="399"/>
      <c r="G244" s="399"/>
      <c r="H244" s="399"/>
      <c r="I244" s="399"/>
      <c r="J244" s="399"/>
      <c r="K244" s="399"/>
      <c r="L244" s="399"/>
      <c r="M244" s="399"/>
      <c r="N244" s="399"/>
      <c r="O244" s="399"/>
      <c r="P244" s="399"/>
      <c r="Q244" s="399"/>
      <c r="R244" s="399"/>
      <c r="S244" s="399"/>
      <c r="T244" s="399"/>
      <c r="U244" s="399"/>
      <c r="V244" s="399"/>
      <c r="W244" s="399"/>
      <c r="X244" s="399"/>
      <c r="Y244" s="399"/>
      <c r="Z244" s="399"/>
    </row>
    <row r="245" spans="1:26" x14ac:dyDescent="0.25">
      <c r="A245" s="399"/>
      <c r="B245" s="399"/>
      <c r="C245" s="399"/>
      <c r="D245" s="399"/>
      <c r="E245" s="399"/>
      <c r="F245" s="399"/>
      <c r="G245" s="399"/>
      <c r="H245" s="399"/>
      <c r="I245" s="399"/>
      <c r="J245" s="399"/>
      <c r="K245" s="399"/>
      <c r="L245" s="399"/>
      <c r="M245" s="399"/>
      <c r="N245" s="399"/>
      <c r="O245" s="399"/>
      <c r="P245" s="399"/>
      <c r="Q245" s="399"/>
      <c r="R245" s="399"/>
      <c r="S245" s="399"/>
      <c r="T245" s="399"/>
      <c r="U245" s="399"/>
      <c r="V245" s="399"/>
      <c r="W245" s="399"/>
      <c r="X245" s="399"/>
      <c r="Y245" s="399"/>
      <c r="Z245" s="399"/>
    </row>
    <row r="246" spans="1:26" x14ac:dyDescent="0.25">
      <c r="A246" s="399"/>
      <c r="B246" s="399"/>
      <c r="C246" s="399"/>
      <c r="D246" s="399"/>
      <c r="E246" s="399"/>
      <c r="F246" s="399"/>
      <c r="G246" s="399"/>
      <c r="H246" s="399"/>
      <c r="I246" s="399"/>
      <c r="J246" s="399"/>
      <c r="K246" s="399"/>
      <c r="L246" s="399"/>
      <c r="M246" s="399"/>
      <c r="N246" s="399"/>
      <c r="O246" s="399"/>
      <c r="P246" s="399"/>
      <c r="Q246" s="399"/>
      <c r="R246" s="399"/>
      <c r="S246" s="399"/>
      <c r="T246" s="399"/>
      <c r="U246" s="399"/>
      <c r="V246" s="399"/>
      <c r="W246" s="399"/>
      <c r="X246" s="399"/>
      <c r="Y246" s="399"/>
      <c r="Z246" s="399"/>
    </row>
    <row r="247" spans="1:26" x14ac:dyDescent="0.25">
      <c r="A247" s="399"/>
      <c r="B247" s="399"/>
      <c r="C247" s="399"/>
      <c r="D247" s="399"/>
      <c r="E247" s="399"/>
      <c r="F247" s="399"/>
      <c r="G247" s="399"/>
      <c r="H247" s="399"/>
      <c r="I247" s="399"/>
      <c r="J247" s="399"/>
      <c r="K247" s="399"/>
      <c r="L247" s="399"/>
      <c r="M247" s="399"/>
      <c r="N247" s="399"/>
      <c r="O247" s="399"/>
      <c r="P247" s="399"/>
      <c r="Q247" s="399"/>
      <c r="R247" s="399"/>
      <c r="S247" s="399"/>
      <c r="T247" s="399"/>
      <c r="U247" s="399"/>
      <c r="V247" s="399"/>
      <c r="W247" s="399"/>
      <c r="X247" s="399"/>
      <c r="Y247" s="399"/>
      <c r="Z247" s="399"/>
    </row>
    <row r="248" spans="1:26" x14ac:dyDescent="0.25">
      <c r="A248" s="399"/>
      <c r="B248" s="399"/>
      <c r="C248" s="399"/>
      <c r="D248" s="399"/>
      <c r="E248" s="399"/>
      <c r="F248" s="399"/>
      <c r="G248" s="399"/>
      <c r="H248" s="399"/>
      <c r="I248" s="399"/>
      <c r="J248" s="399"/>
      <c r="K248" s="399"/>
      <c r="L248" s="399"/>
      <c r="M248" s="399"/>
      <c r="N248" s="399"/>
      <c r="O248" s="399"/>
      <c r="P248" s="399"/>
      <c r="Q248" s="399"/>
      <c r="R248" s="399"/>
      <c r="S248" s="399"/>
      <c r="T248" s="399"/>
      <c r="U248" s="399"/>
      <c r="V248" s="399"/>
      <c r="W248" s="399"/>
      <c r="X248" s="399"/>
      <c r="Y248" s="399"/>
      <c r="Z248" s="399"/>
    </row>
    <row r="249" spans="1:26" x14ac:dyDescent="0.25">
      <c r="A249" s="399"/>
      <c r="B249" s="399"/>
      <c r="C249" s="399"/>
      <c r="D249" s="399"/>
      <c r="E249" s="399"/>
      <c r="F249" s="399"/>
      <c r="G249" s="399"/>
      <c r="H249" s="399"/>
      <c r="I249" s="399"/>
      <c r="J249" s="399"/>
      <c r="K249" s="399"/>
      <c r="L249" s="399"/>
      <c r="M249" s="399"/>
      <c r="N249" s="399"/>
      <c r="O249" s="399"/>
      <c r="P249" s="399"/>
      <c r="Q249" s="399"/>
      <c r="R249" s="399"/>
      <c r="S249" s="399"/>
      <c r="T249" s="399"/>
      <c r="U249" s="399"/>
      <c r="V249" s="399"/>
      <c r="W249" s="399"/>
      <c r="X249" s="399"/>
      <c r="Y249" s="399"/>
      <c r="Z249" s="399"/>
    </row>
    <row r="250" spans="1:26" x14ac:dyDescent="0.25">
      <c r="A250" s="399"/>
      <c r="B250" s="399"/>
      <c r="C250" s="399"/>
      <c r="D250" s="399"/>
      <c r="E250" s="399"/>
      <c r="F250" s="399"/>
      <c r="G250" s="399"/>
      <c r="H250" s="399"/>
      <c r="I250" s="399"/>
      <c r="J250" s="399"/>
      <c r="K250" s="399"/>
      <c r="L250" s="399"/>
      <c r="M250" s="399"/>
      <c r="N250" s="399"/>
      <c r="O250" s="399"/>
      <c r="P250" s="399"/>
      <c r="Q250" s="399"/>
      <c r="R250" s="399"/>
      <c r="S250" s="399"/>
      <c r="T250" s="399"/>
      <c r="U250" s="399"/>
      <c r="V250" s="399"/>
      <c r="W250" s="399"/>
      <c r="X250" s="399"/>
      <c r="Y250" s="399"/>
      <c r="Z250" s="399"/>
    </row>
    <row r="251" spans="1:26" x14ac:dyDescent="0.25">
      <c r="A251" s="399"/>
      <c r="B251" s="399"/>
      <c r="C251" s="399"/>
      <c r="D251" s="399"/>
      <c r="E251" s="399"/>
      <c r="F251" s="399"/>
      <c r="G251" s="399"/>
      <c r="H251" s="399"/>
      <c r="I251" s="399"/>
      <c r="J251" s="399"/>
      <c r="K251" s="399"/>
      <c r="L251" s="399"/>
      <c r="M251" s="399"/>
      <c r="N251" s="399"/>
      <c r="O251" s="399"/>
      <c r="P251" s="399"/>
      <c r="Q251" s="399"/>
      <c r="R251" s="399"/>
      <c r="S251" s="399"/>
      <c r="T251" s="399"/>
      <c r="U251" s="399"/>
      <c r="V251" s="399"/>
      <c r="W251" s="399"/>
      <c r="X251" s="399"/>
      <c r="Y251" s="399"/>
      <c r="Z251" s="399"/>
    </row>
    <row r="252" spans="1:26" x14ac:dyDescent="0.25">
      <c r="A252" s="399"/>
      <c r="B252" s="399"/>
      <c r="C252" s="399"/>
      <c r="D252" s="399"/>
      <c r="E252" s="399"/>
      <c r="F252" s="399"/>
      <c r="G252" s="399"/>
      <c r="H252" s="399"/>
      <c r="I252" s="399"/>
      <c r="J252" s="399"/>
      <c r="K252" s="399"/>
      <c r="L252" s="399"/>
      <c r="M252" s="399"/>
      <c r="N252" s="399"/>
      <c r="O252" s="399"/>
      <c r="P252" s="399"/>
      <c r="Q252" s="399"/>
      <c r="R252" s="399"/>
      <c r="S252" s="399"/>
      <c r="T252" s="399"/>
      <c r="U252" s="399"/>
      <c r="V252" s="399"/>
      <c r="W252" s="399"/>
      <c r="X252" s="399"/>
      <c r="Y252" s="399"/>
      <c r="Z252" s="399"/>
    </row>
    <row r="253" spans="1:26" x14ac:dyDescent="0.25">
      <c r="A253" s="399"/>
      <c r="B253" s="399"/>
      <c r="C253" s="399"/>
      <c r="D253" s="399"/>
      <c r="E253" s="399"/>
      <c r="F253" s="399"/>
      <c r="G253" s="399"/>
      <c r="H253" s="399"/>
      <c r="I253" s="399"/>
      <c r="J253" s="399"/>
      <c r="K253" s="399"/>
      <c r="L253" s="399"/>
      <c r="M253" s="399"/>
      <c r="N253" s="399"/>
      <c r="O253" s="399"/>
      <c r="P253" s="399"/>
      <c r="Q253" s="399"/>
      <c r="R253" s="399"/>
      <c r="S253" s="399"/>
      <c r="T253" s="399"/>
      <c r="U253" s="399"/>
      <c r="V253" s="399"/>
      <c r="W253" s="399"/>
      <c r="X253" s="399"/>
      <c r="Y253" s="399"/>
      <c r="Z253" s="399"/>
    </row>
    <row r="254" spans="1:26" x14ac:dyDescent="0.25">
      <c r="A254" s="399"/>
      <c r="B254" s="399"/>
      <c r="C254" s="399"/>
      <c r="D254" s="399"/>
      <c r="E254" s="399"/>
      <c r="F254" s="399"/>
      <c r="G254" s="399"/>
      <c r="H254" s="399"/>
      <c r="I254" s="399"/>
      <c r="J254" s="399"/>
      <c r="K254" s="399"/>
      <c r="L254" s="399"/>
      <c r="M254" s="399"/>
      <c r="N254" s="399"/>
      <c r="O254" s="399"/>
      <c r="P254" s="399"/>
      <c r="Q254" s="399"/>
      <c r="R254" s="399"/>
      <c r="S254" s="399"/>
      <c r="T254" s="399"/>
      <c r="U254" s="399"/>
      <c r="V254" s="399"/>
      <c r="W254" s="399"/>
      <c r="X254" s="399"/>
      <c r="Y254" s="399"/>
      <c r="Z254" s="399"/>
    </row>
    <row r="255" spans="1:26" x14ac:dyDescent="0.25">
      <c r="A255" s="399"/>
      <c r="B255" s="399"/>
      <c r="C255" s="399"/>
      <c r="D255" s="399"/>
      <c r="E255" s="399"/>
      <c r="F255" s="399"/>
      <c r="G255" s="399"/>
      <c r="H255" s="399"/>
      <c r="I255" s="399"/>
      <c r="J255" s="399"/>
      <c r="K255" s="399"/>
      <c r="L255" s="399"/>
      <c r="M255" s="399"/>
      <c r="N255" s="399"/>
      <c r="O255" s="399"/>
      <c r="P255" s="399"/>
      <c r="Q255" s="399"/>
      <c r="R255" s="399"/>
      <c r="S255" s="399"/>
      <c r="T255" s="399"/>
      <c r="U255" s="399"/>
      <c r="V255" s="399"/>
      <c r="W255" s="399"/>
      <c r="X255" s="399"/>
      <c r="Y255" s="399"/>
      <c r="Z255" s="399"/>
    </row>
    <row r="256" spans="1:26" x14ac:dyDescent="0.25">
      <c r="A256" s="399"/>
      <c r="B256" s="399"/>
      <c r="C256" s="399"/>
      <c r="D256" s="399"/>
      <c r="E256" s="399"/>
      <c r="F256" s="399"/>
      <c r="G256" s="399"/>
      <c r="H256" s="399"/>
      <c r="I256" s="399"/>
      <c r="J256" s="399"/>
      <c r="K256" s="399"/>
      <c r="L256" s="399"/>
      <c r="M256" s="399"/>
      <c r="N256" s="399"/>
      <c r="O256" s="399"/>
      <c r="P256" s="399"/>
      <c r="Q256" s="399"/>
      <c r="R256" s="399"/>
      <c r="S256" s="399"/>
      <c r="T256" s="399"/>
      <c r="U256" s="399"/>
      <c r="V256" s="399"/>
      <c r="W256" s="399"/>
      <c r="X256" s="399"/>
      <c r="Y256" s="399"/>
      <c r="Z256" s="399"/>
    </row>
    <row r="257" spans="1:26" x14ac:dyDescent="0.25">
      <c r="A257" s="399"/>
      <c r="B257" s="399"/>
      <c r="C257" s="399"/>
      <c r="D257" s="399"/>
      <c r="E257" s="399"/>
      <c r="F257" s="399"/>
      <c r="G257" s="399"/>
      <c r="H257" s="399"/>
      <c r="I257" s="399"/>
      <c r="J257" s="399"/>
      <c r="K257" s="399"/>
      <c r="L257" s="399"/>
      <c r="M257" s="399"/>
      <c r="N257" s="399"/>
      <c r="O257" s="399"/>
      <c r="P257" s="399"/>
      <c r="Q257" s="399"/>
      <c r="R257" s="399"/>
      <c r="S257" s="399"/>
      <c r="T257" s="399"/>
      <c r="U257" s="399"/>
      <c r="V257" s="399"/>
      <c r="W257" s="399"/>
      <c r="X257" s="399"/>
      <c r="Y257" s="399"/>
      <c r="Z257" s="399"/>
    </row>
    <row r="258" spans="1:26" x14ac:dyDescent="0.25">
      <c r="A258" s="399"/>
      <c r="B258" s="399"/>
      <c r="C258" s="399"/>
      <c r="D258" s="399"/>
      <c r="E258" s="399"/>
      <c r="F258" s="399"/>
      <c r="G258" s="399"/>
      <c r="H258" s="399"/>
      <c r="I258" s="399"/>
      <c r="J258" s="399"/>
      <c r="K258" s="399"/>
      <c r="L258" s="399"/>
      <c r="M258" s="399"/>
      <c r="N258" s="399"/>
      <c r="O258" s="399"/>
      <c r="P258" s="399"/>
      <c r="Q258" s="399"/>
      <c r="R258" s="399"/>
      <c r="S258" s="399"/>
      <c r="T258" s="399"/>
      <c r="U258" s="399"/>
      <c r="V258" s="399"/>
      <c r="W258" s="399"/>
      <c r="X258" s="399"/>
      <c r="Y258" s="399"/>
      <c r="Z258" s="399"/>
    </row>
    <row r="259" spans="1:26" x14ac:dyDescent="0.25">
      <c r="A259" s="399"/>
      <c r="B259" s="399"/>
      <c r="C259" s="399"/>
      <c r="D259" s="399"/>
      <c r="E259" s="399"/>
      <c r="F259" s="399"/>
      <c r="G259" s="399"/>
      <c r="H259" s="399"/>
      <c r="I259" s="399"/>
      <c r="J259" s="399"/>
      <c r="K259" s="399"/>
      <c r="L259" s="399"/>
      <c r="M259" s="399"/>
      <c r="N259" s="399"/>
      <c r="O259" s="399"/>
      <c r="P259" s="399"/>
      <c r="Q259" s="399"/>
      <c r="R259" s="399"/>
      <c r="S259" s="399"/>
      <c r="T259" s="399"/>
      <c r="U259" s="399"/>
      <c r="V259" s="399"/>
      <c r="W259" s="399"/>
      <c r="X259" s="399"/>
      <c r="Y259" s="399"/>
      <c r="Z259" s="399"/>
    </row>
    <row r="260" spans="1:26" x14ac:dyDescent="0.25">
      <c r="A260" s="399"/>
      <c r="B260" s="399"/>
      <c r="C260" s="399"/>
      <c r="D260" s="399"/>
      <c r="E260" s="399"/>
      <c r="F260" s="399"/>
      <c r="G260" s="399"/>
      <c r="H260" s="399"/>
      <c r="I260" s="399"/>
      <c r="J260" s="399"/>
      <c r="K260" s="399"/>
      <c r="L260" s="399"/>
      <c r="M260" s="399"/>
      <c r="N260" s="399"/>
      <c r="O260" s="399"/>
      <c r="P260" s="399"/>
      <c r="Q260" s="399"/>
      <c r="R260" s="399"/>
      <c r="S260" s="399"/>
      <c r="T260" s="399"/>
      <c r="U260" s="399"/>
      <c r="V260" s="399"/>
      <c r="W260" s="399"/>
      <c r="X260" s="399"/>
      <c r="Y260" s="399"/>
      <c r="Z260" s="399"/>
    </row>
    <row r="261" spans="1:26" x14ac:dyDescent="0.25">
      <c r="A261" s="399"/>
      <c r="B261" s="399"/>
      <c r="C261" s="399"/>
      <c r="D261" s="399"/>
      <c r="E261" s="399"/>
      <c r="F261" s="399"/>
      <c r="G261" s="399"/>
      <c r="H261" s="399"/>
      <c r="I261" s="399"/>
      <c r="J261" s="399"/>
      <c r="K261" s="399"/>
      <c r="L261" s="399"/>
      <c r="M261" s="399"/>
      <c r="N261" s="399"/>
      <c r="O261" s="399"/>
      <c r="P261" s="399"/>
      <c r="Q261" s="399"/>
      <c r="R261" s="399"/>
      <c r="S261" s="399"/>
      <c r="T261" s="399"/>
      <c r="U261" s="399"/>
      <c r="V261" s="399"/>
      <c r="W261" s="399"/>
      <c r="X261" s="399"/>
      <c r="Y261" s="399"/>
      <c r="Z261" s="399"/>
    </row>
    <row r="262" spans="1:26" x14ac:dyDescent="0.25">
      <c r="A262" s="399"/>
      <c r="B262" s="399"/>
      <c r="C262" s="399"/>
      <c r="D262" s="399"/>
      <c r="E262" s="399"/>
      <c r="F262" s="399"/>
      <c r="G262" s="399"/>
      <c r="H262" s="399"/>
      <c r="I262" s="399"/>
      <c r="J262" s="399"/>
      <c r="K262" s="399"/>
      <c r="L262" s="399"/>
      <c r="M262" s="399"/>
      <c r="N262" s="399"/>
      <c r="O262" s="399"/>
      <c r="P262" s="399"/>
      <c r="Q262" s="399"/>
      <c r="R262" s="399"/>
      <c r="S262" s="399"/>
      <c r="T262" s="399"/>
      <c r="U262" s="399"/>
      <c r="V262" s="399"/>
      <c r="W262" s="399"/>
      <c r="X262" s="399"/>
      <c r="Y262" s="399"/>
      <c r="Z262" s="399"/>
    </row>
    <row r="263" spans="1:26" x14ac:dyDescent="0.25">
      <c r="A263" s="399"/>
      <c r="B263" s="399"/>
      <c r="C263" s="399"/>
      <c r="D263" s="399"/>
      <c r="E263" s="399"/>
      <c r="F263" s="399"/>
      <c r="G263" s="399"/>
      <c r="H263" s="399"/>
      <c r="I263" s="399"/>
      <c r="J263" s="399"/>
      <c r="K263" s="399"/>
      <c r="L263" s="399"/>
      <c r="M263" s="399"/>
      <c r="N263" s="399"/>
      <c r="O263" s="399"/>
      <c r="P263" s="399"/>
      <c r="Q263" s="399"/>
      <c r="R263" s="399"/>
      <c r="S263" s="399"/>
      <c r="T263" s="399"/>
      <c r="U263" s="399"/>
      <c r="V263" s="399"/>
      <c r="W263" s="399"/>
      <c r="X263" s="399"/>
      <c r="Y263" s="399"/>
      <c r="Z263" s="399"/>
    </row>
    <row r="264" spans="1:26" x14ac:dyDescent="0.25">
      <c r="A264" s="399"/>
      <c r="B264" s="399"/>
      <c r="C264" s="399"/>
      <c r="D264" s="399"/>
      <c r="E264" s="399"/>
      <c r="F264" s="399"/>
      <c r="G264" s="399"/>
      <c r="H264" s="399"/>
      <c r="I264" s="399"/>
      <c r="J264" s="399"/>
      <c r="K264" s="399"/>
      <c r="L264" s="399"/>
      <c r="M264" s="399"/>
      <c r="N264" s="399"/>
      <c r="O264" s="399"/>
      <c r="P264" s="399"/>
      <c r="Q264" s="399"/>
      <c r="R264" s="399"/>
      <c r="S264" s="399"/>
      <c r="T264" s="399"/>
      <c r="U264" s="399"/>
      <c r="V264" s="399"/>
      <c r="W264" s="399"/>
      <c r="X264" s="399"/>
      <c r="Y264" s="399"/>
      <c r="Z264" s="399"/>
    </row>
    <row r="265" spans="1:26" x14ac:dyDescent="0.25">
      <c r="A265" s="399"/>
      <c r="B265" s="399"/>
      <c r="C265" s="399"/>
      <c r="D265" s="399"/>
      <c r="E265" s="399"/>
      <c r="F265" s="399"/>
      <c r="G265" s="399"/>
      <c r="H265" s="399"/>
      <c r="I265" s="399"/>
      <c r="J265" s="399"/>
      <c r="K265" s="399"/>
      <c r="L265" s="399"/>
      <c r="M265" s="399"/>
      <c r="N265" s="399"/>
      <c r="O265" s="399"/>
      <c r="P265" s="399"/>
      <c r="Q265" s="399"/>
      <c r="R265" s="399"/>
      <c r="S265" s="399"/>
      <c r="T265" s="399"/>
      <c r="U265" s="399"/>
      <c r="V265" s="399"/>
      <c r="W265" s="399"/>
      <c r="X265" s="399"/>
      <c r="Y265" s="399"/>
      <c r="Z265" s="399"/>
    </row>
    <row r="266" spans="1:26" x14ac:dyDescent="0.25">
      <c r="A266" s="399"/>
      <c r="B266" s="399"/>
      <c r="C266" s="399"/>
      <c r="D266" s="399"/>
      <c r="E266" s="399"/>
      <c r="F266" s="399"/>
      <c r="G266" s="399"/>
      <c r="H266" s="399"/>
      <c r="I266" s="399"/>
      <c r="J266" s="399"/>
      <c r="K266" s="399"/>
      <c r="L266" s="399"/>
      <c r="M266" s="399"/>
      <c r="N266" s="399"/>
      <c r="O266" s="399"/>
      <c r="P266" s="399"/>
      <c r="Q266" s="399"/>
      <c r="R266" s="399"/>
      <c r="S266" s="399"/>
      <c r="T266" s="399"/>
      <c r="U266" s="399"/>
      <c r="V266" s="399"/>
      <c r="W266" s="399"/>
      <c r="X266" s="399"/>
      <c r="Y266" s="399"/>
      <c r="Z266" s="399"/>
    </row>
    <row r="267" spans="1:26" x14ac:dyDescent="0.25">
      <c r="A267" s="399"/>
      <c r="B267" s="399"/>
      <c r="C267" s="399"/>
      <c r="D267" s="399"/>
      <c r="E267" s="399"/>
      <c r="F267" s="399"/>
      <c r="G267" s="399"/>
      <c r="H267" s="399"/>
      <c r="I267" s="399"/>
      <c r="J267" s="399"/>
      <c r="K267" s="399"/>
      <c r="L267" s="399"/>
      <c r="M267" s="399"/>
      <c r="N267" s="399"/>
      <c r="O267" s="399"/>
      <c r="P267" s="399"/>
      <c r="Q267" s="399"/>
      <c r="R267" s="399"/>
      <c r="S267" s="399"/>
      <c r="T267" s="399"/>
      <c r="U267" s="399"/>
      <c r="V267" s="399"/>
      <c r="W267" s="399"/>
      <c r="X267" s="399"/>
      <c r="Y267" s="399"/>
      <c r="Z267" s="399"/>
    </row>
    <row r="268" spans="1:26" x14ac:dyDescent="0.25">
      <c r="A268" s="399"/>
      <c r="B268" s="399"/>
      <c r="C268" s="399"/>
      <c r="D268" s="399"/>
      <c r="E268" s="399"/>
      <c r="F268" s="399"/>
      <c r="G268" s="399"/>
      <c r="H268" s="399"/>
      <c r="I268" s="399"/>
      <c r="J268" s="399"/>
      <c r="K268" s="399"/>
      <c r="L268" s="399"/>
      <c r="M268" s="399"/>
      <c r="N268" s="399"/>
      <c r="O268" s="399"/>
      <c r="P268" s="399"/>
      <c r="Q268" s="399"/>
      <c r="R268" s="399"/>
      <c r="S268" s="399"/>
      <c r="T268" s="399"/>
      <c r="U268" s="399"/>
      <c r="V268" s="399"/>
      <c r="W268" s="399"/>
      <c r="X268" s="399"/>
      <c r="Y268" s="399"/>
      <c r="Z268" s="399"/>
    </row>
    <row r="269" spans="1:26" x14ac:dyDescent="0.25">
      <c r="A269" s="399"/>
      <c r="B269" s="399"/>
      <c r="C269" s="399"/>
      <c r="D269" s="399"/>
      <c r="E269" s="399"/>
      <c r="F269" s="399"/>
      <c r="G269" s="399"/>
      <c r="H269" s="399"/>
      <c r="I269" s="399"/>
      <c r="J269" s="399"/>
      <c r="K269" s="399"/>
      <c r="L269" s="399"/>
      <c r="M269" s="399"/>
      <c r="N269" s="399"/>
      <c r="O269" s="399"/>
      <c r="P269" s="399"/>
      <c r="Q269" s="399"/>
      <c r="R269" s="399"/>
      <c r="S269" s="399"/>
      <c r="T269" s="399"/>
      <c r="U269" s="399"/>
      <c r="V269" s="399"/>
      <c r="W269" s="399"/>
      <c r="X269" s="399"/>
      <c r="Y269" s="399"/>
      <c r="Z269" s="399"/>
    </row>
    <row r="270" spans="1:26" x14ac:dyDescent="0.25">
      <c r="A270" s="399"/>
      <c r="B270" s="399"/>
      <c r="C270" s="399"/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399"/>
      <c r="P270" s="399"/>
      <c r="Q270" s="399"/>
      <c r="R270" s="399"/>
      <c r="S270" s="399"/>
      <c r="T270" s="399"/>
      <c r="U270" s="399"/>
      <c r="V270" s="399"/>
      <c r="W270" s="399"/>
      <c r="X270" s="399"/>
      <c r="Y270" s="399"/>
      <c r="Z270" s="399"/>
    </row>
    <row r="271" spans="1:26" x14ac:dyDescent="0.25">
      <c r="A271" s="399"/>
      <c r="B271" s="399"/>
      <c r="C271" s="399"/>
      <c r="D271" s="399"/>
      <c r="E271" s="399"/>
      <c r="F271" s="399"/>
      <c r="G271" s="399"/>
      <c r="H271" s="399"/>
      <c r="I271" s="399"/>
      <c r="J271" s="399"/>
      <c r="K271" s="399"/>
      <c r="L271" s="399"/>
      <c r="M271" s="399"/>
      <c r="N271" s="399"/>
      <c r="O271" s="399"/>
      <c r="P271" s="399"/>
      <c r="Q271" s="399"/>
      <c r="R271" s="399"/>
      <c r="S271" s="399"/>
      <c r="T271" s="399"/>
      <c r="U271" s="399"/>
      <c r="V271" s="399"/>
      <c r="W271" s="399"/>
      <c r="X271" s="399"/>
      <c r="Y271" s="399"/>
      <c r="Z271" s="399"/>
    </row>
    <row r="272" spans="1:26" x14ac:dyDescent="0.25">
      <c r="A272" s="399"/>
      <c r="B272" s="399"/>
      <c r="C272" s="399"/>
      <c r="D272" s="399"/>
      <c r="E272" s="399"/>
      <c r="F272" s="399"/>
      <c r="G272" s="399"/>
      <c r="H272" s="399"/>
      <c r="I272" s="399"/>
      <c r="J272" s="399"/>
      <c r="K272" s="399"/>
      <c r="L272" s="399"/>
      <c r="M272" s="399"/>
      <c r="N272" s="399"/>
      <c r="O272" s="399"/>
      <c r="P272" s="399"/>
      <c r="Q272" s="399"/>
      <c r="R272" s="399"/>
      <c r="S272" s="399"/>
      <c r="T272" s="399"/>
      <c r="U272" s="399"/>
      <c r="V272" s="399"/>
      <c r="W272" s="399"/>
      <c r="X272" s="399"/>
      <c r="Y272" s="399"/>
      <c r="Z272" s="399"/>
    </row>
    <row r="273" spans="1:26" x14ac:dyDescent="0.25">
      <c r="A273" s="399"/>
      <c r="B273" s="399"/>
      <c r="C273" s="399"/>
      <c r="D273" s="399"/>
      <c r="E273" s="399"/>
      <c r="F273" s="399"/>
      <c r="G273" s="399"/>
      <c r="H273" s="399"/>
      <c r="I273" s="399"/>
      <c r="J273" s="399"/>
      <c r="K273" s="399"/>
      <c r="L273" s="399"/>
      <c r="M273" s="399"/>
      <c r="N273" s="399"/>
      <c r="O273" s="399"/>
      <c r="P273" s="399"/>
      <c r="Q273" s="399"/>
      <c r="R273" s="399"/>
      <c r="S273" s="399"/>
      <c r="T273" s="399"/>
      <c r="U273" s="399"/>
      <c r="V273" s="399"/>
      <c r="W273" s="399"/>
      <c r="X273" s="399"/>
      <c r="Y273" s="399"/>
      <c r="Z273" s="399"/>
    </row>
    <row r="274" spans="1:26" x14ac:dyDescent="0.25">
      <c r="A274" s="399"/>
      <c r="B274" s="399"/>
      <c r="C274" s="399"/>
      <c r="D274" s="399"/>
      <c r="E274" s="399"/>
      <c r="F274" s="399"/>
      <c r="G274" s="399"/>
      <c r="H274" s="399"/>
      <c r="I274" s="399"/>
      <c r="J274" s="399"/>
      <c r="K274" s="399"/>
      <c r="L274" s="399"/>
      <c r="M274" s="399"/>
      <c r="N274" s="399"/>
      <c r="O274" s="399"/>
      <c r="P274" s="399"/>
      <c r="Q274" s="399"/>
      <c r="R274" s="399"/>
      <c r="S274" s="399"/>
      <c r="T274" s="399"/>
      <c r="U274" s="399"/>
      <c r="V274" s="399"/>
      <c r="W274" s="399"/>
      <c r="X274" s="399"/>
      <c r="Y274" s="399"/>
      <c r="Z274" s="399"/>
    </row>
    <row r="275" spans="1:26" x14ac:dyDescent="0.25">
      <c r="A275" s="399"/>
      <c r="B275" s="399"/>
      <c r="C275" s="399"/>
      <c r="D275" s="399"/>
      <c r="E275" s="399"/>
      <c r="F275" s="399"/>
      <c r="G275" s="399"/>
      <c r="H275" s="399"/>
      <c r="I275" s="399"/>
      <c r="J275" s="399"/>
      <c r="K275" s="399"/>
      <c r="L275" s="399"/>
      <c r="M275" s="399"/>
      <c r="N275" s="399"/>
      <c r="O275" s="399"/>
      <c r="P275" s="399"/>
      <c r="Q275" s="399"/>
      <c r="R275" s="399"/>
      <c r="S275" s="399"/>
      <c r="T275" s="399"/>
      <c r="U275" s="399"/>
      <c r="V275" s="399"/>
      <c r="W275" s="399"/>
      <c r="X275" s="399"/>
      <c r="Y275" s="399"/>
      <c r="Z275" s="399"/>
    </row>
    <row r="276" spans="1:26" x14ac:dyDescent="0.25">
      <c r="A276" s="399"/>
      <c r="B276" s="399"/>
      <c r="C276" s="399"/>
      <c r="D276" s="399"/>
      <c r="E276" s="399"/>
      <c r="F276" s="399"/>
      <c r="G276" s="399"/>
      <c r="H276" s="399"/>
      <c r="I276" s="399"/>
      <c r="J276" s="399"/>
      <c r="K276" s="399"/>
      <c r="L276" s="399"/>
      <c r="M276" s="399"/>
      <c r="N276" s="399"/>
      <c r="O276" s="399"/>
      <c r="P276" s="399"/>
      <c r="Q276" s="399"/>
      <c r="R276" s="399"/>
      <c r="S276" s="399"/>
      <c r="T276" s="399"/>
      <c r="U276" s="399"/>
      <c r="V276" s="399"/>
      <c r="W276" s="399"/>
      <c r="X276" s="399"/>
      <c r="Y276" s="399"/>
      <c r="Z276" s="399"/>
    </row>
    <row r="277" spans="1:26" x14ac:dyDescent="0.25">
      <c r="A277" s="399"/>
      <c r="B277" s="399"/>
      <c r="C277" s="399"/>
      <c r="D277" s="399"/>
      <c r="E277" s="399"/>
      <c r="F277" s="399"/>
      <c r="G277" s="399"/>
      <c r="H277" s="399"/>
      <c r="I277" s="399"/>
      <c r="J277" s="399"/>
      <c r="K277" s="399"/>
      <c r="L277" s="399"/>
      <c r="M277" s="399"/>
      <c r="N277" s="399"/>
      <c r="O277" s="399"/>
      <c r="P277" s="399"/>
      <c r="Q277" s="399"/>
      <c r="R277" s="399"/>
      <c r="S277" s="399"/>
      <c r="T277" s="399"/>
      <c r="U277" s="399"/>
      <c r="V277" s="399"/>
      <c r="W277" s="399"/>
      <c r="X277" s="399"/>
      <c r="Y277" s="399"/>
      <c r="Z277" s="399"/>
    </row>
    <row r="278" spans="1:26" x14ac:dyDescent="0.25">
      <c r="A278" s="399"/>
      <c r="B278" s="399"/>
      <c r="C278" s="399"/>
      <c r="D278" s="399"/>
      <c r="E278" s="399"/>
      <c r="F278" s="399"/>
      <c r="G278" s="399"/>
      <c r="H278" s="399"/>
      <c r="I278" s="399"/>
      <c r="J278" s="399"/>
      <c r="K278" s="399"/>
      <c r="L278" s="399"/>
      <c r="M278" s="399"/>
      <c r="N278" s="399"/>
      <c r="O278" s="399"/>
      <c r="P278" s="399"/>
      <c r="Q278" s="399"/>
      <c r="R278" s="399"/>
      <c r="S278" s="399"/>
      <c r="T278" s="399"/>
      <c r="U278" s="399"/>
      <c r="V278" s="399"/>
      <c r="W278" s="399"/>
      <c r="X278" s="399"/>
      <c r="Y278" s="399"/>
      <c r="Z278" s="399"/>
    </row>
    <row r="279" spans="1:26" x14ac:dyDescent="0.25">
      <c r="A279" s="399"/>
      <c r="B279" s="399"/>
      <c r="C279" s="399"/>
      <c r="D279" s="399"/>
      <c r="E279" s="399"/>
      <c r="F279" s="399"/>
      <c r="G279" s="399"/>
      <c r="H279" s="399"/>
      <c r="I279" s="399"/>
      <c r="J279" s="399"/>
      <c r="K279" s="399"/>
      <c r="L279" s="399"/>
      <c r="M279" s="399"/>
      <c r="N279" s="399"/>
      <c r="O279" s="399"/>
      <c r="P279" s="399"/>
      <c r="Q279" s="399"/>
      <c r="R279" s="399"/>
      <c r="S279" s="399"/>
      <c r="T279" s="399"/>
      <c r="U279" s="399"/>
      <c r="V279" s="399"/>
      <c r="W279" s="399"/>
      <c r="X279" s="399"/>
      <c r="Y279" s="399"/>
      <c r="Z279" s="399"/>
    </row>
    <row r="280" spans="1:26" x14ac:dyDescent="0.25">
      <c r="A280" s="399"/>
      <c r="B280" s="399"/>
      <c r="C280" s="399"/>
      <c r="D280" s="399"/>
      <c r="E280" s="399"/>
      <c r="F280" s="399"/>
      <c r="G280" s="399"/>
      <c r="H280" s="399"/>
      <c r="I280" s="399"/>
      <c r="J280" s="399"/>
      <c r="K280" s="399"/>
      <c r="L280" s="399"/>
      <c r="M280" s="399"/>
      <c r="N280" s="399"/>
      <c r="O280" s="399"/>
      <c r="P280" s="399"/>
      <c r="Q280" s="399"/>
      <c r="R280" s="399"/>
      <c r="S280" s="399"/>
      <c r="T280" s="399"/>
      <c r="U280" s="399"/>
      <c r="V280" s="399"/>
      <c r="W280" s="399"/>
      <c r="X280" s="399"/>
      <c r="Y280" s="399"/>
      <c r="Z280" s="399"/>
    </row>
    <row r="281" spans="1:26" x14ac:dyDescent="0.25">
      <c r="A281" s="399"/>
      <c r="B281" s="399"/>
      <c r="C281" s="399"/>
      <c r="D281" s="399"/>
      <c r="E281" s="399"/>
      <c r="F281" s="399"/>
      <c r="G281" s="399"/>
      <c r="H281" s="399"/>
      <c r="I281" s="399"/>
      <c r="J281" s="399"/>
      <c r="K281" s="399"/>
      <c r="L281" s="399"/>
      <c r="M281" s="399"/>
      <c r="N281" s="399"/>
      <c r="O281" s="399"/>
      <c r="P281" s="399"/>
      <c r="Q281" s="399"/>
      <c r="R281" s="399"/>
      <c r="S281" s="399"/>
      <c r="T281" s="399"/>
      <c r="U281" s="399"/>
      <c r="V281" s="399"/>
      <c r="W281" s="399"/>
      <c r="X281" s="399"/>
      <c r="Y281" s="399"/>
      <c r="Z281" s="399"/>
    </row>
    <row r="282" spans="1:26" x14ac:dyDescent="0.25">
      <c r="A282" s="399"/>
      <c r="B282" s="399"/>
      <c r="C282" s="399"/>
      <c r="D282" s="399"/>
      <c r="E282" s="399"/>
      <c r="F282" s="399"/>
      <c r="G282" s="399"/>
      <c r="H282" s="399"/>
      <c r="I282" s="399"/>
      <c r="J282" s="399"/>
      <c r="K282" s="399"/>
      <c r="L282" s="399"/>
      <c r="M282" s="399"/>
      <c r="N282" s="399"/>
      <c r="O282" s="399"/>
      <c r="P282" s="399"/>
      <c r="Q282" s="399"/>
      <c r="R282" s="399"/>
      <c r="S282" s="399"/>
      <c r="T282" s="399"/>
      <c r="U282" s="399"/>
      <c r="V282" s="399"/>
      <c r="W282" s="399"/>
      <c r="X282" s="399"/>
      <c r="Y282" s="399"/>
      <c r="Z282" s="399"/>
    </row>
    <row r="283" spans="1:26" x14ac:dyDescent="0.25">
      <c r="A283" s="399"/>
      <c r="B283" s="399"/>
      <c r="C283" s="399"/>
      <c r="D283" s="399"/>
      <c r="E283" s="399"/>
      <c r="F283" s="399"/>
      <c r="G283" s="399"/>
      <c r="H283" s="399"/>
      <c r="I283" s="399"/>
      <c r="J283" s="399"/>
      <c r="K283" s="399"/>
      <c r="L283" s="399"/>
      <c r="M283" s="399"/>
      <c r="N283" s="399"/>
      <c r="O283" s="399"/>
      <c r="P283" s="399"/>
      <c r="Q283" s="399"/>
      <c r="R283" s="399"/>
      <c r="S283" s="399"/>
      <c r="T283" s="399"/>
      <c r="U283" s="399"/>
      <c r="V283" s="399"/>
      <c r="W283" s="399"/>
      <c r="X283" s="399"/>
      <c r="Y283" s="399"/>
      <c r="Z283" s="399"/>
    </row>
    <row r="284" spans="1:26" x14ac:dyDescent="0.25">
      <c r="A284" s="399"/>
      <c r="B284" s="399"/>
      <c r="C284" s="399"/>
      <c r="D284" s="399"/>
      <c r="E284" s="399"/>
      <c r="F284" s="399"/>
      <c r="G284" s="399"/>
      <c r="H284" s="399"/>
      <c r="I284" s="399"/>
      <c r="J284" s="399"/>
      <c r="K284" s="399"/>
      <c r="L284" s="399"/>
      <c r="M284" s="399"/>
      <c r="N284" s="399"/>
      <c r="O284" s="399"/>
      <c r="P284" s="399"/>
      <c r="Q284" s="399"/>
      <c r="R284" s="399"/>
      <c r="S284" s="399"/>
      <c r="T284" s="399"/>
      <c r="U284" s="399"/>
      <c r="V284" s="399"/>
      <c r="W284" s="399"/>
      <c r="X284" s="399"/>
      <c r="Y284" s="399"/>
      <c r="Z284" s="399"/>
    </row>
    <row r="285" spans="1:26" x14ac:dyDescent="0.25">
      <c r="A285" s="399"/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99"/>
      <c r="M285" s="399"/>
      <c r="N285" s="399"/>
      <c r="O285" s="399"/>
      <c r="P285" s="399"/>
      <c r="Q285" s="399"/>
      <c r="R285" s="399"/>
      <c r="S285" s="399"/>
      <c r="T285" s="399"/>
      <c r="U285" s="399"/>
      <c r="V285" s="399"/>
      <c r="W285" s="399"/>
      <c r="X285" s="399"/>
      <c r="Y285" s="399"/>
      <c r="Z285" s="399"/>
    </row>
    <row r="286" spans="1:26" x14ac:dyDescent="0.25">
      <c r="A286" s="399"/>
      <c r="B286" s="399"/>
      <c r="C286" s="399"/>
      <c r="D286" s="399"/>
      <c r="E286" s="399"/>
      <c r="F286" s="399"/>
      <c r="G286" s="399"/>
      <c r="H286" s="399"/>
      <c r="I286" s="399"/>
      <c r="J286" s="399"/>
      <c r="K286" s="399"/>
      <c r="L286" s="399"/>
      <c r="M286" s="399"/>
      <c r="N286" s="399"/>
      <c r="O286" s="399"/>
      <c r="P286" s="399"/>
      <c r="Q286" s="399"/>
      <c r="R286" s="399"/>
      <c r="S286" s="399"/>
      <c r="T286" s="399"/>
      <c r="U286" s="399"/>
      <c r="V286" s="399"/>
      <c r="W286" s="399"/>
      <c r="X286" s="399"/>
      <c r="Y286" s="399"/>
      <c r="Z286" s="399"/>
    </row>
    <row r="287" spans="1:26" x14ac:dyDescent="0.25">
      <c r="A287" s="399"/>
      <c r="B287" s="399"/>
      <c r="C287" s="399"/>
      <c r="D287" s="399"/>
      <c r="E287" s="399"/>
      <c r="F287" s="399"/>
      <c r="G287" s="399"/>
      <c r="H287" s="399"/>
      <c r="I287" s="399"/>
      <c r="J287" s="399"/>
      <c r="K287" s="399"/>
      <c r="L287" s="399"/>
      <c r="M287" s="399"/>
      <c r="N287" s="399"/>
      <c r="O287" s="399"/>
      <c r="P287" s="399"/>
      <c r="Q287" s="399"/>
      <c r="R287" s="399"/>
      <c r="S287" s="399"/>
      <c r="T287" s="399"/>
      <c r="U287" s="399"/>
      <c r="V287" s="399"/>
      <c r="W287" s="399"/>
      <c r="X287" s="399"/>
      <c r="Y287" s="399"/>
      <c r="Z287" s="399"/>
    </row>
    <row r="288" spans="1:26" x14ac:dyDescent="0.25">
      <c r="A288" s="399"/>
      <c r="B288" s="399"/>
      <c r="C288" s="399"/>
      <c r="D288" s="399"/>
      <c r="E288" s="399"/>
      <c r="F288" s="399"/>
      <c r="G288" s="399"/>
      <c r="H288" s="399"/>
      <c r="I288" s="399"/>
      <c r="J288" s="399"/>
      <c r="K288" s="399"/>
      <c r="L288" s="399"/>
      <c r="M288" s="399"/>
      <c r="N288" s="399"/>
      <c r="O288" s="399"/>
      <c r="P288" s="399"/>
      <c r="Q288" s="399"/>
      <c r="R288" s="399"/>
      <c r="S288" s="399"/>
      <c r="T288" s="399"/>
      <c r="U288" s="399"/>
      <c r="V288" s="399"/>
      <c r="W288" s="399"/>
      <c r="X288" s="399"/>
      <c r="Y288" s="399"/>
      <c r="Z288" s="399"/>
    </row>
    <row r="289" spans="1:26" x14ac:dyDescent="0.25">
      <c r="A289" s="399"/>
      <c r="B289" s="399"/>
      <c r="C289" s="399"/>
      <c r="D289" s="399"/>
      <c r="E289" s="399"/>
      <c r="F289" s="399"/>
      <c r="G289" s="399"/>
      <c r="H289" s="399"/>
      <c r="I289" s="399"/>
      <c r="J289" s="399"/>
      <c r="K289" s="399"/>
      <c r="L289" s="399"/>
      <c r="M289" s="399"/>
      <c r="N289" s="399"/>
      <c r="O289" s="399"/>
      <c r="P289" s="399"/>
      <c r="Q289" s="399"/>
      <c r="R289" s="399"/>
      <c r="S289" s="399"/>
      <c r="T289" s="399"/>
      <c r="U289" s="399"/>
      <c r="V289" s="399"/>
      <c r="W289" s="399"/>
      <c r="X289" s="399"/>
      <c r="Y289" s="399"/>
      <c r="Z289" s="399"/>
    </row>
    <row r="290" spans="1:26" x14ac:dyDescent="0.25">
      <c r="A290" s="399"/>
      <c r="B290" s="399"/>
      <c r="C290" s="399"/>
      <c r="D290" s="399"/>
      <c r="E290" s="399"/>
      <c r="F290" s="399"/>
      <c r="G290" s="399"/>
      <c r="H290" s="399"/>
      <c r="I290" s="399"/>
      <c r="J290" s="399"/>
      <c r="K290" s="399"/>
      <c r="L290" s="399"/>
      <c r="M290" s="399"/>
      <c r="N290" s="399"/>
      <c r="O290" s="399"/>
      <c r="P290" s="399"/>
      <c r="Q290" s="399"/>
      <c r="R290" s="399"/>
      <c r="S290" s="399"/>
      <c r="T290" s="399"/>
      <c r="U290" s="399"/>
      <c r="V290" s="399"/>
      <c r="W290" s="399"/>
      <c r="X290" s="399"/>
      <c r="Y290" s="399"/>
      <c r="Z290" s="399"/>
    </row>
    <row r="291" spans="1:26" x14ac:dyDescent="0.25">
      <c r="A291" s="399"/>
      <c r="B291" s="399"/>
      <c r="C291" s="399"/>
      <c r="D291" s="399"/>
      <c r="E291" s="399"/>
      <c r="F291" s="399"/>
      <c r="G291" s="399"/>
      <c r="H291" s="399"/>
      <c r="I291" s="399"/>
      <c r="J291" s="399"/>
      <c r="K291" s="399"/>
      <c r="L291" s="399"/>
      <c r="M291" s="399"/>
      <c r="N291" s="399"/>
      <c r="O291" s="399"/>
      <c r="P291" s="399"/>
      <c r="Q291" s="399"/>
      <c r="R291" s="399"/>
      <c r="S291" s="399"/>
      <c r="T291" s="399"/>
      <c r="U291" s="399"/>
      <c r="V291" s="399"/>
      <c r="W291" s="399"/>
      <c r="X291" s="399"/>
      <c r="Y291" s="399"/>
      <c r="Z291" s="399"/>
    </row>
    <row r="292" spans="1:26" x14ac:dyDescent="0.25">
      <c r="A292" s="399"/>
      <c r="B292" s="399"/>
      <c r="C292" s="399"/>
      <c r="D292" s="399"/>
      <c r="E292" s="399"/>
      <c r="F292" s="399"/>
      <c r="G292" s="399"/>
      <c r="H292" s="399"/>
      <c r="I292" s="399"/>
      <c r="J292" s="399"/>
      <c r="K292" s="399"/>
      <c r="L292" s="399"/>
      <c r="M292" s="399"/>
      <c r="N292" s="399"/>
      <c r="O292" s="399"/>
      <c r="P292" s="399"/>
      <c r="Q292" s="399"/>
      <c r="R292" s="399"/>
      <c r="S292" s="399"/>
      <c r="T292" s="399"/>
      <c r="U292" s="399"/>
      <c r="V292" s="399"/>
      <c r="W292" s="399"/>
      <c r="X292" s="399"/>
      <c r="Y292" s="399"/>
      <c r="Z292" s="399"/>
    </row>
    <row r="293" spans="1:26" x14ac:dyDescent="0.25">
      <c r="A293" s="399"/>
      <c r="B293" s="399"/>
      <c r="C293" s="399"/>
      <c r="D293" s="399"/>
      <c r="E293" s="399"/>
      <c r="F293" s="399"/>
      <c r="G293" s="399"/>
      <c r="H293" s="399"/>
      <c r="I293" s="399"/>
      <c r="J293" s="399"/>
      <c r="K293" s="399"/>
      <c r="L293" s="399"/>
      <c r="M293" s="399"/>
      <c r="N293" s="399"/>
      <c r="O293" s="399"/>
      <c r="P293" s="399"/>
      <c r="Q293" s="399"/>
      <c r="R293" s="399"/>
      <c r="S293" s="399"/>
      <c r="T293" s="399"/>
      <c r="U293" s="399"/>
      <c r="V293" s="399"/>
      <c r="W293" s="399"/>
      <c r="X293" s="399"/>
      <c r="Y293" s="399"/>
      <c r="Z293" s="399"/>
    </row>
    <row r="294" spans="1:26" x14ac:dyDescent="0.25">
      <c r="A294" s="399"/>
      <c r="B294" s="399"/>
      <c r="C294" s="399"/>
      <c r="D294" s="399"/>
      <c r="E294" s="399"/>
      <c r="F294" s="399"/>
      <c r="G294" s="399"/>
      <c r="H294" s="399"/>
      <c r="I294" s="399"/>
      <c r="J294" s="399"/>
      <c r="K294" s="399"/>
      <c r="L294" s="399"/>
      <c r="M294" s="399"/>
      <c r="N294" s="399"/>
      <c r="O294" s="399"/>
      <c r="P294" s="399"/>
      <c r="Q294" s="399"/>
      <c r="R294" s="399"/>
      <c r="S294" s="399"/>
      <c r="T294" s="399"/>
      <c r="U294" s="399"/>
      <c r="V294" s="399"/>
      <c r="W294" s="399"/>
      <c r="X294" s="399"/>
      <c r="Y294" s="399"/>
      <c r="Z294" s="399"/>
    </row>
    <row r="295" spans="1:26" x14ac:dyDescent="0.25">
      <c r="A295" s="399"/>
      <c r="B295" s="399"/>
      <c r="C295" s="399"/>
      <c r="D295" s="399"/>
      <c r="E295" s="399"/>
      <c r="F295" s="399"/>
      <c r="G295" s="399"/>
      <c r="H295" s="399"/>
      <c r="I295" s="399"/>
      <c r="J295" s="399"/>
      <c r="K295" s="399"/>
      <c r="L295" s="399"/>
      <c r="M295" s="399"/>
      <c r="N295" s="399"/>
      <c r="O295" s="399"/>
      <c r="P295" s="399"/>
      <c r="Q295" s="399"/>
      <c r="R295" s="399"/>
      <c r="S295" s="399"/>
      <c r="T295" s="399"/>
      <c r="U295" s="399"/>
      <c r="V295" s="399"/>
      <c r="W295" s="399"/>
      <c r="X295" s="399"/>
      <c r="Y295" s="399"/>
      <c r="Z295" s="399"/>
    </row>
    <row r="296" spans="1:26" x14ac:dyDescent="0.25">
      <c r="A296" s="399"/>
      <c r="B296" s="399"/>
      <c r="C296" s="399"/>
      <c r="D296" s="399"/>
      <c r="E296" s="399"/>
      <c r="F296" s="399"/>
      <c r="G296" s="399"/>
      <c r="H296" s="399"/>
      <c r="I296" s="399"/>
      <c r="J296" s="399"/>
      <c r="K296" s="399"/>
      <c r="L296" s="399"/>
      <c r="M296" s="399"/>
      <c r="N296" s="399"/>
      <c r="O296" s="399"/>
      <c r="P296" s="399"/>
      <c r="Q296" s="399"/>
      <c r="R296" s="399"/>
      <c r="S296" s="399"/>
      <c r="T296" s="399"/>
      <c r="U296" s="399"/>
      <c r="V296" s="399"/>
      <c r="W296" s="399"/>
      <c r="X296" s="399"/>
      <c r="Y296" s="399"/>
      <c r="Z296" s="399"/>
    </row>
    <row r="297" spans="1:26" x14ac:dyDescent="0.25">
      <c r="A297" s="399"/>
      <c r="B297" s="399"/>
      <c r="C297" s="399"/>
      <c r="D297" s="399"/>
      <c r="E297" s="399"/>
      <c r="F297" s="399"/>
      <c r="G297" s="399"/>
      <c r="H297" s="399"/>
      <c r="I297" s="399"/>
      <c r="J297" s="399"/>
      <c r="K297" s="399"/>
      <c r="L297" s="399"/>
      <c r="M297" s="399"/>
      <c r="N297" s="399"/>
      <c r="O297" s="399"/>
      <c r="P297" s="399"/>
      <c r="Q297" s="399"/>
      <c r="R297" s="399"/>
      <c r="S297" s="399"/>
      <c r="T297" s="399"/>
      <c r="U297" s="399"/>
      <c r="V297" s="399"/>
      <c r="W297" s="399"/>
      <c r="X297" s="399"/>
      <c r="Y297" s="399"/>
      <c r="Z297" s="399"/>
    </row>
    <row r="298" spans="1:26" x14ac:dyDescent="0.25">
      <c r="A298" s="399"/>
      <c r="B298" s="399"/>
      <c r="C298" s="399"/>
      <c r="D298" s="399"/>
      <c r="E298" s="399"/>
      <c r="F298" s="399"/>
      <c r="G298" s="399"/>
      <c r="H298" s="399"/>
      <c r="I298" s="399"/>
      <c r="J298" s="399"/>
      <c r="K298" s="399"/>
      <c r="L298" s="399"/>
      <c r="M298" s="399"/>
      <c r="N298" s="399"/>
      <c r="O298" s="399"/>
      <c r="P298" s="399"/>
      <c r="Q298" s="399"/>
      <c r="R298" s="399"/>
      <c r="S298" s="399"/>
      <c r="T298" s="399"/>
      <c r="U298" s="399"/>
      <c r="V298" s="399"/>
      <c r="W298" s="399"/>
      <c r="X298" s="399"/>
      <c r="Y298" s="399"/>
      <c r="Z298" s="399"/>
    </row>
    <row r="299" spans="1:26" x14ac:dyDescent="0.25">
      <c r="A299" s="399"/>
      <c r="B299" s="399"/>
      <c r="C299" s="399"/>
      <c r="D299" s="399"/>
      <c r="E299" s="399"/>
      <c r="F299" s="399"/>
      <c r="G299" s="399"/>
      <c r="H299" s="399"/>
      <c r="I299" s="399"/>
      <c r="J299" s="399"/>
      <c r="K299" s="399"/>
      <c r="L299" s="399"/>
      <c r="M299" s="399"/>
      <c r="N299" s="399"/>
      <c r="O299" s="399"/>
      <c r="P299" s="399"/>
      <c r="Q299" s="399"/>
      <c r="R299" s="399"/>
      <c r="S299" s="399"/>
      <c r="T299" s="399"/>
      <c r="U299" s="399"/>
      <c r="V299" s="399"/>
      <c r="W299" s="399"/>
      <c r="X299" s="399"/>
      <c r="Y299" s="399"/>
      <c r="Z299" s="399"/>
    </row>
    <row r="300" spans="1:26" x14ac:dyDescent="0.25">
      <c r="A300" s="399"/>
      <c r="B300" s="399"/>
      <c r="C300" s="399"/>
      <c r="D300" s="399"/>
      <c r="E300" s="399"/>
      <c r="F300" s="399"/>
      <c r="G300" s="399"/>
      <c r="H300" s="399"/>
      <c r="I300" s="399"/>
      <c r="J300" s="399"/>
      <c r="K300" s="399"/>
      <c r="L300" s="399"/>
      <c r="M300" s="399"/>
      <c r="N300" s="399"/>
      <c r="O300" s="399"/>
      <c r="P300" s="399"/>
      <c r="Q300" s="399"/>
      <c r="R300" s="399"/>
      <c r="S300" s="399"/>
      <c r="T300" s="399"/>
      <c r="U300" s="399"/>
      <c r="V300" s="399"/>
      <c r="W300" s="399"/>
      <c r="X300" s="399"/>
      <c r="Y300" s="399"/>
      <c r="Z300" s="399"/>
    </row>
    <row r="301" spans="1:26" x14ac:dyDescent="0.25">
      <c r="A301" s="399"/>
      <c r="B301" s="399"/>
      <c r="C301" s="399"/>
      <c r="D301" s="399"/>
      <c r="E301" s="399"/>
      <c r="F301" s="399"/>
      <c r="G301" s="399"/>
      <c r="H301" s="399"/>
      <c r="I301" s="399"/>
      <c r="J301" s="399"/>
      <c r="K301" s="399"/>
      <c r="L301" s="399"/>
      <c r="M301" s="399"/>
      <c r="N301" s="399"/>
      <c r="O301" s="399"/>
      <c r="P301" s="399"/>
      <c r="Q301" s="399"/>
      <c r="R301" s="399"/>
      <c r="S301" s="399"/>
      <c r="T301" s="399"/>
      <c r="U301" s="399"/>
      <c r="V301" s="399"/>
      <c r="W301" s="399"/>
      <c r="X301" s="399"/>
      <c r="Y301" s="399"/>
      <c r="Z301" s="399"/>
    </row>
    <row r="302" spans="1:26" x14ac:dyDescent="0.25">
      <c r="A302" s="399"/>
      <c r="B302" s="399"/>
      <c r="C302" s="399"/>
      <c r="D302" s="399"/>
      <c r="E302" s="399"/>
      <c r="F302" s="399"/>
      <c r="G302" s="399"/>
      <c r="H302" s="399"/>
      <c r="I302" s="399"/>
      <c r="J302" s="399"/>
      <c r="K302" s="399"/>
      <c r="L302" s="399"/>
      <c r="M302" s="399"/>
      <c r="N302" s="399"/>
      <c r="O302" s="399"/>
      <c r="P302" s="399"/>
      <c r="Q302" s="399"/>
      <c r="R302" s="399"/>
      <c r="S302" s="399"/>
      <c r="T302" s="399"/>
      <c r="U302" s="399"/>
      <c r="V302" s="399"/>
      <c r="W302" s="399"/>
      <c r="X302" s="399"/>
      <c r="Y302" s="399"/>
      <c r="Z302" s="399"/>
    </row>
    <row r="303" spans="1:26" x14ac:dyDescent="0.25">
      <c r="A303" s="399"/>
      <c r="B303" s="399"/>
      <c r="C303" s="399"/>
      <c r="D303" s="399"/>
      <c r="E303" s="399"/>
      <c r="F303" s="399"/>
      <c r="G303" s="399"/>
      <c r="H303" s="399"/>
      <c r="I303" s="399"/>
      <c r="J303" s="399"/>
      <c r="K303" s="399"/>
      <c r="L303" s="399"/>
      <c r="M303" s="399"/>
      <c r="N303" s="399"/>
      <c r="O303" s="399"/>
      <c r="P303" s="399"/>
      <c r="Q303" s="399"/>
      <c r="R303" s="399"/>
      <c r="S303" s="399"/>
      <c r="T303" s="399"/>
      <c r="U303" s="399"/>
      <c r="V303" s="399"/>
      <c r="W303" s="399"/>
      <c r="X303" s="399"/>
      <c r="Y303" s="399"/>
      <c r="Z303" s="399"/>
    </row>
    <row r="304" spans="1:26" x14ac:dyDescent="0.25">
      <c r="A304" s="399"/>
      <c r="B304" s="399"/>
      <c r="C304" s="399"/>
      <c r="D304" s="399"/>
      <c r="E304" s="399"/>
      <c r="F304" s="399"/>
      <c r="G304" s="399"/>
      <c r="H304" s="399"/>
      <c r="I304" s="399"/>
      <c r="J304" s="399"/>
      <c r="K304" s="399"/>
      <c r="L304" s="399"/>
      <c r="M304" s="399"/>
      <c r="N304" s="399"/>
      <c r="O304" s="399"/>
      <c r="P304" s="399"/>
      <c r="Q304" s="399"/>
      <c r="R304" s="399"/>
      <c r="S304" s="399"/>
      <c r="T304" s="399"/>
      <c r="U304" s="399"/>
      <c r="V304" s="399"/>
      <c r="W304" s="399"/>
      <c r="X304" s="399"/>
      <c r="Y304" s="399"/>
      <c r="Z304" s="399"/>
    </row>
    <row r="305" spans="1:26" x14ac:dyDescent="0.25">
      <c r="A305" s="399"/>
      <c r="B305" s="399"/>
      <c r="C305" s="399"/>
      <c r="D305" s="399"/>
      <c r="E305" s="399"/>
      <c r="F305" s="399"/>
      <c r="G305" s="399"/>
      <c r="H305" s="399"/>
      <c r="I305" s="399"/>
      <c r="J305" s="399"/>
      <c r="K305" s="399"/>
      <c r="L305" s="399"/>
      <c r="M305" s="399"/>
      <c r="N305" s="399"/>
      <c r="O305" s="399"/>
      <c r="P305" s="399"/>
      <c r="Q305" s="399"/>
      <c r="R305" s="399"/>
      <c r="S305" s="399"/>
      <c r="T305" s="399"/>
      <c r="U305" s="399"/>
      <c r="V305" s="399"/>
      <c r="W305" s="399"/>
      <c r="X305" s="399"/>
      <c r="Y305" s="399"/>
      <c r="Z305" s="399"/>
    </row>
    <row r="306" spans="1:26" x14ac:dyDescent="0.25">
      <c r="A306" s="399"/>
      <c r="B306" s="399"/>
      <c r="C306" s="399"/>
      <c r="D306" s="399"/>
      <c r="E306" s="399"/>
      <c r="F306" s="399"/>
      <c r="G306" s="399"/>
      <c r="H306" s="399"/>
      <c r="I306" s="399"/>
      <c r="J306" s="399"/>
      <c r="K306" s="399"/>
      <c r="L306" s="399"/>
      <c r="M306" s="399"/>
      <c r="N306" s="399"/>
      <c r="O306" s="399"/>
      <c r="P306" s="399"/>
      <c r="Q306" s="399"/>
      <c r="R306" s="399"/>
      <c r="S306" s="399"/>
      <c r="T306" s="399"/>
      <c r="U306" s="399"/>
      <c r="V306" s="399"/>
      <c r="W306" s="399"/>
      <c r="X306" s="399"/>
      <c r="Y306" s="399"/>
      <c r="Z306" s="399"/>
    </row>
    <row r="307" spans="1:26" x14ac:dyDescent="0.25">
      <c r="A307" s="399"/>
      <c r="B307" s="399"/>
      <c r="C307" s="399"/>
      <c r="D307" s="399"/>
      <c r="E307" s="399"/>
      <c r="F307" s="399"/>
      <c r="G307" s="399"/>
      <c r="H307" s="399"/>
      <c r="I307" s="399"/>
      <c r="J307" s="399"/>
      <c r="K307" s="399"/>
      <c r="L307" s="399"/>
      <c r="M307" s="399"/>
      <c r="N307" s="399"/>
      <c r="O307" s="399"/>
      <c r="P307" s="399"/>
      <c r="Q307" s="399"/>
      <c r="R307" s="399"/>
      <c r="S307" s="399"/>
      <c r="T307" s="399"/>
      <c r="U307" s="399"/>
      <c r="V307" s="399"/>
      <c r="W307" s="399"/>
      <c r="X307" s="399"/>
      <c r="Y307" s="399"/>
      <c r="Z307" s="399"/>
    </row>
    <row r="308" spans="1:26" x14ac:dyDescent="0.25">
      <c r="A308" s="399"/>
      <c r="B308" s="399"/>
      <c r="C308" s="399"/>
      <c r="D308" s="399"/>
      <c r="E308" s="399"/>
      <c r="F308" s="399"/>
      <c r="G308" s="399"/>
      <c r="H308" s="399"/>
      <c r="I308" s="399"/>
      <c r="J308" s="399"/>
      <c r="K308" s="399"/>
      <c r="L308" s="399"/>
      <c r="M308" s="399"/>
      <c r="N308" s="399"/>
      <c r="O308" s="399"/>
      <c r="P308" s="399"/>
      <c r="Q308" s="399"/>
      <c r="R308" s="399"/>
      <c r="S308" s="399"/>
      <c r="T308" s="399"/>
      <c r="U308" s="399"/>
      <c r="V308" s="399"/>
      <c r="W308" s="399"/>
      <c r="X308" s="399"/>
      <c r="Y308" s="399"/>
      <c r="Z308" s="399"/>
    </row>
    <row r="309" spans="1:26" x14ac:dyDescent="0.25">
      <c r="A309" s="399"/>
      <c r="B309" s="399"/>
      <c r="C309" s="399"/>
      <c r="D309" s="399"/>
      <c r="E309" s="399"/>
      <c r="F309" s="399"/>
      <c r="G309" s="399"/>
      <c r="H309" s="399"/>
      <c r="I309" s="399"/>
      <c r="J309" s="399"/>
      <c r="K309" s="399"/>
      <c r="L309" s="399"/>
      <c r="M309" s="399"/>
      <c r="N309" s="399"/>
      <c r="O309" s="399"/>
      <c r="P309" s="399"/>
      <c r="Q309" s="399"/>
      <c r="R309" s="399"/>
      <c r="S309" s="399"/>
      <c r="T309" s="399"/>
      <c r="U309" s="399"/>
      <c r="V309" s="399"/>
      <c r="W309" s="399"/>
      <c r="X309" s="399"/>
      <c r="Y309" s="399"/>
      <c r="Z309" s="399"/>
    </row>
    <row r="310" spans="1:26" x14ac:dyDescent="0.25">
      <c r="A310" s="399"/>
      <c r="B310" s="399"/>
      <c r="C310" s="399"/>
      <c r="D310" s="399"/>
      <c r="E310" s="399"/>
      <c r="F310" s="399"/>
      <c r="G310" s="399"/>
      <c r="H310" s="399"/>
      <c r="I310" s="399"/>
      <c r="J310" s="399"/>
      <c r="K310" s="399"/>
      <c r="L310" s="399"/>
      <c r="M310" s="399"/>
      <c r="N310" s="399"/>
      <c r="O310" s="399"/>
      <c r="P310" s="399"/>
      <c r="Q310" s="399"/>
      <c r="R310" s="399"/>
      <c r="S310" s="399"/>
      <c r="T310" s="399"/>
      <c r="U310" s="399"/>
      <c r="V310" s="399"/>
      <c r="W310" s="399"/>
      <c r="X310" s="399"/>
      <c r="Y310" s="399"/>
      <c r="Z310" s="399"/>
    </row>
    <row r="311" spans="1:26" x14ac:dyDescent="0.25">
      <c r="A311" s="399"/>
      <c r="B311" s="399"/>
      <c r="C311" s="399"/>
      <c r="D311" s="399"/>
      <c r="E311" s="399"/>
      <c r="F311" s="399"/>
      <c r="G311" s="399"/>
      <c r="H311" s="399"/>
      <c r="I311" s="399"/>
      <c r="J311" s="399"/>
      <c r="K311" s="399"/>
      <c r="L311" s="399"/>
      <c r="M311" s="399"/>
      <c r="N311" s="399"/>
      <c r="O311" s="399"/>
      <c r="P311" s="399"/>
      <c r="Q311" s="399"/>
      <c r="R311" s="399"/>
      <c r="S311" s="399"/>
      <c r="T311" s="399"/>
      <c r="U311" s="399"/>
      <c r="V311" s="399"/>
      <c r="W311" s="399"/>
      <c r="X311" s="399"/>
      <c r="Y311" s="399"/>
      <c r="Z311" s="399"/>
    </row>
    <row r="312" spans="1:26" x14ac:dyDescent="0.25">
      <c r="A312" s="399"/>
      <c r="B312" s="399"/>
      <c r="C312" s="399"/>
      <c r="D312" s="399"/>
      <c r="E312" s="399"/>
      <c r="F312" s="399"/>
      <c r="G312" s="399"/>
      <c r="H312" s="399"/>
      <c r="I312" s="399"/>
      <c r="J312" s="399"/>
      <c r="K312" s="399"/>
      <c r="L312" s="399"/>
      <c r="M312" s="399"/>
      <c r="N312" s="399"/>
      <c r="O312" s="399"/>
      <c r="P312" s="399"/>
      <c r="Q312" s="399"/>
      <c r="R312" s="399"/>
      <c r="S312" s="399"/>
      <c r="T312" s="399"/>
      <c r="U312" s="399"/>
      <c r="V312" s="399"/>
      <c r="W312" s="399"/>
      <c r="X312" s="399"/>
      <c r="Y312" s="399"/>
      <c r="Z312" s="399"/>
    </row>
    <row r="313" spans="1:26" x14ac:dyDescent="0.25">
      <c r="A313" s="399"/>
      <c r="B313" s="399"/>
      <c r="C313" s="399"/>
      <c r="D313" s="399"/>
      <c r="E313" s="399"/>
      <c r="F313" s="399"/>
      <c r="G313" s="399"/>
      <c r="H313" s="399"/>
      <c r="I313" s="399"/>
      <c r="J313" s="399"/>
      <c r="K313" s="399"/>
      <c r="L313" s="399"/>
      <c r="M313" s="399"/>
      <c r="N313" s="399"/>
      <c r="O313" s="399"/>
      <c r="P313" s="399"/>
      <c r="Q313" s="399"/>
      <c r="R313" s="399"/>
      <c r="S313" s="399"/>
      <c r="T313" s="399"/>
      <c r="U313" s="399"/>
      <c r="V313" s="399"/>
      <c r="W313" s="399"/>
      <c r="X313" s="399"/>
      <c r="Y313" s="399"/>
      <c r="Z313" s="399"/>
    </row>
    <row r="314" spans="1:26" x14ac:dyDescent="0.25">
      <c r="A314" s="399"/>
      <c r="B314" s="399"/>
      <c r="C314" s="399"/>
      <c r="D314" s="399"/>
      <c r="E314" s="399"/>
      <c r="F314" s="399"/>
      <c r="G314" s="399"/>
      <c r="H314" s="399"/>
      <c r="I314" s="399"/>
      <c r="J314" s="399"/>
      <c r="K314" s="399"/>
      <c r="L314" s="399"/>
      <c r="M314" s="399"/>
      <c r="N314" s="399"/>
      <c r="O314" s="399"/>
      <c r="P314" s="399"/>
      <c r="Q314" s="399"/>
      <c r="R314" s="399"/>
      <c r="S314" s="399"/>
      <c r="T314" s="399"/>
      <c r="U314" s="399"/>
      <c r="V314" s="399"/>
      <c r="W314" s="399"/>
      <c r="X314" s="399"/>
      <c r="Y314" s="399"/>
      <c r="Z314" s="399"/>
    </row>
    <row r="315" spans="1:26" x14ac:dyDescent="0.25">
      <c r="A315" s="399"/>
      <c r="B315" s="399"/>
      <c r="C315" s="399"/>
      <c r="D315" s="399"/>
      <c r="E315" s="399"/>
      <c r="F315" s="399"/>
      <c r="G315" s="399"/>
      <c r="H315" s="399"/>
      <c r="I315" s="399"/>
      <c r="J315" s="399"/>
      <c r="K315" s="399"/>
      <c r="L315" s="399"/>
      <c r="M315" s="399"/>
      <c r="N315" s="399"/>
      <c r="O315" s="399"/>
      <c r="P315" s="399"/>
      <c r="Q315" s="399"/>
      <c r="R315" s="399"/>
      <c r="S315" s="399"/>
      <c r="T315" s="399"/>
      <c r="U315" s="399"/>
      <c r="V315" s="399"/>
      <c r="W315" s="399"/>
      <c r="X315" s="399"/>
      <c r="Y315" s="399"/>
      <c r="Z315" s="399"/>
    </row>
    <row r="316" spans="1:26" x14ac:dyDescent="0.25">
      <c r="A316" s="399"/>
      <c r="B316" s="399"/>
      <c r="C316" s="399"/>
      <c r="D316" s="399"/>
      <c r="E316" s="399"/>
      <c r="F316" s="399"/>
      <c r="G316" s="399"/>
      <c r="H316" s="399"/>
      <c r="I316" s="399"/>
      <c r="J316" s="399"/>
      <c r="K316" s="399"/>
      <c r="L316" s="399"/>
      <c r="M316" s="399"/>
      <c r="N316" s="399"/>
      <c r="O316" s="399"/>
      <c r="P316" s="399"/>
      <c r="Q316" s="399"/>
      <c r="R316" s="399"/>
      <c r="S316" s="399"/>
      <c r="T316" s="399"/>
      <c r="U316" s="399"/>
      <c r="V316" s="399"/>
      <c r="W316" s="399"/>
      <c r="X316" s="399"/>
      <c r="Y316" s="399"/>
      <c r="Z316" s="399"/>
    </row>
    <row r="317" spans="1:26" x14ac:dyDescent="0.25">
      <c r="A317" s="399"/>
      <c r="B317" s="399"/>
      <c r="C317" s="399"/>
      <c r="D317" s="399"/>
      <c r="E317" s="399"/>
      <c r="F317" s="399"/>
      <c r="G317" s="399"/>
      <c r="H317" s="399"/>
      <c r="I317" s="399"/>
      <c r="J317" s="399"/>
      <c r="K317" s="399"/>
      <c r="L317" s="399"/>
      <c r="M317" s="399"/>
      <c r="N317" s="399"/>
      <c r="O317" s="399"/>
      <c r="P317" s="399"/>
      <c r="Q317" s="399"/>
      <c r="R317" s="399"/>
      <c r="S317" s="399"/>
      <c r="T317" s="399"/>
      <c r="U317" s="399"/>
      <c r="V317" s="399"/>
      <c r="W317" s="399"/>
      <c r="X317" s="399"/>
      <c r="Y317" s="399"/>
      <c r="Z317" s="399"/>
    </row>
    <row r="318" spans="1:26" x14ac:dyDescent="0.25">
      <c r="A318" s="399"/>
      <c r="B318" s="399"/>
      <c r="C318" s="399"/>
      <c r="D318" s="399"/>
      <c r="E318" s="399"/>
      <c r="F318" s="399"/>
      <c r="G318" s="399"/>
      <c r="H318" s="399"/>
      <c r="I318" s="399"/>
      <c r="J318" s="399"/>
      <c r="K318" s="399"/>
      <c r="L318" s="399"/>
      <c r="M318" s="399"/>
      <c r="N318" s="399"/>
      <c r="O318" s="399"/>
      <c r="P318" s="399"/>
      <c r="Q318" s="399"/>
      <c r="R318" s="399"/>
      <c r="S318" s="399"/>
      <c r="T318" s="399"/>
      <c r="U318" s="399"/>
      <c r="V318" s="399"/>
      <c r="W318" s="399"/>
      <c r="X318" s="399"/>
      <c r="Y318" s="399"/>
      <c r="Z318" s="399"/>
    </row>
    <row r="319" spans="1:26" x14ac:dyDescent="0.25">
      <c r="A319" s="399"/>
      <c r="B319" s="399"/>
      <c r="C319" s="399"/>
      <c r="D319" s="399"/>
      <c r="E319" s="399"/>
      <c r="F319" s="399"/>
      <c r="G319" s="399"/>
      <c r="H319" s="399"/>
      <c r="I319" s="399"/>
      <c r="J319" s="399"/>
      <c r="K319" s="399"/>
      <c r="L319" s="399"/>
      <c r="M319" s="399"/>
      <c r="N319" s="399"/>
      <c r="O319" s="399"/>
      <c r="P319" s="399"/>
      <c r="Q319" s="399"/>
      <c r="R319" s="399"/>
      <c r="S319" s="399"/>
      <c r="T319" s="399"/>
      <c r="U319" s="399"/>
      <c r="V319" s="399"/>
      <c r="W319" s="399"/>
      <c r="X319" s="399"/>
      <c r="Y319" s="399"/>
      <c r="Z319" s="399"/>
    </row>
    <row r="320" spans="1:26" x14ac:dyDescent="0.25">
      <c r="A320" s="399"/>
      <c r="B320" s="399"/>
      <c r="C320" s="399"/>
      <c r="D320" s="399"/>
      <c r="E320" s="399"/>
      <c r="F320" s="399"/>
      <c r="G320" s="399"/>
      <c r="H320" s="399"/>
      <c r="I320" s="399"/>
      <c r="J320" s="399"/>
      <c r="K320" s="399"/>
      <c r="L320" s="399"/>
      <c r="M320" s="399"/>
      <c r="N320" s="399"/>
      <c r="O320" s="399"/>
      <c r="P320" s="399"/>
      <c r="Q320" s="399"/>
      <c r="R320" s="399"/>
      <c r="S320" s="399"/>
      <c r="T320" s="399"/>
      <c r="U320" s="399"/>
      <c r="V320" s="399"/>
      <c r="W320" s="399"/>
      <c r="X320" s="399"/>
      <c r="Y320" s="399"/>
      <c r="Z320" s="399"/>
    </row>
    <row r="321" spans="1:26" x14ac:dyDescent="0.25">
      <c r="A321" s="399"/>
      <c r="B321" s="399"/>
      <c r="C321" s="399"/>
      <c r="D321" s="399"/>
      <c r="E321" s="399"/>
      <c r="F321" s="399"/>
      <c r="G321" s="399"/>
      <c r="H321" s="399"/>
      <c r="I321" s="399"/>
      <c r="J321" s="399"/>
      <c r="K321" s="399"/>
      <c r="L321" s="399"/>
      <c r="M321" s="399"/>
      <c r="N321" s="399"/>
      <c r="O321" s="399"/>
      <c r="P321" s="399"/>
      <c r="Q321" s="399"/>
      <c r="R321" s="399"/>
      <c r="S321" s="399"/>
      <c r="T321" s="399"/>
      <c r="U321" s="399"/>
      <c r="V321" s="399"/>
      <c r="W321" s="399"/>
      <c r="X321" s="399"/>
      <c r="Y321" s="399"/>
      <c r="Z321" s="399"/>
    </row>
    <row r="322" spans="1:26" x14ac:dyDescent="0.25">
      <c r="A322" s="399"/>
      <c r="B322" s="399"/>
      <c r="C322" s="399"/>
      <c r="D322" s="399"/>
      <c r="E322" s="399"/>
      <c r="F322" s="399"/>
      <c r="G322" s="399"/>
      <c r="H322" s="399"/>
      <c r="I322" s="399"/>
      <c r="J322" s="399"/>
      <c r="K322" s="399"/>
      <c r="L322" s="399"/>
      <c r="M322" s="399"/>
      <c r="N322" s="399"/>
      <c r="O322" s="399"/>
      <c r="P322" s="399"/>
      <c r="Q322" s="399"/>
      <c r="R322" s="399"/>
      <c r="S322" s="399"/>
      <c r="T322" s="399"/>
      <c r="U322" s="399"/>
      <c r="V322" s="399"/>
      <c r="W322" s="399"/>
      <c r="X322" s="399"/>
      <c r="Y322" s="399"/>
      <c r="Z322" s="399"/>
    </row>
    <row r="323" spans="1:26" x14ac:dyDescent="0.25">
      <c r="A323" s="399"/>
      <c r="B323" s="399"/>
      <c r="C323" s="399"/>
      <c r="D323" s="399"/>
      <c r="E323" s="399"/>
      <c r="F323" s="399"/>
      <c r="G323" s="399"/>
      <c r="H323" s="399"/>
      <c r="I323" s="399"/>
      <c r="J323" s="399"/>
      <c r="K323" s="399"/>
      <c r="L323" s="399"/>
      <c r="M323" s="399"/>
      <c r="N323" s="399"/>
      <c r="O323" s="399"/>
      <c r="P323" s="399"/>
      <c r="Q323" s="399"/>
      <c r="R323" s="399"/>
      <c r="S323" s="399"/>
      <c r="T323" s="399"/>
      <c r="U323" s="399"/>
      <c r="V323" s="399"/>
      <c r="W323" s="399"/>
      <c r="X323" s="399"/>
      <c r="Y323" s="399"/>
      <c r="Z323" s="399"/>
    </row>
    <row r="324" spans="1:26" x14ac:dyDescent="0.25">
      <c r="A324" s="399"/>
      <c r="B324" s="399"/>
      <c r="C324" s="399"/>
      <c r="D324" s="399"/>
      <c r="E324" s="399"/>
      <c r="F324" s="399"/>
      <c r="G324" s="399"/>
      <c r="H324" s="399"/>
      <c r="I324" s="399"/>
      <c r="J324" s="399"/>
      <c r="K324" s="399"/>
      <c r="L324" s="399"/>
      <c r="M324" s="399"/>
      <c r="N324" s="399"/>
      <c r="O324" s="399"/>
      <c r="P324" s="399"/>
      <c r="Q324" s="399"/>
      <c r="R324" s="399"/>
      <c r="S324" s="399"/>
      <c r="T324" s="399"/>
      <c r="U324" s="399"/>
      <c r="V324" s="399"/>
      <c r="W324" s="399"/>
      <c r="X324" s="399"/>
      <c r="Y324" s="399"/>
      <c r="Z324" s="399"/>
    </row>
    <row r="325" spans="1:26" x14ac:dyDescent="0.25">
      <c r="A325" s="399"/>
      <c r="B325" s="399"/>
      <c r="C325" s="399"/>
      <c r="D325" s="399"/>
      <c r="E325" s="399"/>
      <c r="F325" s="399"/>
      <c r="G325" s="399"/>
      <c r="H325" s="399"/>
      <c r="I325" s="399"/>
      <c r="J325" s="399"/>
      <c r="K325" s="399"/>
      <c r="L325" s="399"/>
      <c r="M325" s="399"/>
      <c r="N325" s="399"/>
      <c r="O325" s="399"/>
      <c r="P325" s="399"/>
      <c r="Q325" s="399"/>
      <c r="R325" s="399"/>
      <c r="S325" s="399"/>
      <c r="T325" s="399"/>
      <c r="U325" s="399"/>
      <c r="V325" s="399"/>
      <c r="W325" s="399"/>
      <c r="X325" s="399"/>
      <c r="Y325" s="399"/>
      <c r="Z325" s="399"/>
    </row>
    <row r="326" spans="1:26" x14ac:dyDescent="0.25">
      <c r="A326" s="399"/>
      <c r="B326" s="399"/>
      <c r="C326" s="399"/>
      <c r="D326" s="399"/>
      <c r="E326" s="399"/>
      <c r="F326" s="399"/>
      <c r="G326" s="399"/>
      <c r="H326" s="399"/>
      <c r="I326" s="399"/>
      <c r="J326" s="399"/>
      <c r="K326" s="399"/>
      <c r="L326" s="399"/>
      <c r="M326" s="399"/>
      <c r="N326" s="399"/>
      <c r="O326" s="399"/>
      <c r="P326" s="399"/>
      <c r="Q326" s="399"/>
      <c r="R326" s="399"/>
      <c r="S326" s="399"/>
      <c r="T326" s="399"/>
      <c r="U326" s="399"/>
      <c r="V326" s="399"/>
      <c r="W326" s="399"/>
      <c r="X326" s="399"/>
      <c r="Y326" s="399"/>
      <c r="Z326" s="399"/>
    </row>
    <row r="327" spans="1:26" x14ac:dyDescent="0.25">
      <c r="A327" s="399"/>
      <c r="B327" s="399"/>
      <c r="C327" s="399"/>
      <c r="D327" s="399"/>
      <c r="E327" s="399"/>
      <c r="F327" s="399"/>
      <c r="G327" s="399"/>
      <c r="H327" s="399"/>
      <c r="I327" s="399"/>
      <c r="J327" s="399"/>
      <c r="K327" s="399"/>
      <c r="L327" s="399"/>
      <c r="M327" s="399"/>
      <c r="N327" s="399"/>
      <c r="O327" s="399"/>
      <c r="P327" s="399"/>
      <c r="Q327" s="399"/>
      <c r="R327" s="399"/>
      <c r="S327" s="399"/>
      <c r="T327" s="399"/>
      <c r="U327" s="399"/>
      <c r="V327" s="399"/>
      <c r="W327" s="399"/>
      <c r="X327" s="399"/>
      <c r="Y327" s="399"/>
      <c r="Z327" s="399"/>
    </row>
    <row r="328" spans="1:26" x14ac:dyDescent="0.25">
      <c r="A328" s="399"/>
      <c r="B328" s="399"/>
      <c r="C328" s="399"/>
      <c r="D328" s="399"/>
      <c r="E328" s="399"/>
      <c r="F328" s="399"/>
      <c r="G328" s="399"/>
      <c r="H328" s="399"/>
      <c r="I328" s="399"/>
      <c r="J328" s="399"/>
      <c r="K328" s="399"/>
      <c r="L328" s="399"/>
      <c r="M328" s="399"/>
      <c r="N328" s="399"/>
      <c r="O328" s="399"/>
      <c r="P328" s="399"/>
      <c r="Q328" s="399"/>
      <c r="R328" s="399"/>
      <c r="S328" s="399"/>
      <c r="T328" s="399"/>
      <c r="U328" s="399"/>
      <c r="V328" s="399"/>
      <c r="W328" s="399"/>
      <c r="X328" s="399"/>
      <c r="Y328" s="399"/>
      <c r="Z328" s="399"/>
    </row>
    <row r="329" spans="1:26" x14ac:dyDescent="0.25">
      <c r="A329" s="399"/>
      <c r="B329" s="399"/>
      <c r="C329" s="399"/>
      <c r="D329" s="399"/>
      <c r="E329" s="399"/>
      <c r="F329" s="399"/>
      <c r="G329" s="399"/>
      <c r="H329" s="399"/>
      <c r="I329" s="399"/>
      <c r="J329" s="399"/>
      <c r="K329" s="399"/>
      <c r="L329" s="399"/>
      <c r="M329" s="399"/>
      <c r="N329" s="399"/>
      <c r="O329" s="399"/>
      <c r="P329" s="399"/>
      <c r="Q329" s="399"/>
      <c r="R329" s="399"/>
      <c r="S329" s="399"/>
      <c r="T329" s="399"/>
      <c r="U329" s="399"/>
      <c r="V329" s="399"/>
      <c r="W329" s="399"/>
      <c r="X329" s="399"/>
      <c r="Y329" s="399"/>
      <c r="Z329" s="399"/>
    </row>
    <row r="330" spans="1:26" x14ac:dyDescent="0.25">
      <c r="A330" s="399"/>
      <c r="B330" s="399"/>
      <c r="C330" s="399"/>
      <c r="D330" s="399"/>
      <c r="E330" s="399"/>
      <c r="F330" s="399"/>
      <c r="G330" s="399"/>
      <c r="H330" s="399"/>
      <c r="I330" s="399"/>
      <c r="J330" s="399"/>
      <c r="K330" s="399"/>
      <c r="L330" s="399"/>
      <c r="M330" s="399"/>
      <c r="N330" s="399"/>
      <c r="O330" s="399"/>
      <c r="P330" s="399"/>
      <c r="Q330" s="399"/>
      <c r="R330" s="399"/>
      <c r="S330" s="399"/>
      <c r="T330" s="399"/>
      <c r="U330" s="399"/>
      <c r="V330" s="399"/>
      <c r="W330" s="399"/>
      <c r="X330" s="399"/>
      <c r="Y330" s="399"/>
      <c r="Z330" s="399"/>
    </row>
    <row r="331" spans="1:26" x14ac:dyDescent="0.25">
      <c r="A331" s="399"/>
      <c r="B331" s="399"/>
      <c r="C331" s="399"/>
      <c r="D331" s="399"/>
      <c r="E331" s="399"/>
      <c r="F331" s="399"/>
      <c r="G331" s="399"/>
      <c r="H331" s="399"/>
      <c r="I331" s="399"/>
      <c r="J331" s="399"/>
      <c r="K331" s="399"/>
      <c r="L331" s="399"/>
      <c r="M331" s="399"/>
      <c r="N331" s="399"/>
      <c r="O331" s="399"/>
      <c r="P331" s="399"/>
      <c r="Q331" s="399"/>
      <c r="R331" s="399"/>
      <c r="S331" s="399"/>
      <c r="T331" s="399"/>
      <c r="U331" s="399"/>
      <c r="V331" s="399"/>
      <c r="W331" s="399"/>
      <c r="X331" s="399"/>
      <c r="Y331" s="399"/>
      <c r="Z331" s="399"/>
    </row>
    <row r="332" spans="1:26" x14ac:dyDescent="0.25">
      <c r="A332" s="399"/>
      <c r="B332" s="399"/>
      <c r="C332" s="399"/>
      <c r="D332" s="399"/>
      <c r="E332" s="399"/>
      <c r="F332" s="399"/>
      <c r="G332" s="399"/>
      <c r="H332" s="399"/>
      <c r="I332" s="399"/>
      <c r="J332" s="399"/>
      <c r="K332" s="399"/>
      <c r="L332" s="399"/>
      <c r="M332" s="399"/>
      <c r="N332" s="399"/>
      <c r="O332" s="399"/>
      <c r="P332" s="399"/>
      <c r="Q332" s="399"/>
      <c r="R332" s="399"/>
      <c r="S332" s="399"/>
      <c r="T332" s="399"/>
      <c r="U332" s="399"/>
      <c r="V332" s="399"/>
      <c r="W332" s="399"/>
      <c r="X332" s="399"/>
      <c r="Y332" s="399"/>
      <c r="Z332" s="399"/>
    </row>
    <row r="333" spans="1:26" x14ac:dyDescent="0.25">
      <c r="A333" s="399"/>
      <c r="B333" s="399"/>
      <c r="C333" s="399"/>
      <c r="D333" s="399"/>
      <c r="E333" s="399"/>
      <c r="F333" s="399"/>
      <c r="G333" s="399"/>
      <c r="H333" s="399"/>
      <c r="I333" s="399"/>
      <c r="J333" s="399"/>
      <c r="K333" s="399"/>
      <c r="L333" s="399"/>
      <c r="M333" s="399"/>
      <c r="N333" s="399"/>
      <c r="O333" s="399"/>
      <c r="P333" s="399"/>
      <c r="Q333" s="399"/>
      <c r="R333" s="399"/>
      <c r="S333" s="399"/>
      <c r="T333" s="399"/>
      <c r="U333" s="399"/>
      <c r="V333" s="399"/>
      <c r="W333" s="399"/>
      <c r="X333" s="399"/>
      <c r="Y333" s="399"/>
      <c r="Z333" s="399"/>
    </row>
    <row r="334" spans="1:26" x14ac:dyDescent="0.25">
      <c r="A334" s="399"/>
      <c r="B334" s="399"/>
      <c r="C334" s="399"/>
      <c r="D334" s="399"/>
      <c r="E334" s="399"/>
      <c r="F334" s="399"/>
      <c r="G334" s="399"/>
      <c r="H334" s="399"/>
      <c r="I334" s="399"/>
      <c r="J334" s="399"/>
      <c r="K334" s="399"/>
      <c r="L334" s="399"/>
      <c r="M334" s="399"/>
      <c r="N334" s="399"/>
      <c r="O334" s="399"/>
      <c r="P334" s="399"/>
      <c r="Q334" s="399"/>
      <c r="R334" s="399"/>
      <c r="S334" s="399"/>
      <c r="T334" s="399"/>
      <c r="U334" s="399"/>
      <c r="V334" s="399"/>
      <c r="W334" s="399"/>
      <c r="X334" s="399"/>
      <c r="Y334" s="399"/>
      <c r="Z334" s="399"/>
    </row>
    <row r="335" spans="1:26" x14ac:dyDescent="0.25">
      <c r="A335" s="399"/>
      <c r="B335" s="399"/>
      <c r="C335" s="399"/>
      <c r="D335" s="399"/>
      <c r="E335" s="399"/>
      <c r="F335" s="399"/>
      <c r="G335" s="399"/>
      <c r="H335" s="399"/>
      <c r="I335" s="399"/>
      <c r="J335" s="399"/>
      <c r="K335" s="399"/>
      <c r="L335" s="399"/>
      <c r="M335" s="399"/>
      <c r="N335" s="399"/>
      <c r="O335" s="399"/>
      <c r="P335" s="399"/>
      <c r="Q335" s="399"/>
      <c r="R335" s="399"/>
      <c r="S335" s="399"/>
      <c r="T335" s="399"/>
      <c r="U335" s="399"/>
      <c r="V335" s="399"/>
      <c r="W335" s="399"/>
      <c r="X335" s="399"/>
      <c r="Y335" s="399"/>
      <c r="Z335" s="399"/>
    </row>
    <row r="336" spans="1:26" x14ac:dyDescent="0.25">
      <c r="A336" s="399"/>
      <c r="B336" s="399"/>
      <c r="C336" s="399"/>
      <c r="D336" s="399"/>
      <c r="E336" s="399"/>
      <c r="F336" s="399"/>
      <c r="G336" s="399"/>
      <c r="H336" s="399"/>
      <c r="I336" s="399"/>
      <c r="J336" s="399"/>
      <c r="K336" s="399"/>
      <c r="L336" s="399"/>
      <c r="M336" s="399"/>
      <c r="N336" s="399"/>
      <c r="O336" s="399"/>
      <c r="P336" s="399"/>
      <c r="Q336" s="399"/>
      <c r="R336" s="399"/>
      <c r="S336" s="399"/>
      <c r="T336" s="399"/>
      <c r="U336" s="399"/>
      <c r="V336" s="399"/>
      <c r="W336" s="399"/>
      <c r="X336" s="399"/>
      <c r="Y336" s="399"/>
      <c r="Z336" s="399"/>
    </row>
    <row r="337" spans="1:26" x14ac:dyDescent="0.25">
      <c r="A337" s="399"/>
      <c r="B337" s="399"/>
      <c r="C337" s="399"/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399"/>
      <c r="P337" s="399"/>
      <c r="Q337" s="399"/>
      <c r="R337" s="399"/>
      <c r="S337" s="399"/>
      <c r="T337" s="399"/>
      <c r="U337" s="399"/>
      <c r="V337" s="399"/>
      <c r="W337" s="399"/>
      <c r="X337" s="399"/>
      <c r="Y337" s="399"/>
      <c r="Z337" s="399"/>
    </row>
    <row r="338" spans="1:26" x14ac:dyDescent="0.25">
      <c r="A338" s="399"/>
      <c r="B338" s="399"/>
      <c r="C338" s="399"/>
      <c r="D338" s="399"/>
      <c r="E338" s="399"/>
      <c r="F338" s="399"/>
      <c r="G338" s="399"/>
      <c r="H338" s="399"/>
      <c r="I338" s="399"/>
      <c r="J338" s="399"/>
      <c r="K338" s="399"/>
      <c r="L338" s="399"/>
      <c r="M338" s="399"/>
      <c r="N338" s="399"/>
      <c r="O338" s="399"/>
      <c r="P338" s="399"/>
      <c r="Q338" s="399"/>
      <c r="R338" s="399"/>
      <c r="S338" s="399"/>
      <c r="T338" s="399"/>
      <c r="U338" s="399"/>
      <c r="V338" s="399"/>
      <c r="W338" s="399"/>
      <c r="X338" s="399"/>
      <c r="Y338" s="399"/>
      <c r="Z338" s="399"/>
    </row>
    <row r="339" spans="1:26" x14ac:dyDescent="0.25">
      <c r="A339" s="399"/>
      <c r="B339" s="399"/>
      <c r="C339" s="399"/>
      <c r="D339" s="399"/>
      <c r="E339" s="399"/>
      <c r="F339" s="399"/>
      <c r="G339" s="399"/>
      <c r="H339" s="399"/>
      <c r="I339" s="399"/>
      <c r="J339" s="399"/>
      <c r="K339" s="399"/>
      <c r="L339" s="399"/>
      <c r="M339" s="399"/>
      <c r="N339" s="399"/>
      <c r="O339" s="399"/>
      <c r="P339" s="399"/>
      <c r="Q339" s="399"/>
      <c r="R339" s="399"/>
      <c r="S339" s="399"/>
      <c r="T339" s="399"/>
      <c r="U339" s="399"/>
      <c r="V339" s="399"/>
      <c r="W339" s="399"/>
      <c r="X339" s="399"/>
      <c r="Y339" s="399"/>
      <c r="Z339" s="399"/>
    </row>
    <row r="340" spans="1:26" x14ac:dyDescent="0.25">
      <c r="A340" s="399"/>
      <c r="B340" s="399"/>
      <c r="C340" s="399"/>
      <c r="D340" s="399"/>
      <c r="E340" s="399"/>
      <c r="F340" s="399"/>
      <c r="G340" s="399"/>
      <c r="H340" s="399"/>
      <c r="I340" s="399"/>
      <c r="J340" s="399"/>
      <c r="K340" s="399"/>
      <c r="L340" s="399"/>
      <c r="M340" s="399"/>
      <c r="N340" s="399"/>
      <c r="O340" s="399"/>
      <c r="P340" s="399"/>
      <c r="Q340" s="399"/>
      <c r="R340" s="399"/>
      <c r="S340" s="399"/>
      <c r="T340" s="399"/>
      <c r="U340" s="399"/>
      <c r="V340" s="399"/>
      <c r="W340" s="399"/>
      <c r="X340" s="399"/>
      <c r="Y340" s="399"/>
      <c r="Z340" s="399"/>
    </row>
    <row r="341" spans="1:26" x14ac:dyDescent="0.25">
      <c r="A341" s="399"/>
      <c r="B341" s="399"/>
      <c r="C341" s="399"/>
      <c r="D341" s="399"/>
      <c r="E341" s="399"/>
      <c r="F341" s="399"/>
      <c r="G341" s="399"/>
      <c r="H341" s="399"/>
      <c r="I341" s="399"/>
      <c r="J341" s="399"/>
      <c r="K341" s="399"/>
      <c r="L341" s="399"/>
      <c r="M341" s="399"/>
      <c r="N341" s="399"/>
      <c r="O341" s="399"/>
      <c r="P341" s="399"/>
      <c r="Q341" s="399"/>
      <c r="R341" s="399"/>
      <c r="S341" s="399"/>
      <c r="T341" s="399"/>
      <c r="U341" s="399"/>
      <c r="V341" s="399"/>
      <c r="W341" s="399"/>
      <c r="X341" s="399"/>
      <c r="Y341" s="399"/>
      <c r="Z341" s="399"/>
    </row>
    <row r="342" spans="1:26" x14ac:dyDescent="0.25">
      <c r="A342" s="399"/>
      <c r="B342" s="399"/>
      <c r="C342" s="399"/>
      <c r="D342" s="399"/>
      <c r="E342" s="399"/>
      <c r="F342" s="399"/>
      <c r="G342" s="399"/>
      <c r="H342" s="399"/>
      <c r="I342" s="399"/>
      <c r="J342" s="399"/>
      <c r="K342" s="399"/>
      <c r="L342" s="399"/>
      <c r="M342" s="399"/>
      <c r="N342" s="399"/>
      <c r="O342" s="399"/>
      <c r="P342" s="399"/>
      <c r="Q342" s="399"/>
      <c r="R342" s="399"/>
      <c r="S342" s="399"/>
      <c r="T342" s="399"/>
      <c r="U342" s="399"/>
      <c r="V342" s="399"/>
      <c r="W342" s="399"/>
      <c r="X342" s="399"/>
      <c r="Y342" s="399"/>
      <c r="Z342" s="399"/>
    </row>
    <row r="343" spans="1:26" x14ac:dyDescent="0.25">
      <c r="A343" s="399"/>
      <c r="B343" s="399"/>
      <c r="C343" s="399"/>
      <c r="D343" s="399"/>
      <c r="E343" s="399"/>
      <c r="F343" s="399"/>
      <c r="G343" s="399"/>
      <c r="H343" s="399"/>
      <c r="I343" s="399"/>
      <c r="J343" s="399"/>
      <c r="K343" s="399"/>
      <c r="L343" s="399"/>
      <c r="M343" s="399"/>
      <c r="N343" s="399"/>
      <c r="O343" s="399"/>
      <c r="P343" s="399"/>
      <c r="Q343" s="399"/>
      <c r="R343" s="399"/>
      <c r="S343" s="399"/>
      <c r="T343" s="399"/>
      <c r="U343" s="399"/>
      <c r="V343" s="399"/>
      <c r="W343" s="399"/>
      <c r="X343" s="399"/>
      <c r="Y343" s="399"/>
      <c r="Z343" s="399"/>
    </row>
    <row r="344" spans="1:26" x14ac:dyDescent="0.25">
      <c r="A344" s="399"/>
      <c r="B344" s="399"/>
      <c r="C344" s="399"/>
      <c r="D344" s="399"/>
      <c r="E344" s="399"/>
      <c r="F344" s="399"/>
      <c r="G344" s="399"/>
      <c r="H344" s="399"/>
      <c r="I344" s="399"/>
      <c r="J344" s="399"/>
      <c r="K344" s="399"/>
      <c r="L344" s="399"/>
      <c r="M344" s="399"/>
      <c r="N344" s="399"/>
      <c r="O344" s="399"/>
      <c r="P344" s="399"/>
      <c r="Q344" s="399"/>
      <c r="R344" s="399"/>
      <c r="S344" s="399"/>
      <c r="T344" s="399"/>
      <c r="U344" s="399"/>
      <c r="V344" s="399"/>
      <c r="W344" s="399"/>
      <c r="X344" s="399"/>
      <c r="Y344" s="399"/>
      <c r="Z344" s="399"/>
    </row>
    <row r="345" spans="1:26" x14ac:dyDescent="0.25">
      <c r="A345" s="399"/>
      <c r="B345" s="399"/>
      <c r="C345" s="399"/>
      <c r="D345" s="399"/>
      <c r="E345" s="399"/>
      <c r="F345" s="399"/>
      <c r="G345" s="399"/>
      <c r="H345" s="399"/>
      <c r="I345" s="399"/>
      <c r="J345" s="399"/>
      <c r="K345" s="399"/>
      <c r="L345" s="399"/>
      <c r="M345" s="399"/>
      <c r="N345" s="399"/>
      <c r="O345" s="399"/>
      <c r="P345" s="399"/>
      <c r="Q345" s="399"/>
      <c r="R345" s="399"/>
      <c r="S345" s="399"/>
      <c r="T345" s="399"/>
      <c r="U345" s="399"/>
      <c r="V345" s="399"/>
      <c r="W345" s="399"/>
      <c r="X345" s="399"/>
      <c r="Y345" s="399"/>
      <c r="Z345" s="399"/>
    </row>
    <row r="346" spans="1:26" x14ac:dyDescent="0.25">
      <c r="A346" s="399"/>
      <c r="B346" s="399"/>
      <c r="C346" s="399"/>
      <c r="D346" s="399"/>
      <c r="E346" s="399"/>
      <c r="F346" s="399"/>
      <c r="G346" s="399"/>
      <c r="H346" s="399"/>
      <c r="I346" s="399"/>
      <c r="J346" s="399"/>
      <c r="K346" s="399"/>
      <c r="L346" s="399"/>
      <c r="M346" s="399"/>
      <c r="N346" s="399"/>
      <c r="O346" s="399"/>
      <c r="P346" s="399"/>
      <c r="Q346" s="399"/>
      <c r="R346" s="399"/>
      <c r="S346" s="399"/>
      <c r="T346" s="399"/>
      <c r="U346" s="399"/>
      <c r="V346" s="399"/>
      <c r="W346" s="399"/>
      <c r="X346" s="399"/>
      <c r="Y346" s="399"/>
      <c r="Z346" s="399"/>
    </row>
    <row r="347" spans="1:26" x14ac:dyDescent="0.25">
      <c r="A347" s="399"/>
      <c r="B347" s="399"/>
      <c r="C347" s="399"/>
      <c r="D347" s="399"/>
      <c r="E347" s="399"/>
      <c r="F347" s="399"/>
      <c r="G347" s="399"/>
      <c r="H347" s="399"/>
      <c r="I347" s="399"/>
      <c r="J347" s="399"/>
      <c r="K347" s="399"/>
      <c r="L347" s="399"/>
      <c r="M347" s="399"/>
      <c r="N347" s="399"/>
      <c r="O347" s="399"/>
      <c r="P347" s="399"/>
      <c r="Q347" s="399"/>
      <c r="R347" s="399"/>
      <c r="S347" s="399"/>
      <c r="T347" s="399"/>
      <c r="U347" s="399"/>
      <c r="V347" s="399"/>
      <c r="W347" s="399"/>
      <c r="X347" s="399"/>
      <c r="Y347" s="399"/>
      <c r="Z347" s="399"/>
    </row>
    <row r="348" spans="1:26" x14ac:dyDescent="0.25">
      <c r="A348" s="399"/>
      <c r="B348" s="399"/>
      <c r="C348" s="399"/>
      <c r="D348" s="399"/>
      <c r="E348" s="399"/>
      <c r="F348" s="399"/>
      <c r="G348" s="399"/>
      <c r="H348" s="399"/>
      <c r="I348" s="399"/>
      <c r="J348" s="399"/>
      <c r="K348" s="399"/>
      <c r="L348" s="399"/>
      <c r="M348" s="399"/>
      <c r="N348" s="399"/>
      <c r="O348" s="399"/>
      <c r="P348" s="399"/>
      <c r="Q348" s="399"/>
      <c r="R348" s="399"/>
      <c r="S348" s="399"/>
      <c r="T348" s="399"/>
      <c r="U348" s="399"/>
      <c r="V348" s="399"/>
      <c r="W348" s="399"/>
      <c r="X348" s="399"/>
      <c r="Y348" s="399"/>
      <c r="Z348" s="399"/>
    </row>
    <row r="349" spans="1:26" x14ac:dyDescent="0.25">
      <c r="A349" s="399"/>
      <c r="B349" s="399"/>
      <c r="C349" s="399"/>
      <c r="D349" s="399"/>
      <c r="E349" s="399"/>
      <c r="F349" s="399"/>
      <c r="G349" s="399"/>
      <c r="H349" s="399"/>
      <c r="I349" s="399"/>
      <c r="J349" s="399"/>
      <c r="K349" s="399"/>
      <c r="L349" s="399"/>
      <c r="M349" s="399"/>
      <c r="N349" s="399"/>
      <c r="O349" s="399"/>
      <c r="P349" s="399"/>
      <c r="Q349" s="399"/>
      <c r="R349" s="399"/>
      <c r="S349" s="399"/>
      <c r="T349" s="399"/>
      <c r="U349" s="399"/>
      <c r="V349" s="399"/>
      <c r="W349" s="399"/>
      <c r="X349" s="399"/>
      <c r="Y349" s="399"/>
      <c r="Z349" s="399"/>
    </row>
    <row r="350" spans="1:26" x14ac:dyDescent="0.25">
      <c r="A350" s="399"/>
      <c r="B350" s="399"/>
      <c r="C350" s="399"/>
      <c r="D350" s="399"/>
      <c r="E350" s="399"/>
      <c r="F350" s="399"/>
      <c r="G350" s="399"/>
      <c r="H350" s="399"/>
      <c r="I350" s="399"/>
      <c r="J350" s="399"/>
      <c r="K350" s="399"/>
      <c r="L350" s="399"/>
      <c r="M350" s="399"/>
      <c r="N350" s="399"/>
      <c r="O350" s="399"/>
      <c r="P350" s="399"/>
      <c r="Q350" s="399"/>
      <c r="R350" s="399"/>
      <c r="S350" s="399"/>
      <c r="T350" s="399"/>
      <c r="U350" s="399"/>
      <c r="V350" s="399"/>
      <c r="W350" s="399"/>
      <c r="X350" s="399"/>
      <c r="Y350" s="399"/>
      <c r="Z350" s="399"/>
    </row>
    <row r="351" spans="1:26" x14ac:dyDescent="0.25">
      <c r="A351" s="399"/>
      <c r="B351" s="399"/>
      <c r="C351" s="399"/>
      <c r="D351" s="399"/>
      <c r="E351" s="399"/>
      <c r="F351" s="399"/>
      <c r="G351" s="399"/>
      <c r="H351" s="399"/>
      <c r="I351" s="399"/>
      <c r="J351" s="399"/>
      <c r="K351" s="399"/>
      <c r="L351" s="399"/>
      <c r="M351" s="399"/>
      <c r="N351" s="399"/>
      <c r="O351" s="399"/>
      <c r="P351" s="399"/>
      <c r="Q351" s="399"/>
      <c r="R351" s="399"/>
      <c r="S351" s="399"/>
      <c r="T351" s="399"/>
      <c r="U351" s="399"/>
      <c r="V351" s="399"/>
      <c r="W351" s="399"/>
      <c r="X351" s="399"/>
      <c r="Y351" s="399"/>
      <c r="Z351" s="399"/>
    </row>
    <row r="352" spans="1:26" x14ac:dyDescent="0.25">
      <c r="A352" s="399"/>
      <c r="B352" s="399"/>
      <c r="C352" s="399"/>
      <c r="D352" s="399"/>
      <c r="E352" s="399"/>
      <c r="F352" s="399"/>
      <c r="G352" s="399"/>
      <c r="H352" s="399"/>
      <c r="I352" s="399"/>
      <c r="J352" s="399"/>
      <c r="K352" s="399"/>
      <c r="L352" s="399"/>
      <c r="M352" s="399"/>
      <c r="N352" s="399"/>
      <c r="O352" s="399"/>
      <c r="P352" s="399"/>
      <c r="Q352" s="399"/>
      <c r="R352" s="399"/>
      <c r="S352" s="399"/>
      <c r="T352" s="399"/>
      <c r="U352" s="399"/>
      <c r="V352" s="399"/>
      <c r="W352" s="399"/>
      <c r="X352" s="399"/>
      <c r="Y352" s="399"/>
      <c r="Z352" s="399"/>
    </row>
    <row r="353" spans="1:26" x14ac:dyDescent="0.25">
      <c r="A353" s="399"/>
      <c r="B353" s="399"/>
      <c r="C353" s="399"/>
      <c r="D353" s="399"/>
      <c r="E353" s="399"/>
      <c r="F353" s="399"/>
      <c r="G353" s="399"/>
      <c r="H353" s="399"/>
      <c r="I353" s="399"/>
      <c r="J353" s="399"/>
      <c r="K353" s="399"/>
      <c r="L353" s="399"/>
      <c r="M353" s="399"/>
      <c r="N353" s="399"/>
      <c r="O353" s="399"/>
      <c r="P353" s="399"/>
      <c r="Q353" s="399"/>
      <c r="R353" s="399"/>
      <c r="S353" s="399"/>
      <c r="T353" s="399"/>
      <c r="U353" s="399"/>
      <c r="V353" s="399"/>
      <c r="W353" s="399"/>
      <c r="X353" s="399"/>
      <c r="Y353" s="399"/>
      <c r="Z353" s="399"/>
    </row>
    <row r="354" spans="1:26" x14ac:dyDescent="0.25">
      <c r="A354" s="399"/>
      <c r="B354" s="399"/>
      <c r="C354" s="399"/>
      <c r="D354" s="399"/>
      <c r="E354" s="399"/>
      <c r="F354" s="399"/>
      <c r="G354" s="399"/>
      <c r="H354" s="399"/>
      <c r="I354" s="399"/>
      <c r="J354" s="399"/>
      <c r="K354" s="399"/>
      <c r="L354" s="399"/>
      <c r="M354" s="399"/>
      <c r="N354" s="399"/>
      <c r="O354" s="399"/>
      <c r="P354" s="399"/>
      <c r="Q354" s="399"/>
      <c r="R354" s="399"/>
      <c r="S354" s="399"/>
      <c r="T354" s="399"/>
      <c r="U354" s="399"/>
      <c r="V354" s="399"/>
      <c r="W354" s="399"/>
      <c r="X354" s="399"/>
      <c r="Y354" s="399"/>
      <c r="Z354" s="399"/>
    </row>
    <row r="355" spans="1:26" x14ac:dyDescent="0.25">
      <c r="A355" s="399"/>
      <c r="B355" s="399"/>
      <c r="C355" s="399"/>
      <c r="D355" s="399"/>
      <c r="E355" s="399"/>
      <c r="F355" s="399"/>
      <c r="G355" s="399"/>
      <c r="H355" s="399"/>
      <c r="I355" s="399"/>
      <c r="J355" s="399"/>
      <c r="K355" s="399"/>
      <c r="L355" s="399"/>
      <c r="M355" s="399"/>
      <c r="N355" s="399"/>
      <c r="O355" s="399"/>
      <c r="P355" s="399"/>
      <c r="Q355" s="399"/>
      <c r="R355" s="399"/>
      <c r="S355" s="399"/>
      <c r="T355" s="399"/>
      <c r="U355" s="399"/>
      <c r="V355" s="399"/>
      <c r="W355" s="399"/>
      <c r="X355" s="399"/>
      <c r="Y355" s="399"/>
      <c r="Z355" s="399"/>
    </row>
    <row r="356" spans="1:26" x14ac:dyDescent="0.25">
      <c r="A356" s="399"/>
      <c r="B356" s="399"/>
      <c r="C356" s="399"/>
      <c r="D356" s="399"/>
      <c r="E356" s="399"/>
      <c r="F356" s="399"/>
      <c r="G356" s="399"/>
      <c r="H356" s="399"/>
      <c r="I356" s="399"/>
      <c r="J356" s="399"/>
      <c r="K356" s="399"/>
      <c r="L356" s="399"/>
      <c r="M356" s="399"/>
      <c r="N356" s="399"/>
      <c r="O356" s="399"/>
      <c r="P356" s="399"/>
      <c r="Q356" s="399"/>
      <c r="R356" s="399"/>
      <c r="S356" s="399"/>
      <c r="T356" s="399"/>
      <c r="U356" s="399"/>
      <c r="V356" s="399"/>
      <c r="W356" s="399"/>
      <c r="X356" s="399"/>
      <c r="Y356" s="399"/>
      <c r="Z356" s="399"/>
    </row>
    <row r="357" spans="1:26" x14ac:dyDescent="0.25">
      <c r="A357" s="399"/>
      <c r="B357" s="399"/>
      <c r="C357" s="399"/>
      <c r="D357" s="399"/>
      <c r="E357" s="399"/>
      <c r="F357" s="399"/>
      <c r="G357" s="399"/>
      <c r="H357" s="399"/>
      <c r="I357" s="399"/>
      <c r="J357" s="399"/>
      <c r="K357" s="399"/>
      <c r="L357" s="399"/>
      <c r="M357" s="399"/>
      <c r="N357" s="399"/>
      <c r="O357" s="399"/>
      <c r="P357" s="399"/>
      <c r="Q357" s="399"/>
      <c r="R357" s="399"/>
      <c r="S357" s="399"/>
      <c r="T357" s="399"/>
      <c r="U357" s="399"/>
      <c r="V357" s="399"/>
      <c r="W357" s="399"/>
      <c r="X357" s="399"/>
      <c r="Y357" s="399"/>
      <c r="Z357" s="399"/>
    </row>
    <row r="358" spans="1:26" x14ac:dyDescent="0.25">
      <c r="A358" s="399"/>
      <c r="B358" s="399"/>
      <c r="C358" s="399"/>
      <c r="D358" s="399"/>
      <c r="E358" s="399"/>
      <c r="F358" s="399"/>
      <c r="G358" s="399"/>
      <c r="H358" s="399"/>
      <c r="I358" s="399"/>
      <c r="J358" s="399"/>
      <c r="K358" s="399"/>
      <c r="L358" s="399"/>
      <c r="M358" s="399"/>
      <c r="N358" s="399"/>
      <c r="O358" s="399"/>
      <c r="P358" s="399"/>
      <c r="Q358" s="399"/>
      <c r="R358" s="399"/>
      <c r="S358" s="399"/>
      <c r="T358" s="399"/>
      <c r="U358" s="399"/>
      <c r="V358" s="399"/>
      <c r="W358" s="399"/>
      <c r="X358" s="399"/>
      <c r="Y358" s="399"/>
      <c r="Z358" s="399"/>
    </row>
    <row r="359" spans="1:26" x14ac:dyDescent="0.25">
      <c r="A359" s="399"/>
      <c r="B359" s="399"/>
      <c r="C359" s="399"/>
      <c r="D359" s="399"/>
      <c r="E359" s="399"/>
      <c r="F359" s="399"/>
      <c r="G359" s="399"/>
      <c r="H359" s="399"/>
      <c r="I359" s="399"/>
      <c r="J359" s="399"/>
      <c r="K359" s="399"/>
      <c r="L359" s="399"/>
      <c r="M359" s="399"/>
      <c r="N359" s="399"/>
      <c r="O359" s="399"/>
      <c r="P359" s="399"/>
      <c r="Q359" s="399"/>
      <c r="R359" s="399"/>
      <c r="S359" s="399"/>
      <c r="T359" s="399"/>
      <c r="U359" s="399"/>
      <c r="V359" s="399"/>
      <c r="W359" s="399"/>
      <c r="X359" s="399"/>
      <c r="Y359" s="399"/>
      <c r="Z359" s="399"/>
    </row>
    <row r="360" spans="1:26" x14ac:dyDescent="0.25">
      <c r="A360" s="399"/>
      <c r="B360" s="399"/>
      <c r="C360" s="399"/>
      <c r="D360" s="399"/>
      <c r="E360" s="399"/>
      <c r="F360" s="399"/>
      <c r="G360" s="399"/>
      <c r="H360" s="399"/>
      <c r="I360" s="399"/>
      <c r="J360" s="399"/>
      <c r="K360" s="399"/>
      <c r="L360" s="399"/>
      <c r="M360" s="399"/>
      <c r="N360" s="399"/>
      <c r="O360" s="399"/>
      <c r="P360" s="399"/>
      <c r="Q360" s="399"/>
      <c r="R360" s="399"/>
      <c r="S360" s="399"/>
      <c r="T360" s="399"/>
      <c r="U360" s="399"/>
      <c r="V360" s="399"/>
      <c r="W360" s="399"/>
      <c r="X360" s="399"/>
      <c r="Y360" s="399"/>
      <c r="Z360" s="399"/>
    </row>
    <row r="361" spans="1:26" x14ac:dyDescent="0.25">
      <c r="A361" s="399"/>
      <c r="B361" s="399"/>
      <c r="C361" s="399"/>
      <c r="D361" s="399"/>
      <c r="E361" s="399"/>
      <c r="F361" s="399"/>
      <c r="G361" s="399"/>
      <c r="H361" s="399"/>
      <c r="I361" s="399"/>
      <c r="J361" s="399"/>
      <c r="K361" s="399"/>
      <c r="L361" s="399"/>
      <c r="M361" s="399"/>
      <c r="N361" s="399"/>
      <c r="O361" s="399"/>
      <c r="P361" s="399"/>
      <c r="Q361" s="399"/>
      <c r="R361" s="399"/>
      <c r="S361" s="399"/>
      <c r="T361" s="399"/>
      <c r="U361" s="399"/>
      <c r="V361" s="399"/>
      <c r="W361" s="399"/>
      <c r="X361" s="399"/>
      <c r="Y361" s="399"/>
      <c r="Z361" s="399"/>
    </row>
    <row r="362" spans="1:26" x14ac:dyDescent="0.25">
      <c r="A362" s="399"/>
      <c r="B362" s="399"/>
      <c r="C362" s="399"/>
      <c r="D362" s="399"/>
      <c r="E362" s="399"/>
      <c r="F362" s="399"/>
      <c r="G362" s="399"/>
      <c r="H362" s="399"/>
      <c r="I362" s="399"/>
      <c r="J362" s="399"/>
      <c r="K362" s="399"/>
      <c r="L362" s="399"/>
      <c r="M362" s="399"/>
      <c r="N362" s="399"/>
      <c r="O362" s="399"/>
      <c r="P362" s="399"/>
      <c r="Q362" s="399"/>
      <c r="R362" s="399"/>
      <c r="S362" s="399"/>
      <c r="T362" s="399"/>
      <c r="U362" s="399"/>
      <c r="V362" s="399"/>
      <c r="W362" s="399"/>
      <c r="X362" s="399"/>
      <c r="Y362" s="399"/>
      <c r="Z362" s="399"/>
    </row>
    <row r="363" spans="1:26" x14ac:dyDescent="0.25">
      <c r="A363" s="399"/>
      <c r="B363" s="399"/>
      <c r="C363" s="399"/>
      <c r="D363" s="399"/>
      <c r="E363" s="399"/>
      <c r="F363" s="399"/>
      <c r="G363" s="399"/>
      <c r="H363" s="399"/>
      <c r="I363" s="399"/>
      <c r="J363" s="399"/>
      <c r="K363" s="399"/>
      <c r="L363" s="399"/>
      <c r="M363" s="399"/>
      <c r="N363" s="399"/>
      <c r="O363" s="399"/>
      <c r="P363" s="399"/>
      <c r="Q363" s="399"/>
      <c r="R363" s="399"/>
      <c r="S363" s="399"/>
      <c r="T363" s="399"/>
      <c r="U363" s="399"/>
      <c r="V363" s="399"/>
      <c r="W363" s="399"/>
      <c r="X363" s="399"/>
      <c r="Y363" s="399"/>
      <c r="Z363" s="399"/>
    </row>
    <row r="364" spans="1:26" x14ac:dyDescent="0.25">
      <c r="A364" s="399"/>
      <c r="B364" s="399"/>
      <c r="C364" s="399"/>
      <c r="D364" s="399"/>
      <c r="E364" s="399"/>
      <c r="F364" s="399"/>
      <c r="G364" s="399"/>
      <c r="H364" s="399"/>
      <c r="I364" s="399"/>
      <c r="J364" s="399"/>
      <c r="K364" s="399"/>
      <c r="L364" s="399"/>
      <c r="M364" s="399"/>
      <c r="N364" s="399"/>
      <c r="O364" s="399"/>
      <c r="P364" s="399"/>
      <c r="Q364" s="399"/>
      <c r="R364" s="399"/>
      <c r="S364" s="399"/>
      <c r="T364" s="399"/>
      <c r="U364" s="399"/>
      <c r="V364" s="399"/>
      <c r="W364" s="399"/>
      <c r="X364" s="399"/>
      <c r="Y364" s="399"/>
      <c r="Z364" s="399"/>
    </row>
    <row r="365" spans="1:26" x14ac:dyDescent="0.25">
      <c r="A365" s="399"/>
      <c r="B365" s="399"/>
      <c r="C365" s="399"/>
      <c r="D365" s="399"/>
      <c r="E365" s="399"/>
      <c r="F365" s="399"/>
      <c r="G365" s="399"/>
      <c r="H365" s="399"/>
      <c r="I365" s="399"/>
      <c r="J365" s="399"/>
      <c r="K365" s="399"/>
      <c r="L365" s="399"/>
      <c r="M365" s="399"/>
      <c r="N365" s="399"/>
      <c r="O365" s="399"/>
      <c r="P365" s="399"/>
      <c r="Q365" s="399"/>
      <c r="R365" s="399"/>
      <c r="S365" s="399"/>
      <c r="T365" s="399"/>
      <c r="U365" s="399"/>
      <c r="V365" s="399"/>
      <c r="W365" s="399"/>
      <c r="X365" s="399"/>
      <c r="Y365" s="399"/>
      <c r="Z365" s="399"/>
    </row>
    <row r="366" spans="1:26" x14ac:dyDescent="0.25">
      <c r="A366" s="399"/>
      <c r="B366" s="399"/>
      <c r="C366" s="399"/>
      <c r="D366" s="399"/>
      <c r="E366" s="399"/>
      <c r="F366" s="399"/>
      <c r="G366" s="399"/>
      <c r="H366" s="399"/>
      <c r="I366" s="399"/>
      <c r="J366" s="399"/>
      <c r="K366" s="399"/>
      <c r="L366" s="399"/>
      <c r="M366" s="399"/>
      <c r="N366" s="399"/>
      <c r="O366" s="399"/>
      <c r="P366" s="399"/>
      <c r="Q366" s="399"/>
      <c r="R366" s="399"/>
      <c r="S366" s="399"/>
      <c r="T366" s="399"/>
      <c r="U366" s="399"/>
      <c r="V366" s="399"/>
      <c r="W366" s="399"/>
      <c r="X366" s="399"/>
      <c r="Y366" s="399"/>
      <c r="Z366" s="399"/>
    </row>
    <row r="367" spans="1:26" x14ac:dyDescent="0.25">
      <c r="A367" s="399"/>
      <c r="B367" s="399"/>
      <c r="C367" s="399"/>
      <c r="D367" s="399"/>
      <c r="E367" s="399"/>
      <c r="F367" s="399"/>
      <c r="G367" s="399"/>
      <c r="H367" s="399"/>
      <c r="I367" s="399"/>
      <c r="J367" s="399"/>
      <c r="K367" s="399"/>
      <c r="L367" s="399"/>
      <c r="M367" s="399"/>
      <c r="N367" s="399"/>
      <c r="O367" s="399"/>
      <c r="P367" s="399"/>
      <c r="Q367" s="399"/>
      <c r="R367" s="399"/>
      <c r="S367" s="399"/>
      <c r="T367" s="399"/>
      <c r="U367" s="399"/>
      <c r="V367" s="399"/>
      <c r="W367" s="399"/>
      <c r="X367" s="399"/>
      <c r="Y367" s="399"/>
      <c r="Z367" s="399"/>
    </row>
    <row r="368" spans="1:26" x14ac:dyDescent="0.25">
      <c r="A368" s="399"/>
      <c r="B368" s="399"/>
      <c r="C368" s="399"/>
      <c r="D368" s="399"/>
      <c r="E368" s="399"/>
      <c r="F368" s="399"/>
      <c r="G368" s="399"/>
      <c r="H368" s="399"/>
      <c r="I368" s="399"/>
      <c r="J368" s="399"/>
      <c r="K368" s="399"/>
      <c r="L368" s="399"/>
      <c r="M368" s="399"/>
      <c r="N368" s="399"/>
      <c r="O368" s="399"/>
      <c r="P368" s="399"/>
      <c r="Q368" s="399"/>
      <c r="R368" s="399"/>
      <c r="S368" s="399"/>
      <c r="T368" s="399"/>
      <c r="U368" s="399"/>
      <c r="V368" s="399"/>
      <c r="W368" s="399"/>
      <c r="X368" s="399"/>
      <c r="Y368" s="399"/>
      <c r="Z368" s="399"/>
    </row>
    <row r="369" spans="1:26" x14ac:dyDescent="0.25">
      <c r="A369" s="399"/>
      <c r="B369" s="399"/>
      <c r="C369" s="399"/>
      <c r="D369" s="399"/>
      <c r="E369" s="399"/>
      <c r="F369" s="399"/>
      <c r="G369" s="399"/>
      <c r="H369" s="399"/>
      <c r="I369" s="399"/>
      <c r="J369" s="399"/>
      <c r="K369" s="399"/>
      <c r="L369" s="399"/>
      <c r="M369" s="399"/>
      <c r="N369" s="399"/>
      <c r="O369" s="399"/>
      <c r="P369" s="399"/>
      <c r="Q369" s="399"/>
      <c r="R369" s="399"/>
      <c r="S369" s="399"/>
      <c r="T369" s="399"/>
      <c r="U369" s="399"/>
      <c r="V369" s="399"/>
      <c r="W369" s="399"/>
      <c r="X369" s="399"/>
      <c r="Y369" s="399"/>
      <c r="Z369" s="399"/>
    </row>
    <row r="370" spans="1:26" x14ac:dyDescent="0.25">
      <c r="A370" s="399"/>
      <c r="B370" s="399"/>
      <c r="C370" s="399"/>
      <c r="D370" s="399"/>
      <c r="E370" s="399"/>
      <c r="F370" s="399"/>
      <c r="G370" s="399"/>
      <c r="H370" s="399"/>
      <c r="I370" s="399"/>
      <c r="J370" s="399"/>
      <c r="K370" s="399"/>
      <c r="L370" s="399"/>
      <c r="M370" s="399"/>
      <c r="N370" s="399"/>
      <c r="O370" s="399"/>
      <c r="P370" s="399"/>
      <c r="Q370" s="399"/>
      <c r="R370" s="399"/>
      <c r="S370" s="399"/>
      <c r="T370" s="399"/>
      <c r="U370" s="399"/>
      <c r="V370" s="399"/>
      <c r="W370" s="399"/>
      <c r="X370" s="399"/>
      <c r="Y370" s="399"/>
      <c r="Z370" s="399"/>
    </row>
    <row r="371" spans="1:26" x14ac:dyDescent="0.25">
      <c r="A371" s="399"/>
      <c r="B371" s="399"/>
      <c r="C371" s="399"/>
      <c r="D371" s="399"/>
      <c r="E371" s="399"/>
      <c r="F371" s="399"/>
      <c r="G371" s="399"/>
      <c r="H371" s="399"/>
      <c r="I371" s="399"/>
      <c r="J371" s="399"/>
      <c r="K371" s="399"/>
      <c r="L371" s="399"/>
      <c r="M371" s="399"/>
      <c r="N371" s="399"/>
      <c r="O371" s="399"/>
      <c r="P371" s="399"/>
      <c r="Q371" s="399"/>
      <c r="R371" s="399"/>
      <c r="S371" s="399"/>
      <c r="T371" s="399"/>
      <c r="U371" s="399"/>
      <c r="V371" s="399"/>
      <c r="W371" s="399"/>
      <c r="X371" s="399"/>
      <c r="Y371" s="399"/>
      <c r="Z371" s="399"/>
    </row>
    <row r="372" spans="1:26" x14ac:dyDescent="0.25">
      <c r="A372" s="399"/>
      <c r="B372" s="399"/>
      <c r="C372" s="399"/>
      <c r="D372" s="399"/>
      <c r="E372" s="399"/>
      <c r="F372" s="399"/>
      <c r="G372" s="399"/>
      <c r="H372" s="399"/>
      <c r="I372" s="399"/>
      <c r="J372" s="399"/>
      <c r="K372" s="399"/>
      <c r="L372" s="399"/>
      <c r="M372" s="399"/>
      <c r="N372" s="399"/>
      <c r="O372" s="399"/>
      <c r="P372" s="399"/>
      <c r="Q372" s="399"/>
      <c r="R372" s="399"/>
      <c r="S372" s="399"/>
      <c r="T372" s="399"/>
      <c r="U372" s="399"/>
      <c r="V372" s="399"/>
      <c r="W372" s="399"/>
      <c r="X372" s="399"/>
      <c r="Y372" s="399"/>
      <c r="Z372" s="399"/>
    </row>
    <row r="373" spans="1:26" x14ac:dyDescent="0.25">
      <c r="A373" s="399"/>
      <c r="B373" s="399"/>
      <c r="C373" s="399"/>
      <c r="D373" s="399"/>
      <c r="E373" s="399"/>
      <c r="F373" s="399"/>
      <c r="G373" s="399"/>
      <c r="H373" s="399"/>
      <c r="I373" s="399"/>
      <c r="J373" s="399"/>
      <c r="K373" s="399"/>
      <c r="L373" s="399"/>
      <c r="M373" s="399"/>
      <c r="N373" s="399"/>
      <c r="O373" s="399"/>
      <c r="P373" s="399"/>
      <c r="Q373" s="399"/>
      <c r="R373" s="399"/>
      <c r="S373" s="399"/>
      <c r="T373" s="399"/>
      <c r="U373" s="399"/>
      <c r="V373" s="399"/>
      <c r="W373" s="399"/>
      <c r="X373" s="399"/>
      <c r="Y373" s="399"/>
      <c r="Z373" s="399"/>
    </row>
    <row r="374" spans="1:26" x14ac:dyDescent="0.25">
      <c r="A374" s="399"/>
      <c r="B374" s="399"/>
      <c r="C374" s="399"/>
      <c r="D374" s="399"/>
      <c r="E374" s="399"/>
      <c r="F374" s="399"/>
      <c r="G374" s="399"/>
      <c r="H374" s="399"/>
      <c r="I374" s="399"/>
      <c r="J374" s="399"/>
      <c r="K374" s="399"/>
      <c r="L374" s="399"/>
      <c r="M374" s="399"/>
      <c r="N374" s="399"/>
      <c r="O374" s="399"/>
      <c r="P374" s="399"/>
      <c r="Q374" s="399"/>
      <c r="R374" s="399"/>
      <c r="S374" s="399"/>
      <c r="T374" s="399"/>
      <c r="U374" s="399"/>
      <c r="V374" s="399"/>
      <c r="W374" s="399"/>
      <c r="X374" s="399"/>
      <c r="Y374" s="399"/>
      <c r="Z374" s="399"/>
    </row>
    <row r="375" spans="1:26" x14ac:dyDescent="0.25">
      <c r="A375" s="399"/>
      <c r="B375" s="399"/>
      <c r="C375" s="399"/>
      <c r="D375" s="399"/>
      <c r="E375" s="399"/>
      <c r="F375" s="399"/>
      <c r="G375" s="399"/>
      <c r="H375" s="399"/>
      <c r="I375" s="399"/>
      <c r="J375" s="399"/>
      <c r="K375" s="399"/>
      <c r="L375" s="399"/>
      <c r="M375" s="399"/>
      <c r="N375" s="399"/>
      <c r="O375" s="399"/>
      <c r="P375" s="399"/>
      <c r="Q375" s="399"/>
      <c r="R375" s="399"/>
      <c r="S375" s="399"/>
      <c r="T375" s="399"/>
      <c r="U375" s="399"/>
      <c r="V375" s="399"/>
      <c r="W375" s="399"/>
      <c r="X375" s="399"/>
      <c r="Y375" s="399"/>
      <c r="Z375" s="399"/>
    </row>
    <row r="376" spans="1:26" x14ac:dyDescent="0.25">
      <c r="A376" s="399"/>
      <c r="B376" s="399"/>
      <c r="C376" s="399"/>
      <c r="D376" s="399"/>
      <c r="E376" s="399"/>
      <c r="F376" s="399"/>
      <c r="G376" s="399"/>
      <c r="H376" s="399"/>
      <c r="I376" s="399"/>
      <c r="J376" s="399"/>
      <c r="K376" s="399"/>
      <c r="L376" s="399"/>
      <c r="M376" s="399"/>
      <c r="N376" s="399"/>
      <c r="O376" s="399"/>
      <c r="P376" s="399"/>
      <c r="Q376" s="399"/>
      <c r="R376" s="399"/>
      <c r="S376" s="399"/>
      <c r="T376" s="399"/>
      <c r="U376" s="399"/>
      <c r="V376" s="399"/>
      <c r="W376" s="399"/>
      <c r="X376" s="399"/>
      <c r="Y376" s="399"/>
      <c r="Z376" s="399"/>
    </row>
    <row r="377" spans="1:26" x14ac:dyDescent="0.25">
      <c r="A377" s="399"/>
      <c r="B377" s="399"/>
      <c r="C377" s="399"/>
      <c r="D377" s="399"/>
      <c r="E377" s="399"/>
      <c r="F377" s="399"/>
      <c r="G377" s="399"/>
      <c r="H377" s="399"/>
      <c r="I377" s="399"/>
      <c r="J377" s="399"/>
      <c r="K377" s="399"/>
      <c r="L377" s="399"/>
      <c r="M377" s="399"/>
      <c r="N377" s="399"/>
      <c r="O377" s="399"/>
      <c r="P377" s="399"/>
      <c r="Q377" s="399"/>
      <c r="R377" s="399"/>
      <c r="S377" s="399"/>
      <c r="T377" s="399"/>
      <c r="U377" s="399"/>
      <c r="V377" s="399"/>
      <c r="W377" s="399"/>
      <c r="X377" s="399"/>
      <c r="Y377" s="399"/>
      <c r="Z377" s="399"/>
    </row>
    <row r="378" spans="1:26" x14ac:dyDescent="0.25">
      <c r="A378" s="399"/>
      <c r="B378" s="399"/>
      <c r="C378" s="399"/>
      <c r="D378" s="399"/>
      <c r="E378" s="399"/>
      <c r="F378" s="399"/>
      <c r="G378" s="399"/>
      <c r="H378" s="399"/>
      <c r="I378" s="399"/>
      <c r="J378" s="399"/>
      <c r="K378" s="399"/>
      <c r="L378" s="399"/>
      <c r="M378" s="399"/>
      <c r="N378" s="399"/>
      <c r="O378" s="399"/>
      <c r="P378" s="399"/>
      <c r="Q378" s="399"/>
      <c r="R378" s="399"/>
      <c r="S378" s="399"/>
      <c r="T378" s="399"/>
      <c r="U378" s="399"/>
      <c r="V378" s="399"/>
      <c r="W378" s="399"/>
      <c r="X378" s="399"/>
      <c r="Y378" s="399"/>
      <c r="Z378" s="399"/>
    </row>
    <row r="379" spans="1:26" x14ac:dyDescent="0.25">
      <c r="A379" s="399"/>
      <c r="B379" s="399"/>
      <c r="C379" s="399"/>
      <c r="D379" s="399"/>
      <c r="E379" s="399"/>
      <c r="F379" s="399"/>
      <c r="G379" s="399"/>
      <c r="H379" s="399"/>
      <c r="I379" s="399"/>
      <c r="J379" s="399"/>
      <c r="K379" s="399"/>
      <c r="L379" s="399"/>
      <c r="M379" s="399"/>
      <c r="N379" s="399"/>
      <c r="O379" s="399"/>
      <c r="P379" s="399"/>
      <c r="Q379" s="399"/>
      <c r="R379" s="399"/>
      <c r="S379" s="399"/>
      <c r="T379" s="399"/>
      <c r="U379" s="399"/>
      <c r="V379" s="399"/>
      <c r="W379" s="399"/>
      <c r="X379" s="399"/>
      <c r="Y379" s="399"/>
      <c r="Z379" s="399"/>
    </row>
    <row r="380" spans="1:26" x14ac:dyDescent="0.25">
      <c r="A380" s="399"/>
      <c r="B380" s="399"/>
      <c r="C380" s="399"/>
      <c r="D380" s="399"/>
      <c r="E380" s="399"/>
      <c r="F380" s="399"/>
      <c r="G380" s="399"/>
      <c r="H380" s="399"/>
      <c r="I380" s="399"/>
      <c r="J380" s="399"/>
      <c r="K380" s="399"/>
      <c r="L380" s="399"/>
      <c r="M380" s="399"/>
      <c r="N380" s="399"/>
      <c r="O380" s="399"/>
      <c r="P380" s="399"/>
      <c r="Q380" s="399"/>
      <c r="R380" s="399"/>
      <c r="S380" s="399"/>
      <c r="T380" s="399"/>
      <c r="U380" s="399"/>
      <c r="V380" s="399"/>
      <c r="W380" s="399"/>
      <c r="X380" s="399"/>
      <c r="Y380" s="399"/>
      <c r="Z380" s="399"/>
    </row>
    <row r="381" spans="1:26" x14ac:dyDescent="0.25">
      <c r="A381" s="399"/>
      <c r="B381" s="399"/>
      <c r="C381" s="399"/>
      <c r="D381" s="399"/>
      <c r="E381" s="399"/>
      <c r="F381" s="399"/>
      <c r="G381" s="399"/>
      <c r="H381" s="399"/>
      <c r="I381" s="399"/>
      <c r="J381" s="399"/>
      <c r="K381" s="399"/>
      <c r="L381" s="399"/>
      <c r="M381" s="399"/>
      <c r="N381" s="399"/>
      <c r="O381" s="399"/>
      <c r="P381" s="399"/>
      <c r="Q381" s="399"/>
      <c r="R381" s="399"/>
      <c r="S381" s="399"/>
      <c r="T381" s="399"/>
      <c r="U381" s="399"/>
      <c r="V381" s="399"/>
      <c r="W381" s="399"/>
      <c r="X381" s="399"/>
      <c r="Y381" s="399"/>
      <c r="Z381" s="399"/>
    </row>
    <row r="382" spans="1:26" x14ac:dyDescent="0.25">
      <c r="A382" s="399"/>
      <c r="B382" s="399"/>
      <c r="C382" s="399"/>
      <c r="D382" s="399"/>
      <c r="E382" s="399"/>
      <c r="F382" s="399"/>
      <c r="G382" s="399"/>
      <c r="H382" s="399"/>
      <c r="I382" s="399"/>
      <c r="J382" s="399"/>
      <c r="K382" s="399"/>
      <c r="L382" s="399"/>
      <c r="M382" s="399"/>
      <c r="N382" s="399"/>
      <c r="O382" s="399"/>
      <c r="P382" s="399"/>
      <c r="Q382" s="399"/>
      <c r="R382" s="399"/>
      <c r="S382" s="399"/>
      <c r="T382" s="399"/>
      <c r="U382" s="399"/>
      <c r="V382" s="399"/>
      <c r="W382" s="399"/>
      <c r="X382" s="399"/>
      <c r="Y382" s="399"/>
      <c r="Z382" s="399"/>
    </row>
    <row r="383" spans="1:26" x14ac:dyDescent="0.25">
      <c r="A383" s="399"/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99"/>
      <c r="M383" s="399"/>
      <c r="N383" s="399"/>
      <c r="O383" s="399"/>
      <c r="P383" s="399"/>
      <c r="Q383" s="399"/>
      <c r="R383" s="399"/>
      <c r="S383" s="399"/>
      <c r="T383" s="399"/>
      <c r="U383" s="399"/>
      <c r="V383" s="399"/>
      <c r="W383" s="399"/>
      <c r="X383" s="399"/>
      <c r="Y383" s="399"/>
      <c r="Z383" s="399"/>
    </row>
    <row r="384" spans="1:26" x14ac:dyDescent="0.25">
      <c r="A384" s="399"/>
      <c r="B384" s="399"/>
      <c r="C384" s="399"/>
      <c r="D384" s="399"/>
      <c r="E384" s="399"/>
      <c r="F384" s="399"/>
      <c r="G384" s="399"/>
      <c r="H384" s="399"/>
      <c r="I384" s="399"/>
      <c r="J384" s="399"/>
      <c r="K384" s="399"/>
      <c r="L384" s="399"/>
      <c r="M384" s="399"/>
      <c r="N384" s="399"/>
      <c r="O384" s="399"/>
      <c r="P384" s="399"/>
      <c r="Q384" s="399"/>
      <c r="R384" s="399"/>
      <c r="S384" s="399"/>
      <c r="T384" s="399"/>
      <c r="U384" s="399"/>
      <c r="V384" s="399"/>
      <c r="W384" s="399"/>
      <c r="X384" s="399"/>
      <c r="Y384" s="399"/>
      <c r="Z384" s="399"/>
    </row>
    <row r="385" spans="1:26" x14ac:dyDescent="0.25">
      <c r="A385" s="399"/>
      <c r="B385" s="399"/>
      <c r="C385" s="399"/>
      <c r="D385" s="399"/>
      <c r="E385" s="399"/>
      <c r="F385" s="399"/>
      <c r="G385" s="399"/>
      <c r="H385" s="399"/>
      <c r="I385" s="399"/>
      <c r="J385" s="399"/>
      <c r="K385" s="399"/>
      <c r="L385" s="399"/>
      <c r="M385" s="399"/>
      <c r="N385" s="399"/>
      <c r="O385" s="399"/>
      <c r="P385" s="399"/>
      <c r="Q385" s="399"/>
      <c r="R385" s="399"/>
      <c r="S385" s="399"/>
      <c r="T385" s="399"/>
      <c r="U385" s="399"/>
      <c r="V385" s="399"/>
      <c r="W385" s="399"/>
      <c r="X385" s="399"/>
      <c r="Y385" s="399"/>
      <c r="Z385" s="399"/>
    </row>
    <row r="386" spans="1:26" x14ac:dyDescent="0.25">
      <c r="A386" s="399"/>
      <c r="B386" s="399"/>
      <c r="C386" s="399"/>
      <c r="D386" s="399"/>
      <c r="E386" s="399"/>
      <c r="F386" s="399"/>
      <c r="G386" s="399"/>
      <c r="H386" s="399"/>
      <c r="I386" s="399"/>
      <c r="J386" s="399"/>
      <c r="K386" s="399"/>
      <c r="L386" s="399"/>
      <c r="M386" s="399"/>
      <c r="N386" s="399"/>
      <c r="O386" s="399"/>
      <c r="P386" s="399"/>
      <c r="Q386" s="399"/>
      <c r="R386" s="399"/>
      <c r="S386" s="399"/>
      <c r="T386" s="399"/>
      <c r="U386" s="399"/>
      <c r="V386" s="399"/>
      <c r="W386" s="399"/>
      <c r="X386" s="399"/>
      <c r="Y386" s="399"/>
      <c r="Z386" s="399"/>
    </row>
    <row r="387" spans="1:26" x14ac:dyDescent="0.25">
      <c r="A387" s="399"/>
      <c r="B387" s="399"/>
      <c r="C387" s="399"/>
      <c r="D387" s="399"/>
      <c r="E387" s="399"/>
      <c r="F387" s="399"/>
      <c r="G387" s="399"/>
      <c r="H387" s="399"/>
      <c r="I387" s="399"/>
      <c r="J387" s="399"/>
      <c r="K387" s="399"/>
      <c r="L387" s="399"/>
      <c r="M387" s="399"/>
      <c r="N387" s="399"/>
      <c r="O387" s="399"/>
      <c r="P387" s="399"/>
      <c r="Q387" s="399"/>
      <c r="R387" s="399"/>
      <c r="S387" s="399"/>
      <c r="T387" s="399"/>
      <c r="U387" s="399"/>
      <c r="V387" s="399"/>
      <c r="W387" s="399"/>
      <c r="X387" s="399"/>
      <c r="Y387" s="399"/>
      <c r="Z387" s="399"/>
    </row>
    <row r="388" spans="1:26" x14ac:dyDescent="0.25">
      <c r="A388" s="399"/>
      <c r="B388" s="399"/>
      <c r="C388" s="399"/>
      <c r="D388" s="399"/>
      <c r="E388" s="399"/>
      <c r="F388" s="399"/>
      <c r="G388" s="399"/>
      <c r="H388" s="399"/>
      <c r="I388" s="399"/>
      <c r="J388" s="399"/>
      <c r="K388" s="399"/>
      <c r="L388" s="399"/>
      <c r="M388" s="399"/>
      <c r="N388" s="399"/>
      <c r="O388" s="399"/>
      <c r="P388" s="399"/>
      <c r="Q388" s="399"/>
      <c r="R388" s="399"/>
      <c r="S388" s="399"/>
      <c r="T388" s="399"/>
      <c r="U388" s="399"/>
      <c r="V388" s="399"/>
      <c r="W388" s="399"/>
      <c r="X388" s="399"/>
      <c r="Y388" s="399"/>
      <c r="Z388" s="399"/>
    </row>
    <row r="389" spans="1:26" x14ac:dyDescent="0.25">
      <c r="A389" s="399"/>
      <c r="B389" s="399"/>
      <c r="C389" s="399"/>
      <c r="D389" s="399"/>
      <c r="E389" s="399"/>
      <c r="F389" s="399"/>
      <c r="G389" s="399"/>
      <c r="H389" s="399"/>
      <c r="I389" s="399"/>
      <c r="J389" s="399"/>
      <c r="K389" s="399"/>
      <c r="L389" s="399"/>
      <c r="M389" s="399"/>
      <c r="N389" s="399"/>
      <c r="O389" s="399"/>
      <c r="P389" s="399"/>
      <c r="Q389" s="399"/>
      <c r="R389" s="399"/>
      <c r="S389" s="399"/>
      <c r="T389" s="399"/>
      <c r="U389" s="399"/>
      <c r="V389" s="399"/>
      <c r="W389" s="399"/>
      <c r="X389" s="399"/>
      <c r="Y389" s="399"/>
      <c r="Z389" s="399"/>
    </row>
    <row r="390" spans="1:26" x14ac:dyDescent="0.25">
      <c r="A390" s="399"/>
      <c r="B390" s="399"/>
      <c r="C390" s="399"/>
      <c r="D390" s="399"/>
      <c r="E390" s="399"/>
      <c r="F390" s="399"/>
      <c r="G390" s="399"/>
      <c r="H390" s="399"/>
      <c r="I390" s="399"/>
      <c r="J390" s="399"/>
      <c r="K390" s="399"/>
      <c r="L390" s="399"/>
      <c r="M390" s="399"/>
      <c r="N390" s="399"/>
      <c r="O390" s="399"/>
      <c r="P390" s="399"/>
      <c r="Q390" s="399"/>
      <c r="R390" s="399"/>
      <c r="S390" s="399"/>
      <c r="T390" s="399"/>
      <c r="U390" s="399"/>
      <c r="V390" s="399"/>
      <c r="W390" s="399"/>
      <c r="X390" s="399"/>
      <c r="Y390" s="399"/>
      <c r="Z390" s="399"/>
    </row>
    <row r="391" spans="1:26" x14ac:dyDescent="0.25">
      <c r="A391" s="399"/>
      <c r="B391" s="399"/>
      <c r="C391" s="399"/>
      <c r="D391" s="399"/>
      <c r="E391" s="399"/>
      <c r="F391" s="399"/>
      <c r="G391" s="399"/>
      <c r="H391" s="399"/>
      <c r="I391" s="399"/>
      <c r="J391" s="399"/>
      <c r="K391" s="399"/>
      <c r="L391" s="399"/>
      <c r="M391" s="399"/>
      <c r="N391" s="399"/>
      <c r="O391" s="399"/>
      <c r="P391" s="399"/>
      <c r="Q391" s="399"/>
      <c r="R391" s="399"/>
      <c r="S391" s="399"/>
      <c r="T391" s="399"/>
      <c r="U391" s="399"/>
      <c r="V391" s="399"/>
      <c r="W391" s="399"/>
      <c r="X391" s="399"/>
      <c r="Y391" s="399"/>
      <c r="Z391" s="399"/>
    </row>
    <row r="392" spans="1:26" x14ac:dyDescent="0.25">
      <c r="A392" s="399"/>
      <c r="B392" s="399"/>
      <c r="C392" s="399"/>
      <c r="D392" s="399"/>
      <c r="E392" s="399"/>
      <c r="F392" s="399"/>
      <c r="G392" s="399"/>
      <c r="H392" s="399"/>
      <c r="I392" s="399"/>
      <c r="J392" s="399"/>
      <c r="K392" s="399"/>
      <c r="L392" s="399"/>
      <c r="M392" s="399"/>
      <c r="N392" s="399"/>
      <c r="O392" s="399"/>
      <c r="P392" s="399"/>
      <c r="Q392" s="399"/>
      <c r="R392" s="399"/>
      <c r="S392" s="399"/>
      <c r="T392" s="399"/>
      <c r="U392" s="399"/>
      <c r="V392" s="399"/>
      <c r="W392" s="399"/>
      <c r="X392" s="399"/>
      <c r="Y392" s="399"/>
      <c r="Z392" s="399"/>
    </row>
    <row r="393" spans="1:26" x14ac:dyDescent="0.25">
      <c r="A393" s="399"/>
      <c r="B393" s="399"/>
      <c r="C393" s="399"/>
      <c r="D393" s="399"/>
      <c r="E393" s="399"/>
      <c r="F393" s="399"/>
      <c r="G393" s="399"/>
      <c r="H393" s="399"/>
      <c r="I393" s="399"/>
      <c r="J393" s="399"/>
      <c r="K393" s="399"/>
      <c r="L393" s="399"/>
      <c r="M393" s="399"/>
      <c r="N393" s="399"/>
      <c r="O393" s="399"/>
      <c r="P393" s="399"/>
      <c r="Q393" s="399"/>
      <c r="R393" s="399"/>
      <c r="S393" s="399"/>
      <c r="T393" s="399"/>
      <c r="U393" s="399"/>
      <c r="V393" s="399"/>
      <c r="W393" s="399"/>
      <c r="X393" s="399"/>
      <c r="Y393" s="399"/>
      <c r="Z393" s="399"/>
    </row>
    <row r="394" spans="1:26" x14ac:dyDescent="0.25">
      <c r="A394" s="399"/>
      <c r="B394" s="399"/>
      <c r="C394" s="399"/>
      <c r="D394" s="399"/>
      <c r="E394" s="399"/>
      <c r="F394" s="399"/>
      <c r="G394" s="399"/>
      <c r="H394" s="399"/>
      <c r="I394" s="399"/>
      <c r="J394" s="399"/>
      <c r="K394" s="399"/>
      <c r="L394" s="399"/>
      <c r="M394" s="399"/>
      <c r="N394" s="399"/>
      <c r="O394" s="399"/>
      <c r="P394" s="399"/>
      <c r="Q394" s="399"/>
      <c r="R394" s="399"/>
      <c r="S394" s="399"/>
      <c r="T394" s="399"/>
      <c r="U394" s="399"/>
      <c r="V394" s="399"/>
      <c r="W394" s="399"/>
      <c r="X394" s="399"/>
      <c r="Y394" s="399"/>
      <c r="Z394" s="399"/>
    </row>
    <row r="395" spans="1:26" x14ac:dyDescent="0.25">
      <c r="A395" s="399"/>
      <c r="B395" s="399"/>
      <c r="C395" s="399"/>
      <c r="D395" s="399"/>
      <c r="E395" s="399"/>
      <c r="F395" s="399"/>
      <c r="G395" s="399"/>
      <c r="H395" s="399"/>
      <c r="I395" s="399"/>
      <c r="J395" s="399"/>
      <c r="K395" s="399"/>
      <c r="L395" s="399"/>
      <c r="M395" s="399"/>
      <c r="N395" s="399"/>
      <c r="O395" s="399"/>
      <c r="P395" s="399"/>
      <c r="Q395" s="399"/>
      <c r="R395" s="399"/>
      <c r="S395" s="399"/>
      <c r="T395" s="399"/>
      <c r="U395" s="399"/>
      <c r="V395" s="399"/>
      <c r="W395" s="399"/>
      <c r="X395" s="399"/>
      <c r="Y395" s="399"/>
      <c r="Z395" s="399"/>
    </row>
    <row r="396" spans="1:26" x14ac:dyDescent="0.25">
      <c r="A396" s="399"/>
      <c r="B396" s="399"/>
      <c r="C396" s="399"/>
      <c r="D396" s="399"/>
      <c r="E396" s="399"/>
      <c r="F396" s="399"/>
      <c r="G396" s="399"/>
      <c r="H396" s="399"/>
      <c r="I396" s="399"/>
      <c r="J396" s="399"/>
      <c r="K396" s="399"/>
      <c r="L396" s="399"/>
      <c r="M396" s="399"/>
      <c r="N396" s="399"/>
      <c r="O396" s="399"/>
      <c r="P396" s="399"/>
      <c r="Q396" s="399"/>
      <c r="R396" s="399"/>
      <c r="S396" s="399"/>
      <c r="T396" s="399"/>
      <c r="U396" s="399"/>
      <c r="V396" s="399"/>
      <c r="W396" s="399"/>
      <c r="X396" s="399"/>
      <c r="Y396" s="399"/>
      <c r="Z396" s="399"/>
    </row>
    <row r="397" spans="1:26" x14ac:dyDescent="0.25">
      <c r="A397" s="399"/>
      <c r="B397" s="399"/>
      <c r="C397" s="399"/>
      <c r="D397" s="399"/>
      <c r="E397" s="399"/>
      <c r="F397" s="399"/>
      <c r="G397" s="399"/>
      <c r="H397" s="399"/>
      <c r="I397" s="399"/>
      <c r="J397" s="399"/>
      <c r="K397" s="399"/>
      <c r="L397" s="399"/>
      <c r="M397" s="399"/>
      <c r="N397" s="399"/>
      <c r="O397" s="399"/>
      <c r="P397" s="399"/>
      <c r="Q397" s="399"/>
      <c r="R397" s="399"/>
      <c r="S397" s="399"/>
      <c r="T397" s="399"/>
      <c r="U397" s="399"/>
      <c r="V397" s="399"/>
      <c r="W397" s="399"/>
      <c r="X397" s="399"/>
      <c r="Y397" s="399"/>
      <c r="Z397" s="399"/>
    </row>
    <row r="398" spans="1:26" x14ac:dyDescent="0.25">
      <c r="A398" s="399"/>
      <c r="B398" s="399"/>
      <c r="C398" s="399"/>
      <c r="D398" s="399"/>
      <c r="E398" s="399"/>
      <c r="F398" s="399"/>
      <c r="G398" s="399"/>
      <c r="H398" s="399"/>
      <c r="I398" s="399"/>
      <c r="J398" s="399"/>
      <c r="K398" s="399"/>
      <c r="L398" s="399"/>
      <c r="M398" s="399"/>
      <c r="N398" s="399"/>
      <c r="O398" s="399"/>
      <c r="P398" s="399"/>
      <c r="Q398" s="399"/>
      <c r="R398" s="399"/>
      <c r="S398" s="399"/>
      <c r="T398" s="399"/>
      <c r="U398" s="399"/>
      <c r="V398" s="399"/>
      <c r="W398" s="399"/>
      <c r="X398" s="399"/>
      <c r="Y398" s="399"/>
      <c r="Z398" s="399"/>
    </row>
    <row r="399" spans="1:26" x14ac:dyDescent="0.25">
      <c r="A399" s="399"/>
      <c r="B399" s="399"/>
      <c r="C399" s="399"/>
      <c r="D399" s="399"/>
      <c r="E399" s="399"/>
      <c r="F399" s="399"/>
      <c r="G399" s="399"/>
      <c r="H399" s="399"/>
      <c r="I399" s="399"/>
      <c r="J399" s="399"/>
      <c r="K399" s="399"/>
      <c r="L399" s="399"/>
      <c r="M399" s="399"/>
      <c r="N399" s="399"/>
      <c r="O399" s="399"/>
      <c r="P399" s="399"/>
      <c r="Q399" s="399"/>
      <c r="R399" s="399"/>
      <c r="S399" s="399"/>
      <c r="T399" s="399"/>
      <c r="U399" s="399"/>
      <c r="V399" s="399"/>
      <c r="W399" s="399"/>
      <c r="X399" s="399"/>
      <c r="Y399" s="399"/>
      <c r="Z399" s="399"/>
    </row>
    <row r="400" spans="1:26" x14ac:dyDescent="0.25">
      <c r="A400" s="399"/>
      <c r="B400" s="399"/>
      <c r="C400" s="399"/>
      <c r="D400" s="399"/>
      <c r="E400" s="399"/>
      <c r="F400" s="399"/>
      <c r="G400" s="399"/>
      <c r="H400" s="399"/>
      <c r="I400" s="399"/>
      <c r="J400" s="399"/>
      <c r="K400" s="399"/>
      <c r="L400" s="399"/>
      <c r="M400" s="399"/>
      <c r="N400" s="399"/>
      <c r="O400" s="399"/>
      <c r="P400" s="399"/>
      <c r="Q400" s="399"/>
      <c r="R400" s="399"/>
      <c r="S400" s="399"/>
      <c r="T400" s="399"/>
      <c r="U400" s="399"/>
      <c r="V400" s="399"/>
      <c r="W400" s="399"/>
      <c r="X400" s="399"/>
      <c r="Y400" s="399"/>
      <c r="Z400" s="399"/>
    </row>
    <row r="401" spans="1:26" x14ac:dyDescent="0.25">
      <c r="A401" s="399"/>
      <c r="B401" s="399"/>
      <c r="C401" s="399"/>
      <c r="D401" s="399"/>
      <c r="E401" s="399"/>
      <c r="F401" s="399"/>
      <c r="G401" s="399"/>
      <c r="H401" s="399"/>
      <c r="I401" s="399"/>
      <c r="J401" s="399"/>
      <c r="K401" s="399"/>
      <c r="L401" s="399"/>
      <c r="M401" s="399"/>
      <c r="N401" s="399"/>
      <c r="O401" s="399"/>
      <c r="P401" s="399"/>
      <c r="Q401" s="399"/>
      <c r="R401" s="399"/>
      <c r="S401" s="399"/>
      <c r="T401" s="399"/>
      <c r="U401" s="399"/>
      <c r="V401" s="399"/>
      <c r="W401" s="399"/>
      <c r="X401" s="399"/>
      <c r="Y401" s="399"/>
      <c r="Z401" s="399"/>
    </row>
    <row r="402" spans="1:26" x14ac:dyDescent="0.25">
      <c r="A402" s="399"/>
      <c r="B402" s="399"/>
      <c r="C402" s="399"/>
      <c r="D402" s="399"/>
      <c r="E402" s="399"/>
      <c r="F402" s="399"/>
      <c r="G402" s="399"/>
      <c r="H402" s="399"/>
      <c r="I402" s="399"/>
      <c r="J402" s="399"/>
      <c r="K402" s="399"/>
      <c r="L402" s="399"/>
      <c r="M402" s="399"/>
      <c r="N402" s="399"/>
      <c r="O402" s="399"/>
      <c r="P402" s="399"/>
      <c r="Q402" s="399"/>
      <c r="R402" s="399"/>
      <c r="S402" s="399"/>
      <c r="T402" s="399"/>
      <c r="U402" s="399"/>
      <c r="V402" s="399"/>
      <c r="W402" s="399"/>
      <c r="X402" s="399"/>
      <c r="Y402" s="399"/>
      <c r="Z402" s="399"/>
    </row>
    <row r="403" spans="1:26" x14ac:dyDescent="0.25">
      <c r="A403" s="399"/>
      <c r="B403" s="399"/>
      <c r="C403" s="399"/>
      <c r="D403" s="399"/>
      <c r="E403" s="399"/>
      <c r="F403" s="399"/>
      <c r="G403" s="399"/>
      <c r="H403" s="399"/>
      <c r="I403" s="399"/>
      <c r="J403" s="399"/>
      <c r="K403" s="399"/>
      <c r="L403" s="399"/>
      <c r="M403" s="399"/>
      <c r="N403" s="399"/>
      <c r="O403" s="399"/>
      <c r="P403" s="399"/>
      <c r="Q403" s="399"/>
      <c r="R403" s="399"/>
      <c r="S403" s="399"/>
      <c r="T403" s="399"/>
      <c r="U403" s="399"/>
      <c r="V403" s="399"/>
      <c r="W403" s="399"/>
      <c r="X403" s="399"/>
      <c r="Y403" s="399"/>
      <c r="Z403" s="399"/>
    </row>
    <row r="404" spans="1:26" x14ac:dyDescent="0.25">
      <c r="A404" s="399"/>
      <c r="B404" s="399"/>
      <c r="C404" s="399"/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399"/>
      <c r="P404" s="399"/>
      <c r="Q404" s="399"/>
      <c r="R404" s="399"/>
      <c r="S404" s="399"/>
      <c r="T404" s="399"/>
      <c r="U404" s="399"/>
      <c r="V404" s="399"/>
      <c r="W404" s="399"/>
      <c r="X404" s="399"/>
      <c r="Y404" s="399"/>
      <c r="Z404" s="399"/>
    </row>
    <row r="405" spans="1:26" x14ac:dyDescent="0.25">
      <c r="A405" s="399"/>
      <c r="B405" s="399"/>
      <c r="C405" s="399"/>
      <c r="D405" s="399"/>
      <c r="E405" s="399"/>
      <c r="F405" s="399"/>
      <c r="G405" s="399"/>
      <c r="H405" s="399"/>
      <c r="I405" s="399"/>
      <c r="J405" s="399"/>
      <c r="K405" s="399"/>
      <c r="L405" s="399"/>
      <c r="M405" s="399"/>
      <c r="N405" s="399"/>
      <c r="O405" s="399"/>
      <c r="P405" s="399"/>
      <c r="Q405" s="399"/>
      <c r="R405" s="399"/>
      <c r="S405" s="399"/>
      <c r="T405" s="399"/>
      <c r="U405" s="399"/>
      <c r="V405" s="399"/>
      <c r="W405" s="399"/>
      <c r="X405" s="399"/>
      <c r="Y405" s="399"/>
      <c r="Z405" s="399"/>
    </row>
    <row r="406" spans="1:26" x14ac:dyDescent="0.25">
      <c r="A406" s="399"/>
      <c r="B406" s="399"/>
      <c r="C406" s="399"/>
      <c r="D406" s="399"/>
      <c r="E406" s="399"/>
      <c r="F406" s="399"/>
      <c r="G406" s="399"/>
      <c r="H406" s="399"/>
      <c r="I406" s="399"/>
      <c r="J406" s="399"/>
      <c r="K406" s="399"/>
      <c r="L406" s="399"/>
      <c r="M406" s="399"/>
      <c r="N406" s="399"/>
      <c r="O406" s="399"/>
      <c r="P406" s="399"/>
      <c r="Q406" s="399"/>
      <c r="R406" s="399"/>
      <c r="S406" s="399"/>
      <c r="T406" s="399"/>
      <c r="U406" s="399"/>
      <c r="V406" s="399"/>
      <c r="W406" s="399"/>
      <c r="X406" s="399"/>
      <c r="Y406" s="399"/>
      <c r="Z406" s="399"/>
    </row>
    <row r="407" spans="1:26" x14ac:dyDescent="0.25">
      <c r="A407" s="399"/>
      <c r="B407" s="399"/>
      <c r="C407" s="399"/>
      <c r="D407" s="399"/>
      <c r="E407" s="399"/>
      <c r="F407" s="399"/>
      <c r="G407" s="399"/>
      <c r="H407" s="399"/>
      <c r="I407" s="399"/>
      <c r="J407" s="399"/>
      <c r="K407" s="399"/>
      <c r="L407" s="399"/>
      <c r="M407" s="399"/>
      <c r="N407" s="399"/>
      <c r="O407" s="399"/>
      <c r="P407" s="399"/>
      <c r="Q407" s="399"/>
      <c r="R407" s="399"/>
      <c r="S407" s="399"/>
      <c r="T407" s="399"/>
      <c r="U407" s="399"/>
      <c r="V407" s="399"/>
      <c r="W407" s="399"/>
      <c r="X407" s="399"/>
      <c r="Y407" s="399"/>
      <c r="Z407" s="399"/>
    </row>
    <row r="408" spans="1:26" x14ac:dyDescent="0.25">
      <c r="A408" s="399"/>
      <c r="B408" s="399"/>
      <c r="C408" s="399"/>
      <c r="D408" s="399"/>
      <c r="E408" s="399"/>
      <c r="F408" s="399"/>
      <c r="G408" s="399"/>
      <c r="H408" s="399"/>
      <c r="I408" s="399"/>
      <c r="J408" s="399"/>
      <c r="K408" s="399"/>
      <c r="L408" s="399"/>
      <c r="M408" s="399"/>
      <c r="N408" s="399"/>
      <c r="O408" s="399"/>
      <c r="P408" s="399"/>
      <c r="Q408" s="399"/>
      <c r="R408" s="399"/>
      <c r="S408" s="399"/>
      <c r="T408" s="399"/>
      <c r="U408" s="399"/>
      <c r="V408" s="399"/>
      <c r="W408" s="399"/>
      <c r="X408" s="399"/>
      <c r="Y408" s="399"/>
      <c r="Z408" s="399"/>
    </row>
    <row r="409" spans="1:26" x14ac:dyDescent="0.25">
      <c r="A409" s="399"/>
      <c r="B409" s="399"/>
      <c r="C409" s="399"/>
      <c r="D409" s="399"/>
      <c r="E409" s="399"/>
      <c r="F409" s="399"/>
      <c r="G409" s="399"/>
      <c r="H409" s="399"/>
      <c r="I409" s="399"/>
      <c r="J409" s="399"/>
      <c r="K409" s="399"/>
      <c r="L409" s="399"/>
      <c r="M409" s="399"/>
      <c r="N409" s="399"/>
      <c r="O409" s="399"/>
      <c r="P409" s="399"/>
      <c r="Q409" s="399"/>
      <c r="R409" s="399"/>
      <c r="S409" s="399"/>
      <c r="T409" s="399"/>
      <c r="U409" s="399"/>
      <c r="V409" s="399"/>
      <c r="W409" s="399"/>
      <c r="X409" s="399"/>
      <c r="Y409" s="399"/>
      <c r="Z409" s="399"/>
    </row>
    <row r="410" spans="1:26" x14ac:dyDescent="0.25">
      <c r="A410" s="399"/>
      <c r="B410" s="399"/>
      <c r="C410" s="399"/>
      <c r="D410" s="399"/>
      <c r="E410" s="399"/>
      <c r="F410" s="399"/>
      <c r="G410" s="399"/>
      <c r="H410" s="399"/>
      <c r="I410" s="399"/>
      <c r="J410" s="399"/>
      <c r="K410" s="399"/>
      <c r="L410" s="399"/>
      <c r="M410" s="399"/>
      <c r="N410" s="399"/>
      <c r="O410" s="399"/>
      <c r="P410" s="399"/>
      <c r="Q410" s="399"/>
      <c r="R410" s="399"/>
      <c r="S410" s="399"/>
      <c r="T410" s="399"/>
      <c r="U410" s="399"/>
      <c r="V410" s="399"/>
      <c r="W410" s="399"/>
      <c r="X410" s="399"/>
      <c r="Y410" s="399"/>
      <c r="Z410" s="399"/>
    </row>
    <row r="411" spans="1:26" x14ac:dyDescent="0.25">
      <c r="A411" s="399"/>
      <c r="B411" s="399"/>
      <c r="C411" s="399"/>
      <c r="D411" s="399"/>
      <c r="E411" s="399"/>
      <c r="F411" s="399"/>
      <c r="G411" s="399"/>
      <c r="H411" s="399"/>
      <c r="I411" s="399"/>
      <c r="J411" s="399"/>
      <c r="K411" s="399"/>
      <c r="L411" s="399"/>
      <c r="M411" s="399"/>
      <c r="N411" s="399"/>
      <c r="O411" s="399"/>
      <c r="P411" s="399"/>
      <c r="Q411" s="399"/>
      <c r="R411" s="399"/>
      <c r="S411" s="399"/>
      <c r="T411" s="399"/>
      <c r="U411" s="399"/>
      <c r="V411" s="399"/>
      <c r="W411" s="399"/>
      <c r="X411" s="399"/>
      <c r="Y411" s="399"/>
      <c r="Z411" s="399"/>
    </row>
    <row r="412" spans="1:26" x14ac:dyDescent="0.25">
      <c r="A412" s="399"/>
      <c r="B412" s="399"/>
      <c r="C412" s="399"/>
      <c r="D412" s="399"/>
      <c r="E412" s="399"/>
      <c r="F412" s="399"/>
      <c r="G412" s="399"/>
      <c r="H412" s="399"/>
      <c r="I412" s="399"/>
      <c r="J412" s="399"/>
      <c r="K412" s="399"/>
      <c r="L412" s="399"/>
      <c r="M412" s="399"/>
      <c r="N412" s="399"/>
      <c r="O412" s="399"/>
      <c r="P412" s="399"/>
      <c r="Q412" s="399"/>
      <c r="R412" s="399"/>
      <c r="S412" s="399"/>
      <c r="T412" s="399"/>
      <c r="U412" s="399"/>
      <c r="V412" s="399"/>
      <c r="W412" s="399"/>
      <c r="X412" s="399"/>
      <c r="Y412" s="399"/>
      <c r="Z412" s="399"/>
    </row>
    <row r="413" spans="1:26" x14ac:dyDescent="0.25">
      <c r="A413" s="399"/>
      <c r="B413" s="399"/>
      <c r="C413" s="399"/>
      <c r="D413" s="399"/>
      <c r="E413" s="399"/>
      <c r="F413" s="399"/>
      <c r="G413" s="399"/>
      <c r="H413" s="399"/>
      <c r="I413" s="399"/>
      <c r="J413" s="399"/>
      <c r="K413" s="399"/>
      <c r="L413" s="399"/>
      <c r="M413" s="399"/>
      <c r="N413" s="399"/>
      <c r="O413" s="399"/>
      <c r="P413" s="399"/>
      <c r="Q413" s="399"/>
      <c r="R413" s="399"/>
      <c r="S413" s="399"/>
      <c r="T413" s="399"/>
      <c r="U413" s="399"/>
      <c r="V413" s="399"/>
      <c r="W413" s="399"/>
      <c r="X413" s="399"/>
      <c r="Y413" s="399"/>
      <c r="Z413" s="399"/>
    </row>
    <row r="414" spans="1:26" x14ac:dyDescent="0.25">
      <c r="A414" s="399"/>
      <c r="B414" s="399"/>
      <c r="C414" s="399"/>
      <c r="D414" s="399"/>
      <c r="E414" s="399"/>
      <c r="F414" s="399"/>
      <c r="G414" s="399"/>
      <c r="H414" s="399"/>
      <c r="I414" s="399"/>
      <c r="J414" s="399"/>
      <c r="K414" s="399"/>
      <c r="L414" s="399"/>
      <c r="M414" s="399"/>
      <c r="N414" s="399"/>
      <c r="O414" s="399"/>
      <c r="P414" s="399"/>
      <c r="Q414" s="399"/>
      <c r="R414" s="399"/>
      <c r="S414" s="399"/>
      <c r="T414" s="399"/>
      <c r="U414" s="399"/>
      <c r="V414" s="399"/>
      <c r="W414" s="399"/>
      <c r="X414" s="399"/>
      <c r="Y414" s="399"/>
      <c r="Z414" s="399"/>
    </row>
    <row r="415" spans="1:26" x14ac:dyDescent="0.25">
      <c r="A415" s="399"/>
      <c r="B415" s="399"/>
      <c r="C415" s="399"/>
      <c r="D415" s="399"/>
      <c r="E415" s="399"/>
      <c r="F415" s="399"/>
      <c r="G415" s="399"/>
      <c r="H415" s="399"/>
      <c r="I415" s="399"/>
      <c r="J415" s="399"/>
      <c r="K415" s="399"/>
      <c r="L415" s="399"/>
      <c r="M415" s="399"/>
      <c r="N415" s="399"/>
      <c r="O415" s="399"/>
      <c r="P415" s="399"/>
      <c r="Q415" s="399"/>
      <c r="R415" s="399"/>
      <c r="S415" s="399"/>
      <c r="T415" s="399"/>
      <c r="U415" s="399"/>
      <c r="V415" s="399"/>
      <c r="W415" s="399"/>
      <c r="X415" s="399"/>
      <c r="Y415" s="399"/>
      <c r="Z415" s="399"/>
    </row>
    <row r="416" spans="1:26" x14ac:dyDescent="0.25">
      <c r="A416" s="399"/>
      <c r="B416" s="399"/>
      <c r="C416" s="399"/>
      <c r="D416" s="399"/>
      <c r="E416" s="399"/>
      <c r="F416" s="399"/>
      <c r="G416" s="399"/>
      <c r="H416" s="399"/>
      <c r="I416" s="399"/>
      <c r="J416" s="399"/>
      <c r="K416" s="399"/>
      <c r="L416" s="399"/>
      <c r="M416" s="399"/>
      <c r="N416" s="399"/>
      <c r="O416" s="399"/>
      <c r="P416" s="399"/>
      <c r="Q416" s="399"/>
      <c r="R416" s="399"/>
      <c r="S416" s="399"/>
      <c r="T416" s="399"/>
      <c r="U416" s="399"/>
      <c r="V416" s="399"/>
      <c r="W416" s="399"/>
      <c r="X416" s="399"/>
      <c r="Y416" s="399"/>
      <c r="Z416" s="399"/>
    </row>
    <row r="417" spans="1:26" x14ac:dyDescent="0.25">
      <c r="A417" s="399"/>
      <c r="B417" s="399"/>
      <c r="C417" s="399"/>
      <c r="D417" s="399"/>
      <c r="E417" s="399"/>
      <c r="F417" s="399"/>
      <c r="G417" s="399"/>
      <c r="H417" s="399"/>
      <c r="I417" s="399"/>
      <c r="J417" s="399"/>
      <c r="K417" s="399"/>
      <c r="L417" s="399"/>
      <c r="M417" s="399"/>
      <c r="N417" s="399"/>
      <c r="O417" s="399"/>
      <c r="P417" s="399"/>
      <c r="Q417" s="399"/>
      <c r="R417" s="399"/>
      <c r="S417" s="399"/>
      <c r="T417" s="399"/>
      <c r="U417" s="399"/>
      <c r="V417" s="399"/>
      <c r="W417" s="399"/>
      <c r="X417" s="399"/>
      <c r="Y417" s="399"/>
      <c r="Z417" s="399"/>
    </row>
    <row r="418" spans="1:26" x14ac:dyDescent="0.25">
      <c r="A418" s="399"/>
      <c r="B418" s="399"/>
      <c r="C418" s="399"/>
      <c r="D418" s="399"/>
      <c r="E418" s="399"/>
      <c r="F418" s="399"/>
      <c r="G418" s="399"/>
      <c r="H418" s="399"/>
      <c r="I418" s="399"/>
      <c r="J418" s="399"/>
      <c r="K418" s="399"/>
      <c r="L418" s="399"/>
      <c r="M418" s="399"/>
      <c r="N418" s="399"/>
      <c r="O418" s="399"/>
      <c r="P418" s="399"/>
      <c r="Q418" s="399"/>
      <c r="R418" s="399"/>
      <c r="S418" s="399"/>
      <c r="T418" s="399"/>
      <c r="U418" s="399"/>
      <c r="V418" s="399"/>
      <c r="W418" s="399"/>
      <c r="X418" s="399"/>
      <c r="Y418" s="399"/>
      <c r="Z418" s="399"/>
    </row>
    <row r="419" spans="1:26" x14ac:dyDescent="0.25">
      <c r="A419" s="399"/>
      <c r="B419" s="399"/>
      <c r="C419" s="399"/>
      <c r="D419" s="399"/>
      <c r="E419" s="399"/>
      <c r="F419" s="399"/>
      <c r="G419" s="399"/>
      <c r="H419" s="399"/>
      <c r="I419" s="399"/>
      <c r="J419" s="399"/>
      <c r="K419" s="399"/>
      <c r="L419" s="399"/>
      <c r="M419" s="399"/>
      <c r="N419" s="399"/>
      <c r="O419" s="399"/>
      <c r="P419" s="399"/>
      <c r="Q419" s="399"/>
      <c r="R419" s="399"/>
      <c r="S419" s="399"/>
      <c r="T419" s="399"/>
      <c r="U419" s="399"/>
      <c r="V419" s="399"/>
      <c r="W419" s="399"/>
      <c r="X419" s="399"/>
      <c r="Y419" s="399"/>
      <c r="Z419" s="399"/>
    </row>
    <row r="420" spans="1:26" x14ac:dyDescent="0.25">
      <c r="A420" s="399"/>
      <c r="B420" s="399"/>
      <c r="C420" s="399"/>
      <c r="D420" s="399"/>
      <c r="E420" s="399"/>
      <c r="F420" s="399"/>
      <c r="G420" s="399"/>
      <c r="H420" s="399"/>
      <c r="I420" s="399"/>
      <c r="J420" s="399"/>
      <c r="K420" s="399"/>
      <c r="L420" s="399"/>
      <c r="M420" s="399"/>
      <c r="N420" s="399"/>
      <c r="O420" s="399"/>
      <c r="P420" s="399"/>
      <c r="Q420" s="399"/>
      <c r="R420" s="399"/>
      <c r="S420" s="399"/>
      <c r="T420" s="399"/>
      <c r="U420" s="399"/>
      <c r="V420" s="399"/>
      <c r="W420" s="399"/>
      <c r="X420" s="399"/>
      <c r="Y420" s="399"/>
      <c r="Z420" s="399"/>
    </row>
    <row r="421" spans="1:26" x14ac:dyDescent="0.25">
      <c r="A421" s="399"/>
      <c r="B421" s="399"/>
      <c r="C421" s="399"/>
      <c r="D421" s="399"/>
      <c r="E421" s="399"/>
      <c r="F421" s="399"/>
      <c r="G421" s="399"/>
      <c r="H421" s="399"/>
      <c r="I421" s="399"/>
      <c r="J421" s="399"/>
      <c r="K421" s="399"/>
      <c r="L421" s="399"/>
      <c r="M421" s="399"/>
      <c r="N421" s="399"/>
      <c r="O421" s="399"/>
      <c r="P421" s="399"/>
      <c r="Q421" s="399"/>
      <c r="R421" s="399"/>
      <c r="S421" s="399"/>
      <c r="T421" s="399"/>
      <c r="U421" s="399"/>
      <c r="V421" s="399"/>
      <c r="W421" s="399"/>
      <c r="X421" s="399"/>
      <c r="Y421" s="399"/>
      <c r="Z421" s="399"/>
    </row>
    <row r="422" spans="1:26" x14ac:dyDescent="0.25">
      <c r="A422" s="399"/>
      <c r="B422" s="399"/>
      <c r="C422" s="399"/>
      <c r="D422" s="399"/>
      <c r="E422" s="399"/>
      <c r="F422" s="399"/>
      <c r="G422" s="399"/>
      <c r="H422" s="399"/>
      <c r="I422" s="399"/>
      <c r="J422" s="399"/>
      <c r="K422" s="399"/>
      <c r="L422" s="399"/>
      <c r="M422" s="399"/>
      <c r="N422" s="399"/>
      <c r="O422" s="399"/>
      <c r="P422" s="399"/>
      <c r="Q422" s="399"/>
      <c r="R422" s="399"/>
      <c r="S422" s="399"/>
      <c r="T422" s="399"/>
      <c r="U422" s="399"/>
      <c r="V422" s="399"/>
      <c r="W422" s="399"/>
      <c r="X422" s="399"/>
      <c r="Y422" s="399"/>
      <c r="Z422" s="399"/>
    </row>
    <row r="423" spans="1:26" x14ac:dyDescent="0.25">
      <c r="A423" s="399"/>
      <c r="B423" s="399"/>
      <c r="C423" s="399"/>
      <c r="D423" s="399"/>
      <c r="E423" s="399"/>
      <c r="F423" s="399"/>
      <c r="G423" s="399"/>
      <c r="H423" s="399"/>
      <c r="I423" s="399"/>
      <c r="J423" s="399"/>
      <c r="K423" s="399"/>
      <c r="L423" s="399"/>
      <c r="M423" s="399"/>
      <c r="N423" s="399"/>
      <c r="O423" s="399"/>
      <c r="P423" s="399"/>
      <c r="Q423" s="399"/>
      <c r="R423" s="399"/>
      <c r="S423" s="399"/>
      <c r="T423" s="399"/>
      <c r="U423" s="399"/>
      <c r="V423" s="399"/>
      <c r="W423" s="399"/>
      <c r="X423" s="399"/>
      <c r="Y423" s="399"/>
      <c r="Z423" s="399"/>
    </row>
    <row r="424" spans="1:26" x14ac:dyDescent="0.25">
      <c r="A424" s="399"/>
      <c r="B424" s="399"/>
      <c r="C424" s="399"/>
      <c r="D424" s="399"/>
      <c r="E424" s="399"/>
      <c r="F424" s="399"/>
      <c r="G424" s="399"/>
      <c r="H424" s="399"/>
      <c r="I424" s="399"/>
      <c r="J424" s="399"/>
      <c r="K424" s="399"/>
      <c r="L424" s="399"/>
      <c r="M424" s="399"/>
      <c r="N424" s="399"/>
      <c r="O424" s="399"/>
      <c r="P424" s="399"/>
      <c r="Q424" s="399"/>
      <c r="R424" s="399"/>
      <c r="S424" s="399"/>
      <c r="T424" s="399"/>
      <c r="U424" s="399"/>
      <c r="V424" s="399"/>
      <c r="W424" s="399"/>
      <c r="X424" s="399"/>
      <c r="Y424" s="399"/>
      <c r="Z424" s="399"/>
    </row>
    <row r="425" spans="1:26" x14ac:dyDescent="0.25">
      <c r="A425" s="399"/>
      <c r="B425" s="399"/>
      <c r="C425" s="399"/>
      <c r="D425" s="399"/>
      <c r="E425" s="399"/>
      <c r="F425" s="399"/>
      <c r="G425" s="399"/>
      <c r="H425" s="399"/>
      <c r="I425" s="399"/>
      <c r="J425" s="399"/>
      <c r="K425" s="399"/>
      <c r="L425" s="399"/>
      <c r="M425" s="399"/>
      <c r="N425" s="399"/>
      <c r="O425" s="399"/>
      <c r="P425" s="399"/>
      <c r="Q425" s="399"/>
      <c r="R425" s="399"/>
      <c r="S425" s="399"/>
      <c r="T425" s="399"/>
      <c r="U425" s="399"/>
      <c r="V425" s="399"/>
      <c r="W425" s="399"/>
      <c r="X425" s="399"/>
      <c r="Y425" s="399"/>
      <c r="Z425" s="399"/>
    </row>
    <row r="426" spans="1:26" x14ac:dyDescent="0.25">
      <c r="A426" s="399"/>
      <c r="B426" s="399"/>
      <c r="C426" s="399"/>
      <c r="D426" s="399"/>
      <c r="E426" s="399"/>
      <c r="F426" s="399"/>
      <c r="G426" s="399"/>
      <c r="H426" s="399"/>
      <c r="I426" s="399"/>
      <c r="J426" s="399"/>
      <c r="K426" s="399"/>
      <c r="L426" s="399"/>
      <c r="M426" s="399"/>
      <c r="N426" s="399"/>
      <c r="O426" s="399"/>
      <c r="P426" s="399"/>
      <c r="Q426" s="399"/>
      <c r="R426" s="399"/>
      <c r="S426" s="399"/>
      <c r="T426" s="399"/>
      <c r="U426" s="399"/>
      <c r="V426" s="399"/>
      <c r="W426" s="399"/>
      <c r="X426" s="399"/>
      <c r="Y426" s="399"/>
      <c r="Z426" s="399"/>
    </row>
    <row r="427" spans="1:26" x14ac:dyDescent="0.25">
      <c r="A427" s="399"/>
      <c r="B427" s="399"/>
      <c r="C427" s="399"/>
      <c r="D427" s="399"/>
      <c r="E427" s="399"/>
      <c r="F427" s="399"/>
      <c r="G427" s="399"/>
      <c r="H427" s="399"/>
      <c r="I427" s="399"/>
      <c r="J427" s="399"/>
      <c r="K427" s="399"/>
      <c r="L427" s="399"/>
      <c r="M427" s="399"/>
      <c r="N427" s="399"/>
      <c r="O427" s="399"/>
      <c r="P427" s="399"/>
      <c r="Q427" s="399"/>
      <c r="R427" s="399"/>
      <c r="S427" s="399"/>
      <c r="T427" s="399"/>
      <c r="U427" s="399"/>
      <c r="V427" s="399"/>
      <c r="W427" s="399"/>
      <c r="X427" s="399"/>
      <c r="Y427" s="399"/>
      <c r="Z427" s="399"/>
    </row>
    <row r="428" spans="1:26" x14ac:dyDescent="0.25">
      <c r="A428" s="399"/>
      <c r="B428" s="399"/>
      <c r="C428" s="399"/>
      <c r="D428" s="399"/>
      <c r="E428" s="399"/>
      <c r="F428" s="399"/>
      <c r="G428" s="399"/>
      <c r="H428" s="399"/>
      <c r="I428" s="399"/>
      <c r="J428" s="399"/>
      <c r="K428" s="399"/>
      <c r="L428" s="399"/>
      <c r="M428" s="399"/>
      <c r="N428" s="399"/>
      <c r="O428" s="399"/>
      <c r="P428" s="399"/>
      <c r="Q428" s="399"/>
      <c r="R428" s="399"/>
      <c r="S428" s="399"/>
      <c r="T428" s="399"/>
      <c r="U428" s="399"/>
      <c r="V428" s="399"/>
      <c r="W428" s="399"/>
      <c r="X428" s="399"/>
      <c r="Y428" s="399"/>
      <c r="Z428" s="399"/>
    </row>
    <row r="429" spans="1:26" x14ac:dyDescent="0.25">
      <c r="A429" s="399"/>
      <c r="B429" s="399"/>
      <c r="C429" s="399"/>
      <c r="D429" s="399"/>
      <c r="E429" s="399"/>
      <c r="F429" s="399"/>
      <c r="G429" s="399"/>
      <c r="H429" s="399"/>
      <c r="I429" s="399"/>
      <c r="J429" s="399"/>
      <c r="K429" s="399"/>
      <c r="L429" s="399"/>
      <c r="M429" s="399"/>
      <c r="N429" s="399"/>
      <c r="O429" s="399"/>
      <c r="P429" s="399"/>
      <c r="Q429" s="399"/>
      <c r="R429" s="399"/>
      <c r="S429" s="399"/>
      <c r="T429" s="399"/>
      <c r="U429" s="399"/>
      <c r="V429" s="399"/>
      <c r="W429" s="399"/>
      <c r="X429" s="399"/>
      <c r="Y429" s="399"/>
      <c r="Z429" s="399"/>
    </row>
    <row r="430" spans="1:26" x14ac:dyDescent="0.25">
      <c r="A430" s="399"/>
      <c r="B430" s="399"/>
      <c r="C430" s="399"/>
      <c r="D430" s="399"/>
      <c r="E430" s="399"/>
      <c r="F430" s="399"/>
      <c r="G430" s="399"/>
      <c r="H430" s="399"/>
      <c r="I430" s="399"/>
      <c r="J430" s="399"/>
      <c r="K430" s="399"/>
      <c r="L430" s="399"/>
      <c r="M430" s="399"/>
      <c r="N430" s="399"/>
      <c r="O430" s="399"/>
      <c r="P430" s="399"/>
      <c r="Q430" s="399"/>
      <c r="R430" s="399"/>
      <c r="S430" s="399"/>
      <c r="T430" s="399"/>
      <c r="U430" s="399"/>
      <c r="V430" s="399"/>
      <c r="W430" s="399"/>
      <c r="X430" s="399"/>
      <c r="Y430" s="399"/>
      <c r="Z430" s="399"/>
    </row>
    <row r="431" spans="1:26" x14ac:dyDescent="0.25">
      <c r="A431" s="399"/>
      <c r="B431" s="399"/>
      <c r="C431" s="399"/>
      <c r="D431" s="399"/>
      <c r="E431" s="399"/>
      <c r="F431" s="399"/>
      <c r="G431" s="399"/>
      <c r="H431" s="399"/>
      <c r="I431" s="399"/>
      <c r="J431" s="399"/>
      <c r="K431" s="399"/>
      <c r="L431" s="399"/>
      <c r="M431" s="399"/>
      <c r="N431" s="399"/>
      <c r="O431" s="399"/>
      <c r="P431" s="399"/>
      <c r="Q431" s="399"/>
      <c r="R431" s="399"/>
      <c r="S431" s="399"/>
      <c r="T431" s="399"/>
      <c r="U431" s="399"/>
      <c r="V431" s="399"/>
      <c r="W431" s="399"/>
      <c r="X431" s="399"/>
      <c r="Y431" s="399"/>
      <c r="Z431" s="399"/>
    </row>
    <row r="432" spans="1:26" x14ac:dyDescent="0.25">
      <c r="A432" s="399"/>
      <c r="B432" s="399"/>
      <c r="C432" s="399"/>
      <c r="D432" s="399"/>
      <c r="E432" s="399"/>
      <c r="F432" s="399"/>
      <c r="G432" s="399"/>
      <c r="H432" s="399"/>
      <c r="I432" s="399"/>
      <c r="J432" s="399"/>
      <c r="K432" s="399"/>
      <c r="L432" s="399"/>
      <c r="M432" s="399"/>
      <c r="N432" s="399"/>
      <c r="O432" s="399"/>
      <c r="P432" s="399"/>
      <c r="Q432" s="399"/>
      <c r="R432" s="399"/>
      <c r="S432" s="399"/>
      <c r="T432" s="399"/>
      <c r="U432" s="399"/>
      <c r="V432" s="399"/>
      <c r="W432" s="399"/>
      <c r="X432" s="399"/>
      <c r="Y432" s="399"/>
      <c r="Z432" s="399"/>
    </row>
    <row r="433" spans="1:26" x14ac:dyDescent="0.25">
      <c r="A433" s="399"/>
      <c r="B433" s="399"/>
      <c r="C433" s="399"/>
      <c r="D433" s="399"/>
      <c r="E433" s="399"/>
      <c r="F433" s="399"/>
      <c r="G433" s="399"/>
      <c r="H433" s="399"/>
      <c r="I433" s="399"/>
      <c r="J433" s="399"/>
      <c r="K433" s="399"/>
      <c r="L433" s="399"/>
      <c r="M433" s="399"/>
      <c r="N433" s="399"/>
      <c r="O433" s="399"/>
      <c r="P433" s="399"/>
      <c r="Q433" s="399"/>
      <c r="R433" s="399"/>
      <c r="S433" s="399"/>
      <c r="T433" s="399"/>
      <c r="U433" s="399"/>
      <c r="V433" s="399"/>
      <c r="W433" s="399"/>
      <c r="X433" s="399"/>
      <c r="Y433" s="399"/>
      <c r="Z433" s="399"/>
    </row>
    <row r="434" spans="1:26" x14ac:dyDescent="0.25">
      <c r="A434" s="399"/>
      <c r="B434" s="399"/>
      <c r="C434" s="399"/>
      <c r="D434" s="399"/>
      <c r="E434" s="399"/>
      <c r="F434" s="399"/>
      <c r="G434" s="399"/>
      <c r="H434" s="399"/>
      <c r="I434" s="399"/>
      <c r="J434" s="399"/>
      <c r="K434" s="399"/>
      <c r="L434" s="399"/>
      <c r="M434" s="399"/>
      <c r="N434" s="399"/>
      <c r="O434" s="399"/>
      <c r="P434" s="399"/>
      <c r="Q434" s="399"/>
      <c r="R434" s="399"/>
      <c r="S434" s="399"/>
      <c r="T434" s="399"/>
      <c r="U434" s="399"/>
      <c r="V434" s="399"/>
      <c r="W434" s="399"/>
      <c r="X434" s="399"/>
      <c r="Y434" s="399"/>
      <c r="Z434" s="399"/>
    </row>
    <row r="435" spans="1:26" x14ac:dyDescent="0.25">
      <c r="A435" s="399"/>
      <c r="B435" s="399"/>
      <c r="C435" s="399"/>
      <c r="D435" s="399"/>
      <c r="E435" s="399"/>
      <c r="F435" s="399"/>
      <c r="G435" s="399"/>
      <c r="H435" s="399"/>
      <c r="I435" s="399"/>
      <c r="J435" s="399"/>
      <c r="K435" s="399"/>
      <c r="L435" s="399"/>
      <c r="M435" s="399"/>
      <c r="N435" s="399"/>
      <c r="O435" s="399"/>
      <c r="P435" s="399"/>
      <c r="Q435" s="399"/>
      <c r="R435" s="399"/>
      <c r="S435" s="399"/>
      <c r="T435" s="399"/>
      <c r="U435" s="399"/>
      <c r="V435" s="399"/>
      <c r="W435" s="399"/>
      <c r="X435" s="399"/>
      <c r="Y435" s="399"/>
      <c r="Z435" s="399"/>
    </row>
    <row r="436" spans="1:26" x14ac:dyDescent="0.25">
      <c r="A436" s="399"/>
      <c r="B436" s="399"/>
      <c r="C436" s="399"/>
      <c r="D436" s="399"/>
      <c r="E436" s="399"/>
      <c r="F436" s="399"/>
      <c r="G436" s="399"/>
      <c r="H436" s="399"/>
      <c r="I436" s="399"/>
      <c r="J436" s="399"/>
      <c r="K436" s="399"/>
      <c r="L436" s="399"/>
      <c r="M436" s="399"/>
      <c r="N436" s="399"/>
      <c r="O436" s="399"/>
      <c r="P436" s="399"/>
      <c r="Q436" s="399"/>
      <c r="R436" s="399"/>
      <c r="S436" s="399"/>
      <c r="T436" s="399"/>
      <c r="U436" s="399"/>
      <c r="V436" s="399"/>
      <c r="W436" s="399"/>
      <c r="X436" s="399"/>
      <c r="Y436" s="399"/>
      <c r="Z436" s="399"/>
    </row>
    <row r="437" spans="1:26" x14ac:dyDescent="0.25">
      <c r="A437" s="399"/>
      <c r="B437" s="399"/>
      <c r="C437" s="399"/>
      <c r="D437" s="399"/>
      <c r="E437" s="399"/>
      <c r="F437" s="399"/>
      <c r="G437" s="399"/>
      <c r="H437" s="399"/>
      <c r="I437" s="399"/>
      <c r="J437" s="399"/>
      <c r="K437" s="399"/>
      <c r="L437" s="399"/>
      <c r="M437" s="399"/>
      <c r="N437" s="399"/>
      <c r="O437" s="399"/>
      <c r="P437" s="399"/>
      <c r="Q437" s="399"/>
      <c r="R437" s="399"/>
      <c r="S437" s="399"/>
      <c r="T437" s="399"/>
      <c r="U437" s="399"/>
      <c r="V437" s="399"/>
      <c r="W437" s="399"/>
      <c r="X437" s="399"/>
      <c r="Y437" s="399"/>
      <c r="Z437" s="399"/>
    </row>
    <row r="438" spans="1:26" x14ac:dyDescent="0.25">
      <c r="A438" s="399"/>
      <c r="B438" s="399"/>
      <c r="C438" s="399"/>
      <c r="D438" s="399"/>
      <c r="E438" s="399"/>
      <c r="F438" s="399"/>
      <c r="G438" s="399"/>
      <c r="H438" s="399"/>
      <c r="I438" s="399"/>
      <c r="J438" s="399"/>
      <c r="K438" s="399"/>
      <c r="L438" s="399"/>
      <c r="M438" s="399"/>
      <c r="N438" s="399"/>
      <c r="O438" s="399"/>
      <c r="P438" s="399"/>
      <c r="Q438" s="399"/>
      <c r="R438" s="399"/>
      <c r="S438" s="399"/>
      <c r="T438" s="399"/>
      <c r="U438" s="399"/>
      <c r="V438" s="399"/>
      <c r="W438" s="399"/>
      <c r="X438" s="399"/>
      <c r="Y438" s="399"/>
      <c r="Z438" s="399"/>
    </row>
    <row r="439" spans="1:26" x14ac:dyDescent="0.25">
      <c r="A439" s="399"/>
      <c r="B439" s="399"/>
      <c r="C439" s="399"/>
      <c r="D439" s="399"/>
      <c r="E439" s="399"/>
      <c r="F439" s="399"/>
      <c r="G439" s="399"/>
      <c r="H439" s="399"/>
      <c r="I439" s="399"/>
      <c r="J439" s="399"/>
      <c r="K439" s="399"/>
      <c r="L439" s="399"/>
      <c r="M439" s="399"/>
      <c r="N439" s="399"/>
      <c r="O439" s="399"/>
      <c r="P439" s="399"/>
      <c r="Q439" s="399"/>
      <c r="R439" s="399"/>
      <c r="S439" s="399"/>
      <c r="T439" s="399"/>
      <c r="U439" s="399"/>
      <c r="V439" s="399"/>
      <c r="W439" s="399"/>
      <c r="X439" s="399"/>
      <c r="Y439" s="399"/>
      <c r="Z439" s="399"/>
    </row>
    <row r="440" spans="1:26" x14ac:dyDescent="0.25">
      <c r="A440" s="399"/>
      <c r="B440" s="399"/>
      <c r="C440" s="399"/>
      <c r="D440" s="399"/>
      <c r="E440" s="399"/>
      <c r="F440" s="399"/>
      <c r="G440" s="399"/>
      <c r="H440" s="399"/>
      <c r="I440" s="399"/>
      <c r="J440" s="399"/>
      <c r="K440" s="399"/>
      <c r="L440" s="399"/>
      <c r="M440" s="399"/>
      <c r="N440" s="399"/>
      <c r="O440" s="399"/>
      <c r="P440" s="399"/>
      <c r="Q440" s="399"/>
      <c r="R440" s="399"/>
      <c r="S440" s="399"/>
      <c r="T440" s="399"/>
      <c r="U440" s="399"/>
      <c r="V440" s="399"/>
      <c r="W440" s="399"/>
      <c r="X440" s="399"/>
      <c r="Y440" s="399"/>
      <c r="Z440" s="399"/>
    </row>
    <row r="441" spans="1:26" x14ac:dyDescent="0.25">
      <c r="A441" s="399"/>
      <c r="B441" s="399"/>
      <c r="C441" s="399"/>
      <c r="D441" s="399"/>
      <c r="E441" s="399"/>
      <c r="F441" s="399"/>
      <c r="G441" s="399"/>
      <c r="H441" s="399"/>
      <c r="I441" s="399"/>
      <c r="J441" s="399"/>
      <c r="K441" s="399"/>
      <c r="L441" s="399"/>
      <c r="M441" s="399"/>
      <c r="N441" s="399"/>
      <c r="O441" s="399"/>
      <c r="P441" s="399"/>
      <c r="Q441" s="399"/>
      <c r="R441" s="399"/>
      <c r="S441" s="399"/>
      <c r="T441" s="399"/>
      <c r="U441" s="399"/>
      <c r="V441" s="399"/>
      <c r="W441" s="399"/>
      <c r="X441" s="399"/>
      <c r="Y441" s="399"/>
      <c r="Z441" s="399"/>
    </row>
    <row r="442" spans="1:26" x14ac:dyDescent="0.25">
      <c r="A442" s="399"/>
      <c r="B442" s="399"/>
      <c r="C442" s="399"/>
      <c r="D442" s="399"/>
      <c r="E442" s="399"/>
      <c r="F442" s="399"/>
      <c r="G442" s="399"/>
      <c r="H442" s="399"/>
      <c r="I442" s="399"/>
      <c r="J442" s="399"/>
      <c r="K442" s="399"/>
      <c r="L442" s="399"/>
      <c r="M442" s="399"/>
      <c r="N442" s="399"/>
      <c r="O442" s="399"/>
      <c r="P442" s="399"/>
      <c r="Q442" s="399"/>
      <c r="R442" s="399"/>
      <c r="S442" s="399"/>
      <c r="T442" s="399"/>
      <c r="U442" s="399"/>
      <c r="V442" s="399"/>
      <c r="W442" s="399"/>
      <c r="X442" s="399"/>
      <c r="Y442" s="399"/>
      <c r="Z442" s="399"/>
    </row>
    <row r="443" spans="1:26" x14ac:dyDescent="0.25">
      <c r="A443" s="399"/>
      <c r="B443" s="399"/>
      <c r="C443" s="399"/>
      <c r="D443" s="399"/>
      <c r="E443" s="399"/>
      <c r="F443" s="399"/>
      <c r="G443" s="399"/>
      <c r="H443" s="399"/>
      <c r="I443" s="399"/>
      <c r="J443" s="399"/>
      <c r="K443" s="399"/>
      <c r="L443" s="399"/>
      <c r="M443" s="399"/>
      <c r="N443" s="399"/>
      <c r="O443" s="399"/>
      <c r="P443" s="399"/>
      <c r="Q443" s="399"/>
      <c r="R443" s="399"/>
      <c r="S443" s="399"/>
      <c r="T443" s="399"/>
      <c r="U443" s="399"/>
      <c r="V443" s="399"/>
      <c r="W443" s="399"/>
      <c r="X443" s="399"/>
      <c r="Y443" s="399"/>
      <c r="Z443" s="399"/>
    </row>
    <row r="444" spans="1:26" x14ac:dyDescent="0.25">
      <c r="A444" s="399"/>
      <c r="B444" s="399"/>
      <c r="C444" s="399"/>
      <c r="D444" s="399"/>
      <c r="E444" s="399"/>
      <c r="F444" s="399"/>
      <c r="G444" s="399"/>
      <c r="H444" s="399"/>
      <c r="I444" s="399"/>
      <c r="J444" s="399"/>
      <c r="K444" s="399"/>
      <c r="L444" s="399"/>
      <c r="M444" s="399"/>
      <c r="N444" s="399"/>
      <c r="O444" s="399"/>
      <c r="P444" s="399"/>
      <c r="Q444" s="399"/>
      <c r="R444" s="399"/>
      <c r="S444" s="399"/>
      <c r="T444" s="399"/>
      <c r="U444" s="399"/>
      <c r="V444" s="399"/>
      <c r="W444" s="399"/>
      <c r="X444" s="399"/>
      <c r="Y444" s="399"/>
      <c r="Z444" s="399"/>
    </row>
    <row r="445" spans="1:26" x14ac:dyDescent="0.25">
      <c r="A445" s="399"/>
      <c r="B445" s="399"/>
      <c r="C445" s="399"/>
      <c r="D445" s="399"/>
      <c r="E445" s="399"/>
      <c r="F445" s="399"/>
      <c r="G445" s="399"/>
      <c r="H445" s="399"/>
      <c r="I445" s="399"/>
      <c r="J445" s="399"/>
      <c r="K445" s="399"/>
      <c r="L445" s="399"/>
      <c r="M445" s="399"/>
      <c r="N445" s="399"/>
      <c r="O445" s="399"/>
      <c r="P445" s="399"/>
      <c r="Q445" s="399"/>
      <c r="R445" s="399"/>
      <c r="S445" s="399"/>
      <c r="T445" s="399"/>
      <c r="U445" s="399"/>
      <c r="V445" s="399"/>
      <c r="W445" s="399"/>
      <c r="X445" s="399"/>
      <c r="Y445" s="399"/>
      <c r="Z445" s="399"/>
    </row>
    <row r="446" spans="1:26" x14ac:dyDescent="0.25">
      <c r="A446" s="399"/>
      <c r="B446" s="399"/>
      <c r="C446" s="399"/>
      <c r="D446" s="399"/>
      <c r="E446" s="399"/>
      <c r="F446" s="399"/>
      <c r="G446" s="399"/>
      <c r="H446" s="399"/>
      <c r="I446" s="399"/>
      <c r="J446" s="399"/>
      <c r="K446" s="399"/>
      <c r="L446" s="399"/>
      <c r="M446" s="399"/>
      <c r="N446" s="399"/>
      <c r="O446" s="399"/>
      <c r="P446" s="399"/>
      <c r="Q446" s="399"/>
      <c r="R446" s="399"/>
      <c r="S446" s="399"/>
      <c r="T446" s="399"/>
      <c r="U446" s="399"/>
      <c r="V446" s="399"/>
      <c r="W446" s="399"/>
      <c r="X446" s="399"/>
      <c r="Y446" s="399"/>
      <c r="Z446" s="399"/>
    </row>
    <row r="447" spans="1:26" x14ac:dyDescent="0.25">
      <c r="A447" s="399"/>
      <c r="B447" s="399"/>
      <c r="C447" s="399"/>
      <c r="D447" s="399"/>
      <c r="E447" s="399"/>
      <c r="F447" s="399"/>
      <c r="G447" s="399"/>
      <c r="H447" s="399"/>
      <c r="I447" s="399"/>
      <c r="J447" s="399"/>
      <c r="K447" s="399"/>
      <c r="L447" s="399"/>
      <c r="M447" s="399"/>
      <c r="N447" s="399"/>
      <c r="O447" s="399"/>
      <c r="P447" s="399"/>
      <c r="Q447" s="399"/>
      <c r="R447" s="399"/>
      <c r="S447" s="399"/>
      <c r="T447" s="399"/>
      <c r="U447" s="399"/>
      <c r="V447" s="399"/>
      <c r="W447" s="399"/>
      <c r="X447" s="399"/>
      <c r="Y447" s="399"/>
      <c r="Z447" s="399"/>
    </row>
    <row r="448" spans="1:26" x14ac:dyDescent="0.25">
      <c r="A448" s="399"/>
      <c r="B448" s="399"/>
      <c r="C448" s="399"/>
      <c r="D448" s="399"/>
      <c r="E448" s="399"/>
      <c r="F448" s="399"/>
      <c r="G448" s="399"/>
      <c r="H448" s="399"/>
      <c r="I448" s="399"/>
      <c r="J448" s="399"/>
      <c r="K448" s="399"/>
      <c r="L448" s="399"/>
      <c r="M448" s="399"/>
      <c r="N448" s="399"/>
      <c r="O448" s="399"/>
      <c r="P448" s="399"/>
      <c r="Q448" s="399"/>
      <c r="R448" s="399"/>
      <c r="S448" s="399"/>
      <c r="T448" s="399"/>
      <c r="U448" s="399"/>
      <c r="V448" s="399"/>
      <c r="W448" s="399"/>
      <c r="X448" s="399"/>
      <c r="Y448" s="399"/>
      <c r="Z448" s="399"/>
    </row>
    <row r="449" spans="1:26" x14ac:dyDescent="0.25">
      <c r="A449" s="399"/>
      <c r="B449" s="399"/>
      <c r="C449" s="399"/>
      <c r="D449" s="399"/>
      <c r="E449" s="399"/>
      <c r="F449" s="399"/>
      <c r="G449" s="399"/>
      <c r="H449" s="399"/>
      <c r="I449" s="399"/>
      <c r="J449" s="399"/>
      <c r="K449" s="399"/>
      <c r="L449" s="399"/>
      <c r="M449" s="399"/>
      <c r="N449" s="399"/>
      <c r="O449" s="399"/>
      <c r="P449" s="399"/>
      <c r="Q449" s="399"/>
      <c r="R449" s="399"/>
      <c r="S449" s="399"/>
      <c r="T449" s="399"/>
      <c r="U449" s="399"/>
      <c r="V449" s="399"/>
      <c r="W449" s="399"/>
      <c r="X449" s="399"/>
      <c r="Y449" s="399"/>
      <c r="Z449" s="399"/>
    </row>
    <row r="450" spans="1:26" x14ac:dyDescent="0.25">
      <c r="A450" s="399"/>
      <c r="B450" s="399"/>
      <c r="C450" s="399"/>
      <c r="D450" s="399"/>
      <c r="E450" s="399"/>
      <c r="F450" s="399"/>
      <c r="G450" s="399"/>
      <c r="H450" s="399"/>
      <c r="I450" s="399"/>
      <c r="J450" s="399"/>
      <c r="K450" s="399"/>
      <c r="L450" s="399"/>
      <c r="M450" s="399"/>
      <c r="N450" s="399"/>
      <c r="O450" s="399"/>
      <c r="P450" s="399"/>
      <c r="Q450" s="399"/>
      <c r="R450" s="399"/>
      <c r="S450" s="399"/>
      <c r="T450" s="399"/>
      <c r="U450" s="399"/>
      <c r="V450" s="399"/>
      <c r="W450" s="399"/>
      <c r="X450" s="399"/>
      <c r="Y450" s="399"/>
      <c r="Z450" s="399"/>
    </row>
    <row r="451" spans="1:26" x14ac:dyDescent="0.25">
      <c r="A451" s="399"/>
      <c r="B451" s="399"/>
      <c r="C451" s="399"/>
      <c r="D451" s="399"/>
      <c r="E451" s="399"/>
      <c r="F451" s="399"/>
      <c r="G451" s="399"/>
      <c r="H451" s="399"/>
      <c r="I451" s="399"/>
      <c r="J451" s="399"/>
      <c r="K451" s="399"/>
      <c r="L451" s="399"/>
      <c r="M451" s="399"/>
      <c r="N451" s="399"/>
      <c r="O451" s="399"/>
      <c r="P451" s="399"/>
      <c r="Q451" s="399"/>
      <c r="R451" s="399"/>
      <c r="S451" s="399"/>
      <c r="T451" s="399"/>
      <c r="U451" s="399"/>
      <c r="V451" s="399"/>
      <c r="W451" s="399"/>
      <c r="X451" s="399"/>
      <c r="Y451" s="399"/>
      <c r="Z451" s="399"/>
    </row>
    <row r="452" spans="1:26" x14ac:dyDescent="0.25">
      <c r="A452" s="399"/>
      <c r="B452" s="399"/>
      <c r="C452" s="399"/>
      <c r="D452" s="399"/>
      <c r="E452" s="399"/>
      <c r="F452" s="399"/>
      <c r="G452" s="399"/>
      <c r="H452" s="399"/>
      <c r="I452" s="399"/>
      <c r="J452" s="399"/>
      <c r="K452" s="399"/>
      <c r="L452" s="399"/>
      <c r="M452" s="399"/>
      <c r="N452" s="399"/>
      <c r="O452" s="399"/>
      <c r="P452" s="399"/>
      <c r="Q452" s="399"/>
      <c r="R452" s="399"/>
      <c r="S452" s="399"/>
      <c r="T452" s="399"/>
      <c r="U452" s="399"/>
      <c r="V452" s="399"/>
      <c r="W452" s="399"/>
      <c r="X452" s="399"/>
      <c r="Y452" s="399"/>
      <c r="Z452" s="399"/>
    </row>
    <row r="453" spans="1:26" x14ac:dyDescent="0.25">
      <c r="A453" s="399"/>
      <c r="B453" s="399"/>
      <c r="C453" s="399"/>
      <c r="D453" s="399"/>
      <c r="E453" s="399"/>
      <c r="F453" s="399"/>
      <c r="G453" s="399"/>
      <c r="H453" s="399"/>
      <c r="I453" s="399"/>
      <c r="J453" s="399"/>
      <c r="K453" s="399"/>
      <c r="L453" s="399"/>
      <c r="M453" s="399"/>
      <c r="N453" s="399"/>
      <c r="O453" s="399"/>
      <c r="P453" s="399"/>
      <c r="Q453" s="399"/>
      <c r="R453" s="399"/>
      <c r="S453" s="399"/>
      <c r="T453" s="399"/>
      <c r="U453" s="399"/>
      <c r="V453" s="399"/>
      <c r="W453" s="399"/>
      <c r="X453" s="399"/>
      <c r="Y453" s="399"/>
      <c r="Z453" s="399"/>
    </row>
    <row r="454" spans="1:26" x14ac:dyDescent="0.25">
      <c r="A454" s="399"/>
      <c r="B454" s="399"/>
      <c r="C454" s="399"/>
      <c r="D454" s="399"/>
      <c r="E454" s="399"/>
      <c r="F454" s="399"/>
      <c r="G454" s="399"/>
      <c r="H454" s="399"/>
      <c r="I454" s="399"/>
      <c r="J454" s="399"/>
      <c r="K454" s="399"/>
      <c r="L454" s="399"/>
      <c r="M454" s="399"/>
      <c r="N454" s="399"/>
      <c r="O454" s="399"/>
      <c r="P454" s="399"/>
      <c r="Q454" s="399"/>
      <c r="R454" s="399"/>
      <c r="S454" s="399"/>
      <c r="T454" s="399"/>
      <c r="U454" s="399"/>
      <c r="V454" s="399"/>
      <c r="W454" s="399"/>
      <c r="X454" s="399"/>
      <c r="Y454" s="399"/>
      <c r="Z454" s="399"/>
    </row>
    <row r="455" spans="1:26" x14ac:dyDescent="0.25">
      <c r="A455" s="399"/>
      <c r="B455" s="399"/>
      <c r="C455" s="399"/>
      <c r="D455" s="399"/>
      <c r="E455" s="399"/>
      <c r="F455" s="399"/>
      <c r="G455" s="399"/>
      <c r="H455" s="399"/>
      <c r="I455" s="399"/>
      <c r="J455" s="399"/>
      <c r="K455" s="399"/>
      <c r="L455" s="399"/>
      <c r="M455" s="399"/>
      <c r="N455" s="399"/>
      <c r="O455" s="399"/>
      <c r="P455" s="399"/>
      <c r="Q455" s="399"/>
      <c r="R455" s="399"/>
      <c r="S455" s="399"/>
      <c r="T455" s="399"/>
      <c r="U455" s="399"/>
      <c r="V455" s="399"/>
      <c r="W455" s="399"/>
      <c r="X455" s="399"/>
      <c r="Y455" s="399"/>
      <c r="Z455" s="399"/>
    </row>
    <row r="456" spans="1:26" x14ac:dyDescent="0.25">
      <c r="A456" s="399"/>
      <c r="B456" s="399"/>
      <c r="C456" s="399"/>
      <c r="D456" s="399"/>
      <c r="E456" s="399"/>
      <c r="F456" s="399"/>
      <c r="G456" s="399"/>
      <c r="H456" s="399"/>
      <c r="I456" s="399"/>
      <c r="J456" s="399"/>
      <c r="K456" s="399"/>
      <c r="L456" s="399"/>
      <c r="M456" s="399"/>
      <c r="N456" s="399"/>
      <c r="O456" s="399"/>
      <c r="P456" s="399"/>
      <c r="Q456" s="399"/>
      <c r="R456" s="399"/>
      <c r="S456" s="399"/>
      <c r="T456" s="399"/>
      <c r="U456" s="399"/>
      <c r="V456" s="399"/>
      <c r="W456" s="399"/>
      <c r="X456" s="399"/>
      <c r="Y456" s="399"/>
      <c r="Z456" s="399"/>
    </row>
    <row r="457" spans="1:26" x14ac:dyDescent="0.25">
      <c r="A457" s="399"/>
      <c r="B457" s="399"/>
      <c r="C457" s="399"/>
      <c r="D457" s="399"/>
      <c r="E457" s="399"/>
      <c r="F457" s="399"/>
      <c r="G457" s="399"/>
      <c r="H457" s="399"/>
      <c r="I457" s="399"/>
      <c r="J457" s="399"/>
      <c r="K457" s="399"/>
      <c r="L457" s="399"/>
      <c r="M457" s="399"/>
      <c r="N457" s="399"/>
      <c r="O457" s="399"/>
      <c r="P457" s="399"/>
      <c r="Q457" s="399"/>
      <c r="R457" s="399"/>
      <c r="S457" s="399"/>
      <c r="T457" s="399"/>
      <c r="U457" s="399"/>
      <c r="V457" s="399"/>
      <c r="W457" s="399"/>
      <c r="X457" s="399"/>
      <c r="Y457" s="399"/>
      <c r="Z457" s="399"/>
    </row>
    <row r="458" spans="1:26" x14ac:dyDescent="0.25">
      <c r="A458" s="399"/>
      <c r="B458" s="399"/>
      <c r="C458" s="399"/>
      <c r="D458" s="399"/>
      <c r="E458" s="399"/>
      <c r="F458" s="399"/>
      <c r="G458" s="399"/>
      <c r="H458" s="399"/>
      <c r="I458" s="399"/>
      <c r="J458" s="399"/>
      <c r="K458" s="399"/>
      <c r="L458" s="399"/>
      <c r="M458" s="399"/>
      <c r="N458" s="399"/>
      <c r="O458" s="399"/>
      <c r="P458" s="399"/>
      <c r="Q458" s="399"/>
      <c r="R458" s="399"/>
      <c r="S458" s="399"/>
      <c r="T458" s="399"/>
      <c r="U458" s="399"/>
      <c r="V458" s="399"/>
      <c r="W458" s="399"/>
      <c r="X458" s="399"/>
      <c r="Y458" s="399"/>
      <c r="Z458" s="399"/>
    </row>
    <row r="459" spans="1:26" x14ac:dyDescent="0.25">
      <c r="A459" s="399"/>
      <c r="B459" s="399"/>
      <c r="C459" s="399"/>
      <c r="D459" s="399"/>
      <c r="E459" s="399"/>
      <c r="F459" s="399"/>
      <c r="G459" s="399"/>
      <c r="H459" s="399"/>
      <c r="I459" s="399"/>
      <c r="J459" s="399"/>
      <c r="K459" s="399"/>
      <c r="L459" s="399"/>
      <c r="M459" s="399"/>
      <c r="N459" s="399"/>
      <c r="O459" s="399"/>
      <c r="P459" s="399"/>
      <c r="Q459" s="399"/>
      <c r="R459" s="399"/>
      <c r="S459" s="399"/>
      <c r="T459" s="399"/>
      <c r="U459" s="399"/>
      <c r="V459" s="399"/>
      <c r="W459" s="399"/>
      <c r="X459" s="399"/>
      <c r="Y459" s="399"/>
      <c r="Z459" s="399"/>
    </row>
    <row r="460" spans="1:26" x14ac:dyDescent="0.25">
      <c r="A460" s="399"/>
      <c r="B460" s="399"/>
      <c r="C460" s="399"/>
      <c r="D460" s="399"/>
      <c r="E460" s="399"/>
      <c r="F460" s="399"/>
      <c r="G460" s="399"/>
      <c r="H460" s="399"/>
      <c r="I460" s="399"/>
      <c r="J460" s="399"/>
      <c r="K460" s="399"/>
      <c r="L460" s="399"/>
      <c r="M460" s="399"/>
      <c r="N460" s="399"/>
      <c r="O460" s="399"/>
      <c r="P460" s="399"/>
      <c r="Q460" s="399"/>
      <c r="R460" s="399"/>
      <c r="S460" s="399"/>
      <c r="T460" s="399"/>
      <c r="U460" s="399"/>
      <c r="V460" s="399"/>
      <c r="W460" s="399"/>
      <c r="X460" s="399"/>
      <c r="Y460" s="399"/>
      <c r="Z460" s="399"/>
    </row>
    <row r="461" spans="1:26" x14ac:dyDescent="0.25">
      <c r="A461" s="399"/>
      <c r="B461" s="399"/>
      <c r="C461" s="399"/>
      <c r="D461" s="399"/>
      <c r="E461" s="399"/>
      <c r="F461" s="399"/>
      <c r="G461" s="399"/>
      <c r="H461" s="399"/>
      <c r="I461" s="399"/>
      <c r="J461" s="399"/>
      <c r="K461" s="399"/>
      <c r="L461" s="399"/>
      <c r="M461" s="399"/>
      <c r="N461" s="399"/>
      <c r="O461" s="399"/>
      <c r="P461" s="399"/>
      <c r="Q461" s="399"/>
      <c r="R461" s="399"/>
      <c r="S461" s="399"/>
      <c r="T461" s="399"/>
      <c r="U461" s="399"/>
      <c r="V461" s="399"/>
      <c r="W461" s="399"/>
      <c r="X461" s="399"/>
      <c r="Y461" s="399"/>
      <c r="Z461" s="399"/>
    </row>
    <row r="462" spans="1:26" x14ac:dyDescent="0.25">
      <c r="A462" s="399"/>
      <c r="B462" s="399"/>
      <c r="C462" s="399"/>
      <c r="D462" s="399"/>
      <c r="E462" s="399"/>
      <c r="F462" s="399"/>
      <c r="G462" s="399"/>
      <c r="H462" s="399"/>
      <c r="I462" s="399"/>
      <c r="J462" s="399"/>
      <c r="K462" s="399"/>
      <c r="L462" s="399"/>
      <c r="M462" s="399"/>
      <c r="N462" s="399"/>
      <c r="O462" s="399"/>
      <c r="P462" s="399"/>
      <c r="Q462" s="399"/>
      <c r="R462" s="399"/>
      <c r="S462" s="399"/>
      <c r="T462" s="399"/>
      <c r="U462" s="399"/>
      <c r="V462" s="399"/>
      <c r="W462" s="399"/>
      <c r="X462" s="399"/>
      <c r="Y462" s="399"/>
      <c r="Z462" s="399"/>
    </row>
    <row r="463" spans="1:26" x14ac:dyDescent="0.25">
      <c r="A463" s="399"/>
      <c r="B463" s="399"/>
      <c r="C463" s="399"/>
      <c r="D463" s="399"/>
      <c r="E463" s="399"/>
      <c r="F463" s="399"/>
      <c r="G463" s="399"/>
      <c r="H463" s="399"/>
      <c r="I463" s="399"/>
      <c r="J463" s="399"/>
      <c r="K463" s="399"/>
      <c r="L463" s="399"/>
      <c r="M463" s="399"/>
      <c r="N463" s="399"/>
      <c r="O463" s="399"/>
      <c r="P463" s="399"/>
      <c r="Q463" s="399"/>
      <c r="R463" s="399"/>
      <c r="S463" s="399"/>
      <c r="T463" s="399"/>
      <c r="U463" s="399"/>
      <c r="V463" s="399"/>
      <c r="W463" s="399"/>
      <c r="X463" s="399"/>
      <c r="Y463" s="399"/>
      <c r="Z463" s="399"/>
    </row>
    <row r="464" spans="1:26" x14ac:dyDescent="0.25">
      <c r="A464" s="399"/>
      <c r="B464" s="399"/>
      <c r="C464" s="399"/>
      <c r="D464" s="399"/>
      <c r="E464" s="399"/>
      <c r="F464" s="399"/>
      <c r="G464" s="399"/>
      <c r="H464" s="399"/>
      <c r="I464" s="399"/>
      <c r="J464" s="399"/>
      <c r="K464" s="399"/>
      <c r="L464" s="399"/>
      <c r="M464" s="399"/>
      <c r="N464" s="399"/>
      <c r="O464" s="399"/>
      <c r="P464" s="399"/>
      <c r="Q464" s="399"/>
      <c r="R464" s="399"/>
      <c r="S464" s="399"/>
      <c r="T464" s="399"/>
      <c r="U464" s="399"/>
      <c r="V464" s="399"/>
      <c r="W464" s="399"/>
      <c r="X464" s="399"/>
      <c r="Y464" s="399"/>
      <c r="Z464" s="399"/>
    </row>
    <row r="465" spans="1:26" x14ac:dyDescent="0.25">
      <c r="A465" s="399"/>
      <c r="B465" s="399"/>
      <c r="C465" s="399"/>
      <c r="D465" s="399"/>
      <c r="E465" s="399"/>
      <c r="F465" s="399"/>
      <c r="G465" s="399"/>
      <c r="H465" s="399"/>
      <c r="I465" s="399"/>
      <c r="J465" s="399"/>
      <c r="K465" s="399"/>
      <c r="L465" s="399"/>
      <c r="M465" s="399"/>
      <c r="N465" s="399"/>
      <c r="O465" s="399"/>
      <c r="P465" s="399"/>
      <c r="Q465" s="399"/>
      <c r="R465" s="399"/>
      <c r="S465" s="399"/>
      <c r="T465" s="399"/>
      <c r="U465" s="399"/>
      <c r="V465" s="399"/>
      <c r="W465" s="399"/>
      <c r="X465" s="399"/>
      <c r="Y465" s="399"/>
      <c r="Z465" s="399"/>
    </row>
    <row r="466" spans="1:26" x14ac:dyDescent="0.25">
      <c r="A466" s="399"/>
      <c r="B466" s="399"/>
      <c r="C466" s="399"/>
      <c r="D466" s="399"/>
      <c r="E466" s="399"/>
      <c r="F466" s="399"/>
      <c r="G466" s="399"/>
      <c r="H466" s="399"/>
      <c r="I466" s="399"/>
      <c r="J466" s="399"/>
      <c r="K466" s="399"/>
      <c r="L466" s="399"/>
      <c r="M466" s="399"/>
      <c r="N466" s="399"/>
      <c r="O466" s="399"/>
      <c r="P466" s="399"/>
      <c r="Q466" s="399"/>
      <c r="R466" s="399"/>
      <c r="S466" s="399"/>
      <c r="T466" s="399"/>
      <c r="U466" s="399"/>
      <c r="V466" s="399"/>
      <c r="W466" s="399"/>
      <c r="X466" s="399"/>
      <c r="Y466" s="399"/>
      <c r="Z466" s="399"/>
    </row>
    <row r="467" spans="1:26" x14ac:dyDescent="0.25">
      <c r="A467" s="399"/>
      <c r="B467" s="399"/>
      <c r="C467" s="399"/>
      <c r="D467" s="399"/>
      <c r="E467" s="399"/>
      <c r="F467" s="399"/>
      <c r="G467" s="399"/>
      <c r="H467" s="399"/>
      <c r="I467" s="399"/>
      <c r="J467" s="399"/>
      <c r="K467" s="399"/>
      <c r="L467" s="399"/>
      <c r="M467" s="399"/>
      <c r="N467" s="399"/>
      <c r="O467" s="399"/>
      <c r="P467" s="399"/>
      <c r="Q467" s="399"/>
      <c r="R467" s="399"/>
      <c r="S467" s="399"/>
      <c r="T467" s="399"/>
      <c r="U467" s="399"/>
      <c r="V467" s="399"/>
      <c r="W467" s="399"/>
      <c r="X467" s="399"/>
      <c r="Y467" s="399"/>
      <c r="Z467" s="399"/>
    </row>
    <row r="468" spans="1:26" x14ac:dyDescent="0.25">
      <c r="A468" s="399"/>
      <c r="B468" s="399"/>
      <c r="C468" s="399"/>
      <c r="D468" s="399"/>
      <c r="E468" s="399"/>
      <c r="F468" s="399"/>
      <c r="G468" s="399"/>
      <c r="H468" s="399"/>
      <c r="I468" s="399"/>
      <c r="J468" s="399"/>
      <c r="K468" s="399"/>
      <c r="L468" s="399"/>
      <c r="M468" s="399"/>
      <c r="N468" s="399"/>
      <c r="O468" s="399"/>
      <c r="P468" s="399"/>
      <c r="Q468" s="399"/>
      <c r="R468" s="399"/>
      <c r="S468" s="399"/>
      <c r="T468" s="399"/>
      <c r="U468" s="399"/>
      <c r="V468" s="399"/>
      <c r="W468" s="399"/>
      <c r="X468" s="399"/>
      <c r="Y468" s="399"/>
      <c r="Z468" s="399"/>
    </row>
    <row r="469" spans="1:26" x14ac:dyDescent="0.25">
      <c r="A469" s="399"/>
      <c r="B469" s="399"/>
      <c r="C469" s="399"/>
      <c r="D469" s="399"/>
      <c r="E469" s="399"/>
      <c r="F469" s="399"/>
      <c r="G469" s="399"/>
      <c r="H469" s="399"/>
      <c r="I469" s="399"/>
      <c r="J469" s="399"/>
      <c r="K469" s="399"/>
      <c r="L469" s="399"/>
      <c r="M469" s="399"/>
      <c r="N469" s="399"/>
      <c r="O469" s="399"/>
      <c r="P469" s="399"/>
      <c r="Q469" s="399"/>
      <c r="R469" s="399"/>
      <c r="S469" s="399"/>
      <c r="T469" s="399"/>
      <c r="U469" s="399"/>
      <c r="V469" s="399"/>
      <c r="W469" s="399"/>
      <c r="X469" s="399"/>
      <c r="Y469" s="399"/>
      <c r="Z469" s="399"/>
    </row>
    <row r="470" spans="1:26" x14ac:dyDescent="0.25">
      <c r="A470" s="399"/>
      <c r="B470" s="399"/>
      <c r="C470" s="399"/>
      <c r="D470" s="399"/>
      <c r="E470" s="399"/>
      <c r="F470" s="399"/>
      <c r="G470" s="399"/>
      <c r="H470" s="399"/>
      <c r="I470" s="399"/>
      <c r="J470" s="399"/>
      <c r="K470" s="399"/>
      <c r="L470" s="399"/>
      <c r="M470" s="399"/>
      <c r="N470" s="399"/>
      <c r="O470" s="399"/>
      <c r="P470" s="399"/>
      <c r="Q470" s="399"/>
      <c r="R470" s="399"/>
      <c r="S470" s="399"/>
      <c r="T470" s="399"/>
      <c r="U470" s="399"/>
      <c r="V470" s="399"/>
      <c r="W470" s="399"/>
      <c r="X470" s="399"/>
      <c r="Y470" s="399"/>
      <c r="Z470" s="399"/>
    </row>
    <row r="471" spans="1:26" x14ac:dyDescent="0.25">
      <c r="A471" s="399"/>
      <c r="B471" s="399"/>
      <c r="C471" s="399"/>
      <c r="D471" s="399"/>
      <c r="E471" s="399"/>
      <c r="F471" s="399"/>
      <c r="G471" s="399"/>
      <c r="H471" s="399"/>
      <c r="I471" s="399"/>
      <c r="J471" s="399"/>
      <c r="K471" s="399"/>
      <c r="L471" s="399"/>
      <c r="M471" s="399"/>
      <c r="N471" s="399"/>
      <c r="O471" s="399"/>
      <c r="P471" s="399"/>
      <c r="Q471" s="399"/>
      <c r="R471" s="399"/>
      <c r="S471" s="399"/>
      <c r="T471" s="399"/>
      <c r="U471" s="399"/>
      <c r="V471" s="399"/>
      <c r="W471" s="399"/>
      <c r="X471" s="399"/>
      <c r="Y471" s="399"/>
      <c r="Z471" s="399"/>
    </row>
    <row r="472" spans="1:26" x14ac:dyDescent="0.25">
      <c r="A472" s="399"/>
      <c r="B472" s="399"/>
      <c r="C472" s="399"/>
      <c r="D472" s="399"/>
      <c r="E472" s="399"/>
      <c r="F472" s="399"/>
      <c r="G472" s="399"/>
      <c r="H472" s="399"/>
      <c r="I472" s="399"/>
      <c r="J472" s="399"/>
      <c r="K472" s="399"/>
      <c r="L472" s="399"/>
      <c r="M472" s="399"/>
      <c r="N472" s="399"/>
      <c r="O472" s="399"/>
      <c r="P472" s="399"/>
      <c r="Q472" s="399"/>
      <c r="R472" s="399"/>
      <c r="S472" s="399"/>
      <c r="T472" s="399"/>
      <c r="U472" s="399"/>
      <c r="V472" s="399"/>
      <c r="W472" s="399"/>
      <c r="X472" s="399"/>
      <c r="Y472" s="399"/>
      <c r="Z472" s="399"/>
    </row>
    <row r="473" spans="1:26" x14ac:dyDescent="0.25">
      <c r="A473" s="399"/>
      <c r="B473" s="399"/>
      <c r="C473" s="399"/>
      <c r="D473" s="399"/>
      <c r="E473" s="399"/>
      <c r="F473" s="399"/>
      <c r="G473" s="399"/>
      <c r="H473" s="399"/>
      <c r="I473" s="399"/>
      <c r="J473" s="399"/>
      <c r="K473" s="399"/>
      <c r="L473" s="399"/>
      <c r="M473" s="399"/>
      <c r="N473" s="399"/>
      <c r="O473" s="399"/>
      <c r="P473" s="399"/>
      <c r="Q473" s="399"/>
      <c r="R473" s="399"/>
      <c r="S473" s="399"/>
      <c r="T473" s="399"/>
      <c r="U473" s="399"/>
      <c r="V473" s="399"/>
      <c r="W473" s="399"/>
      <c r="X473" s="399"/>
      <c r="Y473" s="399"/>
      <c r="Z473" s="399"/>
    </row>
    <row r="474" spans="1:26" x14ac:dyDescent="0.25">
      <c r="A474" s="399"/>
      <c r="B474" s="399"/>
      <c r="C474" s="399"/>
      <c r="D474" s="399"/>
      <c r="E474" s="399"/>
      <c r="F474" s="399"/>
      <c r="G474" s="399"/>
      <c r="H474" s="399"/>
      <c r="I474" s="399"/>
      <c r="J474" s="399"/>
      <c r="K474" s="399"/>
      <c r="L474" s="399"/>
      <c r="M474" s="399"/>
      <c r="N474" s="399"/>
      <c r="O474" s="399"/>
      <c r="P474" s="399"/>
      <c r="Q474" s="399"/>
      <c r="R474" s="399"/>
      <c r="S474" s="399"/>
      <c r="T474" s="399"/>
      <c r="U474" s="399"/>
      <c r="V474" s="399"/>
      <c r="W474" s="399"/>
      <c r="X474" s="399"/>
      <c r="Y474" s="399"/>
      <c r="Z474" s="399"/>
    </row>
    <row r="475" spans="1:26" x14ac:dyDescent="0.25">
      <c r="A475" s="399"/>
      <c r="B475" s="399"/>
      <c r="C475" s="399"/>
      <c r="D475" s="399"/>
      <c r="E475" s="399"/>
      <c r="F475" s="399"/>
      <c r="G475" s="399"/>
      <c r="H475" s="399"/>
      <c r="I475" s="399"/>
      <c r="J475" s="399"/>
      <c r="K475" s="399"/>
      <c r="L475" s="399"/>
      <c r="M475" s="399"/>
      <c r="N475" s="399"/>
      <c r="O475" s="399"/>
      <c r="P475" s="399"/>
      <c r="Q475" s="399"/>
      <c r="R475" s="399"/>
      <c r="S475" s="399"/>
      <c r="T475" s="399"/>
      <c r="U475" s="399"/>
      <c r="V475" s="399"/>
      <c r="W475" s="399"/>
      <c r="X475" s="399"/>
      <c r="Y475" s="399"/>
      <c r="Z475" s="399"/>
    </row>
    <row r="476" spans="1:26" x14ac:dyDescent="0.25">
      <c r="A476" s="399"/>
      <c r="B476" s="399"/>
      <c r="C476" s="399"/>
      <c r="D476" s="399"/>
      <c r="E476" s="399"/>
      <c r="F476" s="399"/>
      <c r="G476" s="399"/>
      <c r="H476" s="399"/>
      <c r="I476" s="399"/>
      <c r="J476" s="399"/>
      <c r="K476" s="399"/>
      <c r="L476" s="399"/>
      <c r="M476" s="399"/>
      <c r="N476" s="399"/>
      <c r="O476" s="399"/>
      <c r="P476" s="399"/>
      <c r="Q476" s="399"/>
      <c r="R476" s="399"/>
      <c r="S476" s="399"/>
      <c r="T476" s="399"/>
      <c r="U476" s="399"/>
      <c r="V476" s="399"/>
      <c r="W476" s="399"/>
      <c r="X476" s="399"/>
      <c r="Y476" s="399"/>
      <c r="Z476" s="399"/>
    </row>
    <row r="477" spans="1:26" x14ac:dyDescent="0.25">
      <c r="A477" s="399"/>
      <c r="B477" s="399"/>
      <c r="C477" s="399"/>
      <c r="D477" s="399"/>
      <c r="E477" s="399"/>
      <c r="F477" s="399"/>
      <c r="G477" s="399"/>
      <c r="H477" s="399"/>
      <c r="I477" s="399"/>
      <c r="J477" s="399"/>
      <c r="K477" s="399"/>
      <c r="L477" s="399"/>
      <c r="M477" s="399"/>
      <c r="N477" s="399"/>
      <c r="O477" s="399"/>
      <c r="P477" s="399"/>
      <c r="Q477" s="399"/>
      <c r="R477" s="399"/>
      <c r="S477" s="399"/>
      <c r="T477" s="399"/>
      <c r="U477" s="399"/>
      <c r="V477" s="399"/>
      <c r="W477" s="399"/>
      <c r="X477" s="399"/>
      <c r="Y477" s="399"/>
      <c r="Z477" s="399"/>
    </row>
    <row r="478" spans="1:26" x14ac:dyDescent="0.25">
      <c r="A478" s="399"/>
      <c r="B478" s="399"/>
      <c r="C478" s="399"/>
      <c r="D478" s="399"/>
      <c r="E478" s="399"/>
      <c r="F478" s="399"/>
      <c r="G478" s="399"/>
      <c r="H478" s="399"/>
      <c r="I478" s="399"/>
      <c r="J478" s="399"/>
      <c r="K478" s="399"/>
      <c r="L478" s="399"/>
      <c r="M478" s="399"/>
      <c r="N478" s="399"/>
      <c r="O478" s="399"/>
      <c r="P478" s="399"/>
      <c r="Q478" s="399"/>
      <c r="R478" s="399"/>
      <c r="S478" s="399"/>
      <c r="T478" s="399"/>
      <c r="U478" s="399"/>
      <c r="V478" s="399"/>
      <c r="W478" s="399"/>
      <c r="X478" s="399"/>
      <c r="Y478" s="399"/>
      <c r="Z478" s="399"/>
    </row>
    <row r="479" spans="1:26" x14ac:dyDescent="0.25">
      <c r="A479" s="399"/>
      <c r="B479" s="399"/>
      <c r="C479" s="399"/>
      <c r="D479" s="399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  <c r="Z479" s="399"/>
    </row>
    <row r="480" spans="1:26" x14ac:dyDescent="0.25">
      <c r="A480" s="399"/>
      <c r="B480" s="399"/>
      <c r="C480" s="399"/>
      <c r="D480" s="399"/>
      <c r="E480" s="399"/>
      <c r="F480" s="399"/>
      <c r="G480" s="399"/>
      <c r="H480" s="399"/>
      <c r="I480" s="399"/>
      <c r="J480" s="399"/>
      <c r="K480" s="399"/>
      <c r="L480" s="399"/>
      <c r="M480" s="399"/>
      <c r="N480" s="399"/>
      <c r="O480" s="399"/>
      <c r="P480" s="399"/>
      <c r="Q480" s="399"/>
      <c r="R480" s="399"/>
      <c r="S480" s="399"/>
      <c r="T480" s="399"/>
      <c r="U480" s="399"/>
      <c r="V480" s="399"/>
      <c r="W480" s="399"/>
      <c r="X480" s="399"/>
      <c r="Y480" s="399"/>
      <c r="Z480" s="399"/>
    </row>
    <row r="481" spans="1:26" x14ac:dyDescent="0.25">
      <c r="A481" s="399"/>
      <c r="B481" s="399"/>
      <c r="C481" s="399"/>
      <c r="D481" s="399"/>
      <c r="E481" s="399"/>
      <c r="F481" s="399"/>
      <c r="G481" s="399"/>
      <c r="H481" s="399"/>
      <c r="I481" s="399"/>
      <c r="J481" s="399"/>
      <c r="K481" s="399"/>
      <c r="L481" s="399"/>
      <c r="M481" s="399"/>
      <c r="N481" s="399"/>
      <c r="O481" s="399"/>
      <c r="P481" s="399"/>
      <c r="Q481" s="399"/>
      <c r="R481" s="399"/>
      <c r="S481" s="399"/>
      <c r="T481" s="399"/>
      <c r="U481" s="399"/>
      <c r="V481" s="399"/>
      <c r="W481" s="399"/>
      <c r="X481" s="399"/>
      <c r="Y481" s="399"/>
      <c r="Z481" s="399"/>
    </row>
    <row r="482" spans="1:26" x14ac:dyDescent="0.25">
      <c r="A482" s="399"/>
      <c r="B482" s="399"/>
      <c r="C482" s="399"/>
      <c r="D482" s="399"/>
      <c r="E482" s="399"/>
      <c r="F482" s="399"/>
      <c r="G482" s="399"/>
      <c r="H482" s="399"/>
      <c r="I482" s="399"/>
      <c r="J482" s="399"/>
      <c r="K482" s="399"/>
      <c r="L482" s="399"/>
      <c r="M482" s="399"/>
      <c r="N482" s="399"/>
      <c r="O482" s="399"/>
      <c r="P482" s="399"/>
      <c r="Q482" s="399"/>
      <c r="R482" s="399"/>
      <c r="S482" s="399"/>
      <c r="T482" s="399"/>
      <c r="U482" s="399"/>
      <c r="V482" s="399"/>
      <c r="W482" s="399"/>
      <c r="X482" s="399"/>
      <c r="Y482" s="399"/>
      <c r="Z482" s="399"/>
    </row>
    <row r="483" spans="1:26" x14ac:dyDescent="0.25">
      <c r="A483" s="399"/>
      <c r="B483" s="399"/>
      <c r="C483" s="399"/>
      <c r="D483" s="399"/>
      <c r="E483" s="399"/>
      <c r="F483" s="399"/>
      <c r="G483" s="399"/>
      <c r="H483" s="399"/>
      <c r="I483" s="399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</row>
    <row r="484" spans="1:26" x14ac:dyDescent="0.25">
      <c r="A484" s="399"/>
      <c r="B484" s="399"/>
      <c r="C484" s="399"/>
      <c r="D484" s="399"/>
      <c r="E484" s="399"/>
      <c r="F484" s="399"/>
      <c r="G484" s="399"/>
      <c r="H484" s="399"/>
      <c r="I484" s="399"/>
      <c r="J484" s="399"/>
      <c r="K484" s="399"/>
      <c r="L484" s="399"/>
      <c r="M484" s="399"/>
      <c r="N484" s="399"/>
      <c r="O484" s="399"/>
      <c r="P484" s="399"/>
      <c r="Q484" s="399"/>
      <c r="R484" s="399"/>
      <c r="S484" s="399"/>
      <c r="T484" s="399"/>
      <c r="U484" s="399"/>
      <c r="V484" s="399"/>
      <c r="W484" s="399"/>
      <c r="X484" s="399"/>
      <c r="Y484" s="399"/>
      <c r="Z484" s="399"/>
    </row>
    <row r="485" spans="1:26" x14ac:dyDescent="0.25">
      <c r="A485" s="399"/>
      <c r="B485" s="399"/>
      <c r="C485" s="399"/>
      <c r="D485" s="399"/>
      <c r="E485" s="399"/>
      <c r="F485" s="399"/>
      <c r="G485" s="399"/>
      <c r="H485" s="399"/>
      <c r="I485" s="399"/>
      <c r="J485" s="399"/>
      <c r="K485" s="399"/>
      <c r="L485" s="399"/>
      <c r="M485" s="399"/>
      <c r="N485" s="399"/>
      <c r="O485" s="399"/>
      <c r="P485" s="399"/>
      <c r="Q485" s="399"/>
      <c r="R485" s="399"/>
      <c r="S485" s="399"/>
      <c r="T485" s="399"/>
      <c r="U485" s="399"/>
      <c r="V485" s="399"/>
      <c r="W485" s="399"/>
      <c r="X485" s="399"/>
      <c r="Y485" s="399"/>
      <c r="Z485" s="399"/>
    </row>
    <row r="486" spans="1:26" x14ac:dyDescent="0.25">
      <c r="A486" s="399"/>
      <c r="B486" s="399"/>
      <c r="C486" s="399"/>
      <c r="D486" s="399"/>
      <c r="E486" s="399"/>
      <c r="F486" s="399"/>
      <c r="G486" s="399"/>
      <c r="H486" s="399"/>
      <c r="I486" s="399"/>
      <c r="J486" s="399"/>
      <c r="K486" s="399"/>
      <c r="L486" s="399"/>
      <c r="M486" s="399"/>
      <c r="N486" s="399"/>
      <c r="O486" s="399"/>
      <c r="P486" s="399"/>
      <c r="Q486" s="399"/>
      <c r="R486" s="399"/>
      <c r="S486" s="399"/>
      <c r="T486" s="399"/>
      <c r="U486" s="399"/>
      <c r="V486" s="399"/>
      <c r="W486" s="399"/>
      <c r="X486" s="399"/>
      <c r="Y486" s="399"/>
      <c r="Z486" s="399"/>
    </row>
    <row r="487" spans="1:26" x14ac:dyDescent="0.25">
      <c r="A487" s="399"/>
      <c r="B487" s="399"/>
      <c r="C487" s="399"/>
      <c r="D487" s="399"/>
      <c r="E487" s="399"/>
      <c r="F487" s="399"/>
      <c r="G487" s="399"/>
      <c r="H487" s="399"/>
      <c r="I487" s="399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</row>
    <row r="488" spans="1:26" x14ac:dyDescent="0.25">
      <c r="A488" s="399"/>
      <c r="B488" s="399"/>
      <c r="C488" s="399"/>
      <c r="D488" s="399"/>
      <c r="E488" s="399"/>
      <c r="F488" s="399"/>
      <c r="G488" s="399"/>
      <c r="H488" s="399"/>
      <c r="I488" s="399"/>
      <c r="J488" s="399"/>
      <c r="K488" s="399"/>
      <c r="L488" s="399"/>
      <c r="M488" s="399"/>
      <c r="N488" s="399"/>
      <c r="O488" s="399"/>
      <c r="P488" s="399"/>
      <c r="Q488" s="399"/>
      <c r="R488" s="399"/>
      <c r="S488" s="399"/>
      <c r="T488" s="399"/>
      <c r="U488" s="399"/>
      <c r="V488" s="399"/>
      <c r="W488" s="399"/>
      <c r="X488" s="399"/>
      <c r="Y488" s="399"/>
      <c r="Z488" s="399"/>
    </row>
    <row r="489" spans="1:26" x14ac:dyDescent="0.25">
      <c r="A489" s="399"/>
      <c r="B489" s="399"/>
      <c r="C489" s="399"/>
      <c r="D489" s="399"/>
      <c r="E489" s="399"/>
      <c r="F489" s="399"/>
      <c r="G489" s="399"/>
      <c r="H489" s="399"/>
      <c r="I489" s="399"/>
      <c r="J489" s="399"/>
      <c r="K489" s="399"/>
      <c r="L489" s="399"/>
      <c r="M489" s="399"/>
      <c r="N489" s="399"/>
      <c r="O489" s="399"/>
      <c r="P489" s="399"/>
      <c r="Q489" s="399"/>
      <c r="R489" s="399"/>
      <c r="S489" s="399"/>
      <c r="T489" s="399"/>
      <c r="U489" s="399"/>
      <c r="V489" s="399"/>
      <c r="W489" s="399"/>
      <c r="X489" s="399"/>
      <c r="Y489" s="399"/>
      <c r="Z489" s="399"/>
    </row>
    <row r="490" spans="1:26" x14ac:dyDescent="0.25">
      <c r="A490" s="399"/>
      <c r="B490" s="399"/>
      <c r="C490" s="399"/>
      <c r="D490" s="399"/>
      <c r="E490" s="399"/>
      <c r="F490" s="399"/>
      <c r="G490" s="399"/>
      <c r="H490" s="399"/>
      <c r="I490" s="399"/>
      <c r="J490" s="399"/>
      <c r="K490" s="399"/>
      <c r="L490" s="399"/>
      <c r="M490" s="399"/>
      <c r="N490" s="399"/>
      <c r="O490" s="399"/>
      <c r="P490" s="399"/>
      <c r="Q490" s="399"/>
      <c r="R490" s="399"/>
      <c r="S490" s="399"/>
      <c r="T490" s="399"/>
      <c r="U490" s="399"/>
      <c r="V490" s="399"/>
      <c r="W490" s="399"/>
      <c r="X490" s="399"/>
      <c r="Y490" s="399"/>
      <c r="Z490" s="399"/>
    </row>
    <row r="491" spans="1:26" x14ac:dyDescent="0.25">
      <c r="A491" s="399"/>
      <c r="B491" s="399"/>
      <c r="C491" s="399"/>
      <c r="D491" s="399"/>
      <c r="E491" s="399"/>
      <c r="F491" s="399"/>
      <c r="G491" s="399"/>
      <c r="H491" s="399"/>
      <c r="I491" s="399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</row>
    <row r="492" spans="1:26" x14ac:dyDescent="0.25">
      <c r="A492" s="399"/>
      <c r="B492" s="399"/>
      <c r="C492" s="399"/>
      <c r="D492" s="399"/>
      <c r="E492" s="399"/>
      <c r="F492" s="399"/>
      <c r="G492" s="399"/>
      <c r="H492" s="399"/>
      <c r="I492" s="399"/>
      <c r="J492" s="399"/>
      <c r="K492" s="399"/>
      <c r="L492" s="399"/>
      <c r="M492" s="399"/>
      <c r="N492" s="399"/>
      <c r="O492" s="399"/>
      <c r="P492" s="399"/>
      <c r="Q492" s="399"/>
      <c r="R492" s="399"/>
      <c r="S492" s="399"/>
      <c r="T492" s="399"/>
      <c r="U492" s="399"/>
      <c r="V492" s="399"/>
      <c r="W492" s="399"/>
      <c r="X492" s="399"/>
      <c r="Y492" s="399"/>
      <c r="Z492" s="399"/>
    </row>
    <row r="493" spans="1:26" x14ac:dyDescent="0.25">
      <c r="A493" s="399"/>
      <c r="B493" s="399"/>
      <c r="C493" s="399"/>
      <c r="D493" s="399"/>
      <c r="E493" s="399"/>
      <c r="F493" s="399"/>
      <c r="G493" s="399"/>
      <c r="H493" s="399"/>
      <c r="I493" s="399"/>
      <c r="J493" s="399"/>
      <c r="K493" s="399"/>
      <c r="L493" s="399"/>
      <c r="M493" s="399"/>
      <c r="N493" s="399"/>
      <c r="O493" s="399"/>
      <c r="P493" s="399"/>
      <c r="Q493" s="399"/>
      <c r="R493" s="399"/>
      <c r="S493" s="399"/>
      <c r="T493" s="399"/>
      <c r="U493" s="399"/>
      <c r="V493" s="399"/>
      <c r="W493" s="399"/>
      <c r="X493" s="399"/>
      <c r="Y493" s="399"/>
      <c r="Z493" s="399"/>
    </row>
    <row r="494" spans="1:26" x14ac:dyDescent="0.25">
      <c r="A494" s="399"/>
      <c r="B494" s="399"/>
      <c r="C494" s="399"/>
      <c r="D494" s="399"/>
      <c r="E494" s="399"/>
      <c r="F494" s="399"/>
      <c r="G494" s="399"/>
      <c r="H494" s="399"/>
      <c r="I494" s="399"/>
      <c r="J494" s="399"/>
      <c r="K494" s="399"/>
      <c r="L494" s="399"/>
      <c r="M494" s="399"/>
      <c r="N494" s="399"/>
      <c r="O494" s="399"/>
      <c r="P494" s="399"/>
      <c r="Q494" s="399"/>
      <c r="R494" s="399"/>
      <c r="S494" s="399"/>
      <c r="T494" s="399"/>
      <c r="U494" s="399"/>
      <c r="V494" s="399"/>
      <c r="W494" s="399"/>
      <c r="X494" s="399"/>
      <c r="Y494" s="399"/>
      <c r="Z494" s="399"/>
    </row>
    <row r="495" spans="1:26" x14ac:dyDescent="0.25">
      <c r="A495" s="399"/>
      <c r="B495" s="399"/>
      <c r="C495" s="399"/>
      <c r="D495" s="399"/>
      <c r="E495" s="399"/>
      <c r="F495" s="399"/>
      <c r="G495" s="399"/>
      <c r="H495" s="399"/>
      <c r="I495" s="399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</row>
    <row r="496" spans="1:26" x14ac:dyDescent="0.25">
      <c r="A496" s="399"/>
      <c r="B496" s="399"/>
      <c r="C496" s="399"/>
      <c r="D496" s="399"/>
      <c r="E496" s="399"/>
      <c r="F496" s="399"/>
      <c r="G496" s="399"/>
      <c r="H496" s="399"/>
      <c r="I496" s="399"/>
      <c r="J496" s="399"/>
      <c r="K496" s="399"/>
      <c r="L496" s="399"/>
      <c r="M496" s="399"/>
      <c r="N496" s="399"/>
      <c r="O496" s="399"/>
      <c r="P496" s="399"/>
      <c r="Q496" s="399"/>
      <c r="R496" s="399"/>
      <c r="S496" s="399"/>
      <c r="T496" s="399"/>
      <c r="U496" s="399"/>
      <c r="V496" s="399"/>
      <c r="W496" s="399"/>
      <c r="X496" s="399"/>
      <c r="Y496" s="399"/>
      <c r="Z496" s="399"/>
    </row>
    <row r="497" spans="1:26" x14ac:dyDescent="0.25">
      <c r="A497" s="399"/>
      <c r="B497" s="399"/>
      <c r="C497" s="399"/>
      <c r="D497" s="399"/>
      <c r="E497" s="399"/>
      <c r="F497" s="399"/>
      <c r="G497" s="399"/>
      <c r="H497" s="399"/>
      <c r="I497" s="399"/>
      <c r="J497" s="399"/>
      <c r="K497" s="399"/>
      <c r="L497" s="399"/>
      <c r="M497" s="399"/>
      <c r="N497" s="399"/>
      <c r="O497" s="399"/>
      <c r="P497" s="399"/>
      <c r="Q497" s="399"/>
      <c r="R497" s="399"/>
      <c r="S497" s="399"/>
      <c r="T497" s="399"/>
      <c r="U497" s="399"/>
      <c r="V497" s="399"/>
      <c r="W497" s="399"/>
      <c r="X497" s="399"/>
      <c r="Y497" s="399"/>
      <c r="Z497" s="399"/>
    </row>
    <row r="498" spans="1:26" x14ac:dyDescent="0.25">
      <c r="A498" s="399"/>
      <c r="B498" s="399"/>
      <c r="C498" s="399"/>
      <c r="D498" s="399"/>
      <c r="E498" s="399"/>
      <c r="F498" s="399"/>
      <c r="G498" s="399"/>
      <c r="H498" s="399"/>
      <c r="I498" s="399"/>
      <c r="J498" s="399"/>
      <c r="K498" s="399"/>
      <c r="L498" s="399"/>
      <c r="M498" s="399"/>
      <c r="N498" s="399"/>
      <c r="O498" s="399"/>
      <c r="P498" s="399"/>
      <c r="Q498" s="399"/>
      <c r="R498" s="399"/>
      <c r="S498" s="399"/>
      <c r="T498" s="399"/>
      <c r="U498" s="399"/>
      <c r="V498" s="399"/>
      <c r="W498" s="399"/>
      <c r="X498" s="399"/>
      <c r="Y498" s="399"/>
      <c r="Z498" s="399"/>
    </row>
    <row r="499" spans="1:26" x14ac:dyDescent="0.25">
      <c r="A499" s="399"/>
      <c r="B499" s="399"/>
      <c r="C499" s="399"/>
      <c r="D499" s="399"/>
      <c r="E499" s="399"/>
      <c r="F499" s="399"/>
      <c r="G499" s="399"/>
      <c r="H499" s="399"/>
      <c r="I499" s="399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</row>
    <row r="500" spans="1:26" x14ac:dyDescent="0.25">
      <c r="A500" s="399"/>
      <c r="B500" s="399"/>
      <c r="C500" s="399"/>
      <c r="D500" s="399"/>
      <c r="E500" s="399"/>
      <c r="F500" s="399"/>
      <c r="G500" s="399"/>
      <c r="H500" s="399"/>
      <c r="I500" s="399"/>
      <c r="J500" s="399"/>
      <c r="K500" s="399"/>
      <c r="L500" s="399"/>
      <c r="M500" s="399"/>
      <c r="N500" s="399"/>
      <c r="O500" s="399"/>
      <c r="P500" s="399"/>
      <c r="Q500" s="399"/>
      <c r="R500" s="399"/>
      <c r="S500" s="399"/>
      <c r="T500" s="399"/>
      <c r="U500" s="399"/>
      <c r="V500" s="399"/>
      <c r="W500" s="399"/>
      <c r="X500" s="399"/>
      <c r="Y500" s="399"/>
      <c r="Z500" s="399"/>
    </row>
    <row r="501" spans="1:26" x14ac:dyDescent="0.25">
      <c r="A501" s="399"/>
      <c r="B501" s="399"/>
      <c r="C501" s="399"/>
      <c r="D501" s="399"/>
      <c r="E501" s="399"/>
      <c r="F501" s="399"/>
      <c r="G501" s="399"/>
      <c r="H501" s="399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  <c r="Z501" s="399"/>
    </row>
    <row r="502" spans="1:26" x14ac:dyDescent="0.25">
      <c r="A502" s="399"/>
      <c r="B502" s="399"/>
      <c r="C502" s="399"/>
      <c r="D502" s="399"/>
      <c r="E502" s="399"/>
      <c r="F502" s="399"/>
      <c r="G502" s="399"/>
      <c r="H502" s="399"/>
      <c r="I502" s="399"/>
      <c r="J502" s="399"/>
      <c r="K502" s="399"/>
      <c r="L502" s="399"/>
      <c r="M502" s="399"/>
      <c r="N502" s="399"/>
      <c r="O502" s="399"/>
      <c r="P502" s="399"/>
      <c r="Q502" s="399"/>
      <c r="R502" s="399"/>
      <c r="S502" s="399"/>
      <c r="T502" s="399"/>
      <c r="U502" s="399"/>
      <c r="V502" s="399"/>
      <c r="W502" s="399"/>
      <c r="X502" s="399"/>
      <c r="Y502" s="399"/>
      <c r="Z502" s="399"/>
    </row>
    <row r="503" spans="1:26" x14ac:dyDescent="0.25">
      <c r="A503" s="399"/>
      <c r="B503" s="399"/>
      <c r="C503" s="399"/>
      <c r="D503" s="399"/>
      <c r="E503" s="399"/>
      <c r="F503" s="399"/>
      <c r="G503" s="399"/>
      <c r="H503" s="399"/>
      <c r="I503" s="399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</row>
    <row r="504" spans="1:26" x14ac:dyDescent="0.25">
      <c r="A504" s="399"/>
      <c r="B504" s="399"/>
      <c r="C504" s="399"/>
      <c r="D504" s="399"/>
      <c r="E504" s="399"/>
      <c r="F504" s="399"/>
      <c r="G504" s="399"/>
      <c r="H504" s="399"/>
      <c r="I504" s="399"/>
      <c r="J504" s="399"/>
      <c r="K504" s="399"/>
      <c r="L504" s="399"/>
      <c r="M504" s="399"/>
      <c r="N504" s="399"/>
      <c r="O504" s="399"/>
      <c r="P504" s="399"/>
      <c r="Q504" s="399"/>
      <c r="R504" s="399"/>
      <c r="S504" s="399"/>
      <c r="T504" s="399"/>
      <c r="U504" s="399"/>
      <c r="V504" s="399"/>
      <c r="W504" s="399"/>
      <c r="X504" s="399"/>
      <c r="Y504" s="399"/>
      <c r="Z504" s="399"/>
    </row>
    <row r="505" spans="1:26" x14ac:dyDescent="0.25">
      <c r="A505" s="399"/>
      <c r="B505" s="399"/>
      <c r="C505" s="399"/>
      <c r="D505" s="399"/>
      <c r="E505" s="399"/>
      <c r="F505" s="399"/>
      <c r="G505" s="399"/>
      <c r="H505" s="399"/>
      <c r="I505" s="399"/>
      <c r="J505" s="399"/>
      <c r="K505" s="399"/>
      <c r="L505" s="399"/>
      <c r="M505" s="399"/>
      <c r="N505" s="399"/>
      <c r="O505" s="399"/>
      <c r="P505" s="399"/>
      <c r="Q505" s="399"/>
      <c r="R505" s="399"/>
      <c r="S505" s="399"/>
      <c r="T505" s="399"/>
      <c r="U505" s="399"/>
      <c r="V505" s="399"/>
      <c r="W505" s="399"/>
      <c r="X505" s="399"/>
      <c r="Y505" s="399"/>
      <c r="Z505" s="399"/>
    </row>
    <row r="506" spans="1:26" x14ac:dyDescent="0.25">
      <c r="A506" s="399"/>
      <c r="B506" s="399"/>
      <c r="C506" s="399"/>
      <c r="D506" s="399"/>
      <c r="E506" s="399"/>
      <c r="F506" s="399"/>
      <c r="G506" s="399"/>
      <c r="H506" s="399"/>
      <c r="I506" s="399"/>
      <c r="J506" s="399"/>
      <c r="K506" s="399"/>
      <c r="L506" s="399"/>
      <c r="M506" s="399"/>
      <c r="N506" s="399"/>
      <c r="O506" s="399"/>
      <c r="P506" s="399"/>
      <c r="Q506" s="399"/>
      <c r="R506" s="399"/>
      <c r="S506" s="399"/>
      <c r="T506" s="399"/>
      <c r="U506" s="399"/>
      <c r="V506" s="399"/>
      <c r="W506" s="399"/>
      <c r="X506" s="399"/>
      <c r="Y506" s="399"/>
      <c r="Z506" s="399"/>
    </row>
    <row r="507" spans="1:26" x14ac:dyDescent="0.25">
      <c r="A507" s="399"/>
      <c r="B507" s="399"/>
      <c r="C507" s="399"/>
      <c r="D507" s="399"/>
      <c r="E507" s="399"/>
      <c r="F507" s="399"/>
      <c r="G507" s="399"/>
      <c r="H507" s="399"/>
      <c r="I507" s="399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</row>
    <row r="508" spans="1:26" x14ac:dyDescent="0.25">
      <c r="A508" s="399"/>
      <c r="B508" s="399"/>
      <c r="C508" s="399"/>
      <c r="D508" s="399"/>
      <c r="E508" s="399"/>
      <c r="F508" s="399"/>
      <c r="G508" s="399"/>
      <c r="H508" s="399"/>
      <c r="I508" s="399"/>
      <c r="J508" s="399"/>
      <c r="K508" s="399"/>
      <c r="L508" s="399"/>
      <c r="M508" s="399"/>
      <c r="N508" s="399"/>
      <c r="O508" s="399"/>
      <c r="P508" s="399"/>
      <c r="Q508" s="399"/>
      <c r="R508" s="399"/>
      <c r="S508" s="399"/>
      <c r="T508" s="399"/>
      <c r="U508" s="399"/>
      <c r="V508" s="399"/>
      <c r="W508" s="399"/>
      <c r="X508" s="399"/>
      <c r="Y508" s="399"/>
      <c r="Z508" s="399"/>
    </row>
    <row r="509" spans="1:26" x14ac:dyDescent="0.25">
      <c r="A509" s="399"/>
      <c r="B509" s="399"/>
      <c r="C509" s="399"/>
      <c r="D509" s="399"/>
      <c r="E509" s="399"/>
      <c r="F509" s="399"/>
      <c r="G509" s="399"/>
      <c r="H509" s="399"/>
      <c r="I509" s="399"/>
      <c r="J509" s="399"/>
      <c r="K509" s="399"/>
      <c r="L509" s="399"/>
      <c r="M509" s="399"/>
      <c r="N509" s="399"/>
      <c r="O509" s="399"/>
      <c r="P509" s="399"/>
      <c r="Q509" s="399"/>
      <c r="R509" s="399"/>
      <c r="S509" s="399"/>
      <c r="T509" s="399"/>
      <c r="U509" s="399"/>
      <c r="V509" s="399"/>
      <c r="W509" s="399"/>
      <c r="X509" s="399"/>
      <c r="Y509" s="399"/>
      <c r="Z509" s="399"/>
    </row>
    <row r="510" spans="1:26" x14ac:dyDescent="0.25">
      <c r="A510" s="399"/>
      <c r="B510" s="399"/>
      <c r="C510" s="399"/>
      <c r="D510" s="399"/>
      <c r="E510" s="399"/>
      <c r="F510" s="399"/>
      <c r="G510" s="399"/>
      <c r="H510" s="399"/>
      <c r="I510" s="399"/>
      <c r="J510" s="399"/>
      <c r="K510" s="399"/>
      <c r="L510" s="399"/>
      <c r="M510" s="399"/>
      <c r="N510" s="399"/>
      <c r="O510" s="399"/>
      <c r="P510" s="399"/>
      <c r="Q510" s="399"/>
      <c r="R510" s="399"/>
      <c r="S510" s="399"/>
      <c r="T510" s="399"/>
      <c r="U510" s="399"/>
      <c r="V510" s="399"/>
      <c r="W510" s="399"/>
      <c r="X510" s="399"/>
      <c r="Y510" s="399"/>
      <c r="Z510" s="399"/>
    </row>
    <row r="511" spans="1:26" x14ac:dyDescent="0.25">
      <c r="A511" s="399"/>
      <c r="B511" s="399"/>
      <c r="C511" s="399"/>
      <c r="D511" s="399"/>
      <c r="E511" s="399"/>
      <c r="F511" s="399"/>
      <c r="G511" s="399"/>
      <c r="H511" s="399"/>
      <c r="I511" s="399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</row>
    <row r="512" spans="1:26" x14ac:dyDescent="0.25">
      <c r="A512" s="399"/>
      <c r="B512" s="399"/>
      <c r="C512" s="399"/>
      <c r="D512" s="399"/>
      <c r="E512" s="399"/>
      <c r="F512" s="399"/>
      <c r="G512" s="399"/>
      <c r="H512" s="399"/>
      <c r="I512" s="399"/>
      <c r="J512" s="399"/>
      <c r="K512" s="399"/>
      <c r="L512" s="399"/>
      <c r="M512" s="399"/>
      <c r="N512" s="399"/>
      <c r="O512" s="399"/>
      <c r="P512" s="399"/>
      <c r="Q512" s="399"/>
      <c r="R512" s="399"/>
      <c r="S512" s="399"/>
      <c r="T512" s="399"/>
      <c r="U512" s="399"/>
      <c r="V512" s="399"/>
      <c r="W512" s="399"/>
      <c r="X512" s="399"/>
      <c r="Y512" s="399"/>
      <c r="Z512" s="399"/>
    </row>
    <row r="513" spans="1:26" x14ac:dyDescent="0.25">
      <c r="A513" s="399"/>
      <c r="B513" s="399"/>
      <c r="C513" s="399"/>
      <c r="D513" s="399"/>
      <c r="E513" s="399"/>
      <c r="F513" s="399"/>
      <c r="G513" s="399"/>
      <c r="H513" s="399"/>
      <c r="I513" s="399"/>
      <c r="J513" s="399"/>
      <c r="K513" s="399"/>
      <c r="L513" s="399"/>
      <c r="M513" s="399"/>
      <c r="N513" s="399"/>
      <c r="O513" s="399"/>
      <c r="P513" s="399"/>
      <c r="Q513" s="399"/>
      <c r="R513" s="399"/>
      <c r="S513" s="399"/>
      <c r="T513" s="399"/>
      <c r="U513" s="399"/>
      <c r="V513" s="399"/>
      <c r="W513" s="399"/>
      <c r="X513" s="399"/>
      <c r="Y513" s="399"/>
      <c r="Z513" s="399"/>
    </row>
    <row r="514" spans="1:26" x14ac:dyDescent="0.25">
      <c r="A514" s="399"/>
      <c r="B514" s="399"/>
      <c r="C514" s="399"/>
      <c r="D514" s="399"/>
      <c r="E514" s="399"/>
      <c r="F514" s="399"/>
      <c r="G514" s="399"/>
      <c r="H514" s="399"/>
      <c r="I514" s="399"/>
      <c r="J514" s="399"/>
      <c r="K514" s="399"/>
      <c r="L514" s="399"/>
      <c r="M514" s="399"/>
      <c r="N514" s="399"/>
      <c r="O514" s="399"/>
      <c r="P514" s="399"/>
      <c r="Q514" s="399"/>
      <c r="R514" s="399"/>
      <c r="S514" s="399"/>
      <c r="T514" s="399"/>
      <c r="U514" s="399"/>
      <c r="V514" s="399"/>
      <c r="W514" s="399"/>
      <c r="X514" s="399"/>
      <c r="Y514" s="399"/>
      <c r="Z514" s="399"/>
    </row>
    <row r="515" spans="1:26" x14ac:dyDescent="0.25">
      <c r="A515" s="399"/>
      <c r="B515" s="399"/>
      <c r="C515" s="399"/>
      <c r="D515" s="399"/>
      <c r="E515" s="399"/>
      <c r="F515" s="399"/>
      <c r="G515" s="399"/>
      <c r="H515" s="399"/>
      <c r="I515" s="399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</row>
    <row r="516" spans="1:26" x14ac:dyDescent="0.25">
      <c r="A516" s="399"/>
      <c r="B516" s="399"/>
      <c r="C516" s="399"/>
      <c r="D516" s="399"/>
      <c r="E516" s="399"/>
      <c r="F516" s="399"/>
      <c r="G516" s="399"/>
      <c r="H516" s="399"/>
      <c r="I516" s="399"/>
      <c r="J516" s="399"/>
      <c r="K516" s="399"/>
      <c r="L516" s="399"/>
      <c r="M516" s="399"/>
      <c r="N516" s="399"/>
      <c r="O516" s="399"/>
      <c r="P516" s="399"/>
      <c r="Q516" s="399"/>
      <c r="R516" s="399"/>
      <c r="S516" s="399"/>
      <c r="T516" s="399"/>
      <c r="U516" s="399"/>
      <c r="V516" s="399"/>
      <c r="W516" s="399"/>
      <c r="X516" s="399"/>
      <c r="Y516" s="399"/>
      <c r="Z516" s="399"/>
    </row>
    <row r="517" spans="1:26" x14ac:dyDescent="0.25">
      <c r="A517" s="399"/>
      <c r="B517" s="399"/>
      <c r="C517" s="399"/>
      <c r="D517" s="399"/>
      <c r="E517" s="399"/>
      <c r="F517" s="399"/>
      <c r="G517" s="399"/>
      <c r="H517" s="399"/>
      <c r="I517" s="399"/>
      <c r="J517" s="399"/>
      <c r="K517" s="399"/>
      <c r="L517" s="399"/>
      <c r="M517" s="399"/>
      <c r="N517" s="399"/>
      <c r="O517" s="399"/>
      <c r="P517" s="399"/>
      <c r="Q517" s="399"/>
      <c r="R517" s="399"/>
      <c r="S517" s="399"/>
      <c r="T517" s="399"/>
      <c r="U517" s="399"/>
      <c r="V517" s="399"/>
      <c r="W517" s="399"/>
      <c r="X517" s="399"/>
      <c r="Y517" s="399"/>
      <c r="Z517" s="399"/>
    </row>
    <row r="518" spans="1:26" x14ac:dyDescent="0.25">
      <c r="A518" s="399"/>
      <c r="B518" s="399"/>
      <c r="C518" s="399"/>
      <c r="D518" s="399"/>
      <c r="E518" s="399"/>
      <c r="F518" s="399"/>
      <c r="G518" s="399"/>
      <c r="H518" s="399"/>
      <c r="I518" s="399"/>
      <c r="J518" s="399"/>
      <c r="K518" s="399"/>
      <c r="L518" s="399"/>
      <c r="M518" s="399"/>
      <c r="N518" s="399"/>
      <c r="O518" s="399"/>
      <c r="P518" s="399"/>
      <c r="Q518" s="399"/>
      <c r="R518" s="399"/>
      <c r="S518" s="399"/>
      <c r="T518" s="399"/>
      <c r="U518" s="399"/>
      <c r="V518" s="399"/>
      <c r="W518" s="399"/>
      <c r="X518" s="399"/>
      <c r="Y518" s="399"/>
      <c r="Z518" s="399"/>
    </row>
    <row r="519" spans="1:26" x14ac:dyDescent="0.25">
      <c r="A519" s="399"/>
      <c r="B519" s="399"/>
      <c r="C519" s="399"/>
      <c r="D519" s="399"/>
      <c r="E519" s="399"/>
      <c r="F519" s="399"/>
      <c r="G519" s="399"/>
      <c r="H519" s="399"/>
      <c r="I519" s="399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</row>
    <row r="520" spans="1:26" x14ac:dyDescent="0.25">
      <c r="A520" s="399"/>
      <c r="B520" s="399"/>
      <c r="C520" s="399"/>
      <c r="D520" s="399"/>
      <c r="E520" s="399"/>
      <c r="F520" s="399"/>
      <c r="G520" s="399"/>
      <c r="H520" s="399"/>
      <c r="I520" s="399"/>
      <c r="J520" s="399"/>
      <c r="K520" s="399"/>
      <c r="L520" s="399"/>
      <c r="M520" s="399"/>
      <c r="N520" s="399"/>
      <c r="O520" s="399"/>
      <c r="P520" s="399"/>
      <c r="Q520" s="399"/>
      <c r="R520" s="399"/>
      <c r="S520" s="399"/>
      <c r="T520" s="399"/>
      <c r="U520" s="399"/>
      <c r="V520" s="399"/>
      <c r="W520" s="399"/>
      <c r="X520" s="399"/>
      <c r="Y520" s="399"/>
      <c r="Z520" s="399"/>
    </row>
    <row r="521" spans="1:26" x14ac:dyDescent="0.25">
      <c r="A521" s="399"/>
      <c r="B521" s="399"/>
      <c r="C521" s="399"/>
      <c r="D521" s="399"/>
      <c r="E521" s="399"/>
      <c r="F521" s="399"/>
      <c r="G521" s="399"/>
      <c r="H521" s="399"/>
      <c r="I521" s="399"/>
      <c r="J521" s="399"/>
      <c r="K521" s="399"/>
      <c r="L521" s="399"/>
      <c r="M521" s="399"/>
      <c r="N521" s="399"/>
      <c r="O521" s="399"/>
      <c r="P521" s="399"/>
      <c r="Q521" s="399"/>
      <c r="R521" s="399"/>
      <c r="S521" s="399"/>
      <c r="T521" s="399"/>
      <c r="U521" s="399"/>
      <c r="V521" s="399"/>
      <c r="W521" s="399"/>
      <c r="X521" s="399"/>
      <c r="Y521" s="399"/>
      <c r="Z521" s="399"/>
    </row>
    <row r="522" spans="1:26" x14ac:dyDescent="0.25">
      <c r="A522" s="399"/>
      <c r="B522" s="399"/>
      <c r="C522" s="399"/>
      <c r="D522" s="399"/>
      <c r="E522" s="399"/>
      <c r="F522" s="399"/>
      <c r="G522" s="399"/>
      <c r="H522" s="399"/>
      <c r="I522" s="399"/>
      <c r="J522" s="399"/>
      <c r="K522" s="399"/>
      <c r="L522" s="399"/>
      <c r="M522" s="399"/>
      <c r="N522" s="399"/>
      <c r="O522" s="399"/>
      <c r="P522" s="399"/>
      <c r="Q522" s="399"/>
      <c r="R522" s="399"/>
      <c r="S522" s="399"/>
      <c r="T522" s="399"/>
      <c r="U522" s="399"/>
      <c r="V522" s="399"/>
      <c r="W522" s="399"/>
      <c r="X522" s="399"/>
      <c r="Y522" s="399"/>
      <c r="Z522" s="399"/>
    </row>
    <row r="523" spans="1:26" x14ac:dyDescent="0.25">
      <c r="A523" s="399"/>
      <c r="B523" s="399"/>
      <c r="C523" s="399"/>
      <c r="D523" s="399"/>
      <c r="E523" s="399"/>
      <c r="F523" s="399"/>
      <c r="G523" s="399"/>
      <c r="H523" s="399"/>
      <c r="I523" s="399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</row>
    <row r="524" spans="1:26" x14ac:dyDescent="0.25">
      <c r="A524" s="399"/>
      <c r="B524" s="399"/>
      <c r="C524" s="399"/>
      <c r="D524" s="399"/>
      <c r="E524" s="399"/>
      <c r="F524" s="399"/>
      <c r="G524" s="399"/>
      <c r="H524" s="399"/>
      <c r="I524" s="399"/>
      <c r="J524" s="399"/>
      <c r="K524" s="399"/>
      <c r="L524" s="399"/>
      <c r="M524" s="399"/>
      <c r="N524" s="399"/>
      <c r="O524" s="399"/>
      <c r="P524" s="399"/>
      <c r="Q524" s="399"/>
      <c r="R524" s="399"/>
      <c r="S524" s="399"/>
      <c r="T524" s="399"/>
      <c r="U524" s="399"/>
      <c r="V524" s="399"/>
      <c r="W524" s="399"/>
      <c r="X524" s="399"/>
      <c r="Y524" s="399"/>
      <c r="Z524" s="399"/>
    </row>
    <row r="525" spans="1:26" x14ac:dyDescent="0.25">
      <c r="A525" s="399"/>
      <c r="B525" s="399"/>
      <c r="C525" s="399"/>
      <c r="D525" s="399"/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/>
      <c r="P525" s="399"/>
      <c r="Q525" s="399"/>
      <c r="R525" s="399"/>
      <c r="S525" s="399"/>
      <c r="T525" s="399"/>
      <c r="U525" s="399"/>
      <c r="V525" s="399"/>
      <c r="W525" s="399"/>
      <c r="X525" s="399"/>
      <c r="Y525" s="399"/>
      <c r="Z525" s="399"/>
    </row>
    <row r="526" spans="1:26" x14ac:dyDescent="0.25">
      <c r="A526" s="399"/>
      <c r="B526" s="399"/>
      <c r="C526" s="399"/>
      <c r="D526" s="399"/>
      <c r="E526" s="399"/>
      <c r="F526" s="399"/>
      <c r="G526" s="399"/>
      <c r="H526" s="399"/>
      <c r="I526" s="399"/>
      <c r="J526" s="399"/>
      <c r="K526" s="399"/>
      <c r="L526" s="399"/>
      <c r="M526" s="399"/>
      <c r="N526" s="399"/>
      <c r="O526" s="399"/>
      <c r="P526" s="399"/>
      <c r="Q526" s="399"/>
      <c r="R526" s="399"/>
      <c r="S526" s="399"/>
      <c r="T526" s="399"/>
      <c r="U526" s="399"/>
      <c r="V526" s="399"/>
      <c r="W526" s="399"/>
      <c r="X526" s="399"/>
      <c r="Y526" s="399"/>
      <c r="Z526" s="399"/>
    </row>
    <row r="527" spans="1:26" x14ac:dyDescent="0.25">
      <c r="A527" s="399"/>
      <c r="B527" s="399"/>
      <c r="C527" s="399"/>
      <c r="D527" s="399"/>
      <c r="E527" s="399"/>
      <c r="F527" s="399"/>
      <c r="G527" s="399"/>
      <c r="H527" s="399"/>
      <c r="I527" s="399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</row>
    <row r="528" spans="1:26" x14ac:dyDescent="0.25">
      <c r="A528" s="399"/>
      <c r="B528" s="399"/>
      <c r="C528" s="399"/>
      <c r="D528" s="399"/>
      <c r="E528" s="399"/>
      <c r="F528" s="399"/>
      <c r="G528" s="399"/>
      <c r="H528" s="399"/>
      <c r="I528" s="399"/>
      <c r="J528" s="399"/>
      <c r="K528" s="399"/>
      <c r="L528" s="399"/>
      <c r="M528" s="399"/>
      <c r="N528" s="399"/>
      <c r="O528" s="399"/>
      <c r="P528" s="399"/>
      <c r="Q528" s="399"/>
      <c r="R528" s="399"/>
      <c r="S528" s="399"/>
      <c r="T528" s="399"/>
      <c r="U528" s="399"/>
      <c r="V528" s="399"/>
      <c r="W528" s="399"/>
      <c r="X528" s="399"/>
      <c r="Y528" s="399"/>
      <c r="Z528" s="399"/>
    </row>
    <row r="529" spans="1:26" x14ac:dyDescent="0.25">
      <c r="A529" s="399"/>
      <c r="B529" s="399"/>
      <c r="C529" s="399"/>
      <c r="D529" s="399"/>
      <c r="E529" s="399"/>
      <c r="F529" s="399"/>
      <c r="G529" s="399"/>
      <c r="H529" s="399"/>
      <c r="I529" s="399"/>
      <c r="J529" s="399"/>
      <c r="K529" s="399"/>
      <c r="L529" s="399"/>
      <c r="M529" s="399"/>
      <c r="N529" s="399"/>
      <c r="O529" s="399"/>
      <c r="P529" s="399"/>
      <c r="Q529" s="399"/>
      <c r="R529" s="399"/>
      <c r="S529" s="399"/>
      <c r="T529" s="399"/>
      <c r="U529" s="399"/>
      <c r="V529" s="399"/>
      <c r="W529" s="399"/>
      <c r="X529" s="399"/>
      <c r="Y529" s="399"/>
      <c r="Z529" s="399"/>
    </row>
    <row r="530" spans="1:26" x14ac:dyDescent="0.25">
      <c r="A530" s="399"/>
      <c r="B530" s="399"/>
      <c r="C530" s="399"/>
      <c r="D530" s="399"/>
      <c r="E530" s="399"/>
      <c r="F530" s="399"/>
      <c r="G530" s="399"/>
      <c r="H530" s="399"/>
      <c r="I530" s="399"/>
      <c r="J530" s="399"/>
      <c r="K530" s="399"/>
      <c r="L530" s="399"/>
      <c r="M530" s="399"/>
      <c r="N530" s="399"/>
      <c r="O530" s="399"/>
      <c r="P530" s="399"/>
      <c r="Q530" s="399"/>
      <c r="R530" s="399"/>
      <c r="S530" s="399"/>
      <c r="T530" s="399"/>
      <c r="U530" s="399"/>
      <c r="V530" s="399"/>
      <c r="W530" s="399"/>
      <c r="X530" s="399"/>
      <c r="Y530" s="399"/>
      <c r="Z530" s="399"/>
    </row>
    <row r="531" spans="1:26" x14ac:dyDescent="0.25">
      <c r="A531" s="399"/>
      <c r="B531" s="399"/>
      <c r="C531" s="399"/>
      <c r="D531" s="399"/>
      <c r="E531" s="399"/>
      <c r="F531" s="399"/>
      <c r="G531" s="399"/>
      <c r="H531" s="399"/>
      <c r="I531" s="399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</row>
    <row r="532" spans="1:26" x14ac:dyDescent="0.25">
      <c r="A532" s="399"/>
      <c r="B532" s="399"/>
      <c r="C532" s="399"/>
      <c r="D532" s="399"/>
      <c r="E532" s="399"/>
      <c r="F532" s="399"/>
      <c r="G532" s="399"/>
      <c r="H532" s="399"/>
      <c r="I532" s="399"/>
      <c r="J532" s="399"/>
      <c r="K532" s="399"/>
      <c r="L532" s="399"/>
      <c r="M532" s="399"/>
      <c r="N532" s="399"/>
      <c r="O532" s="399"/>
      <c r="P532" s="399"/>
      <c r="Q532" s="399"/>
      <c r="R532" s="399"/>
      <c r="S532" s="399"/>
      <c r="T532" s="399"/>
      <c r="U532" s="399"/>
      <c r="V532" s="399"/>
      <c r="W532" s="399"/>
      <c r="X532" s="399"/>
      <c r="Y532" s="399"/>
      <c r="Z532" s="399"/>
    </row>
    <row r="533" spans="1:26" x14ac:dyDescent="0.25">
      <c r="A533" s="399"/>
      <c r="B533" s="399"/>
      <c r="C533" s="399"/>
      <c r="D533" s="399"/>
      <c r="E533" s="399"/>
      <c r="F533" s="399"/>
      <c r="G533" s="399"/>
      <c r="H533" s="399"/>
      <c r="I533" s="399"/>
      <c r="J533" s="399"/>
      <c r="K533" s="399"/>
      <c r="L533" s="399"/>
      <c r="M533" s="399"/>
      <c r="N533" s="399"/>
      <c r="O533" s="399"/>
      <c r="P533" s="399"/>
      <c r="Q533" s="399"/>
      <c r="R533" s="399"/>
      <c r="S533" s="399"/>
      <c r="T533" s="399"/>
      <c r="U533" s="399"/>
      <c r="V533" s="399"/>
      <c r="W533" s="399"/>
      <c r="X533" s="399"/>
      <c r="Y533" s="399"/>
      <c r="Z533" s="399"/>
    </row>
    <row r="534" spans="1:26" x14ac:dyDescent="0.25">
      <c r="A534" s="399"/>
      <c r="B534" s="399"/>
      <c r="C534" s="399"/>
      <c r="D534" s="399"/>
      <c r="E534" s="399"/>
      <c r="F534" s="399"/>
      <c r="G534" s="399"/>
      <c r="H534" s="399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  <c r="Z534" s="399"/>
    </row>
    <row r="535" spans="1:26" x14ac:dyDescent="0.25">
      <c r="A535" s="399"/>
      <c r="B535" s="399"/>
      <c r="C535" s="399"/>
      <c r="D535" s="399"/>
      <c r="E535" s="399"/>
      <c r="F535" s="399"/>
      <c r="G535" s="399"/>
      <c r="H535" s="399"/>
      <c r="I535" s="399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</row>
    <row r="536" spans="1:26" x14ac:dyDescent="0.25">
      <c r="A536" s="399"/>
      <c r="B536" s="399"/>
      <c r="C536" s="399"/>
      <c r="D536" s="399"/>
      <c r="E536" s="399"/>
      <c r="F536" s="399"/>
      <c r="G536" s="399"/>
      <c r="H536" s="399"/>
      <c r="I536" s="399"/>
      <c r="J536" s="399"/>
      <c r="K536" s="399"/>
      <c r="L536" s="399"/>
      <c r="M536" s="399"/>
      <c r="N536" s="399"/>
      <c r="O536" s="399"/>
      <c r="P536" s="399"/>
      <c r="Q536" s="399"/>
      <c r="R536" s="399"/>
      <c r="S536" s="399"/>
      <c r="T536" s="399"/>
      <c r="U536" s="399"/>
      <c r="V536" s="399"/>
      <c r="W536" s="399"/>
      <c r="X536" s="399"/>
      <c r="Y536" s="399"/>
      <c r="Z536" s="399"/>
    </row>
    <row r="537" spans="1:26" x14ac:dyDescent="0.25">
      <c r="A537" s="399"/>
      <c r="B537" s="399"/>
      <c r="C537" s="399"/>
      <c r="D537" s="399"/>
      <c r="E537" s="399"/>
      <c r="F537" s="399"/>
      <c r="G537" s="399"/>
      <c r="H537" s="399"/>
      <c r="I537" s="399"/>
      <c r="J537" s="399"/>
      <c r="K537" s="399"/>
      <c r="L537" s="399"/>
      <c r="M537" s="399"/>
      <c r="N537" s="399"/>
      <c r="O537" s="399"/>
      <c r="P537" s="399"/>
      <c r="Q537" s="399"/>
      <c r="R537" s="399"/>
      <c r="S537" s="399"/>
      <c r="T537" s="399"/>
      <c r="U537" s="399"/>
      <c r="V537" s="399"/>
      <c r="W537" s="399"/>
      <c r="X537" s="399"/>
      <c r="Y537" s="399"/>
      <c r="Z537" s="399"/>
    </row>
    <row r="538" spans="1:26" x14ac:dyDescent="0.25">
      <c r="A538" s="399"/>
      <c r="B538" s="399"/>
      <c r="C538" s="399"/>
      <c r="D538" s="399"/>
      <c r="E538" s="399"/>
      <c r="F538" s="399"/>
      <c r="G538" s="399"/>
      <c r="H538" s="399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  <c r="Z538" s="399"/>
    </row>
    <row r="539" spans="1:26" x14ac:dyDescent="0.25">
      <c r="A539" s="399"/>
      <c r="B539" s="399"/>
      <c r="C539" s="399"/>
      <c r="D539" s="399"/>
      <c r="E539" s="399"/>
      <c r="F539" s="399"/>
      <c r="G539" s="399"/>
      <c r="H539" s="399"/>
      <c r="I539" s="399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</row>
    <row r="540" spans="1:26" x14ac:dyDescent="0.25">
      <c r="A540" s="399"/>
      <c r="B540" s="399"/>
      <c r="C540" s="399"/>
      <c r="D540" s="399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  <c r="Z540" s="399"/>
    </row>
    <row r="541" spans="1:26" x14ac:dyDescent="0.25">
      <c r="A541" s="399"/>
      <c r="B541" s="399"/>
      <c r="C541" s="399"/>
      <c r="D541" s="399"/>
      <c r="E541" s="399"/>
      <c r="F541" s="399"/>
      <c r="G541" s="399"/>
      <c r="H541" s="399"/>
      <c r="I541" s="399"/>
      <c r="J541" s="399"/>
      <c r="K541" s="399"/>
      <c r="L541" s="399"/>
      <c r="M541" s="399"/>
      <c r="N541" s="399"/>
      <c r="O541" s="399"/>
      <c r="P541" s="399"/>
      <c r="Q541" s="399"/>
      <c r="R541" s="399"/>
      <c r="S541" s="399"/>
      <c r="T541" s="399"/>
      <c r="U541" s="399"/>
      <c r="V541" s="399"/>
      <c r="W541" s="399"/>
      <c r="X541" s="399"/>
      <c r="Y541" s="399"/>
      <c r="Z541" s="399"/>
    </row>
    <row r="542" spans="1:26" x14ac:dyDescent="0.25">
      <c r="A542" s="399"/>
      <c r="B542" s="399"/>
      <c r="C542" s="399"/>
      <c r="D542" s="399"/>
      <c r="E542" s="399"/>
      <c r="F542" s="399"/>
      <c r="G542" s="399"/>
      <c r="H542" s="399"/>
      <c r="I542" s="399"/>
      <c r="J542" s="399"/>
      <c r="K542" s="399"/>
      <c r="L542" s="399"/>
      <c r="M542" s="399"/>
      <c r="N542" s="399"/>
      <c r="O542" s="399"/>
      <c r="P542" s="399"/>
      <c r="Q542" s="399"/>
      <c r="R542" s="399"/>
      <c r="S542" s="399"/>
      <c r="T542" s="399"/>
      <c r="U542" s="399"/>
      <c r="V542" s="399"/>
      <c r="W542" s="399"/>
      <c r="X542" s="399"/>
      <c r="Y542" s="399"/>
      <c r="Z542" s="399"/>
    </row>
    <row r="543" spans="1:26" x14ac:dyDescent="0.25">
      <c r="A543" s="399"/>
      <c r="B543" s="399"/>
      <c r="C543" s="399"/>
      <c r="D543" s="399"/>
      <c r="E543" s="399"/>
      <c r="F543" s="399"/>
      <c r="G543" s="399"/>
      <c r="H543" s="399"/>
      <c r="I543" s="399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</row>
    <row r="544" spans="1:26" x14ac:dyDescent="0.25">
      <c r="A544" s="399"/>
      <c r="B544" s="399"/>
      <c r="C544" s="399"/>
      <c r="D544" s="399"/>
      <c r="E544" s="399"/>
      <c r="F544" s="399"/>
      <c r="G544" s="399"/>
      <c r="H544" s="399"/>
      <c r="I544" s="399"/>
      <c r="J544" s="399"/>
      <c r="K544" s="399"/>
      <c r="L544" s="399"/>
      <c r="M544" s="399"/>
      <c r="N544" s="399"/>
      <c r="O544" s="399"/>
      <c r="P544" s="399"/>
      <c r="Q544" s="399"/>
      <c r="R544" s="399"/>
      <c r="S544" s="399"/>
      <c r="T544" s="399"/>
      <c r="U544" s="399"/>
      <c r="V544" s="399"/>
      <c r="W544" s="399"/>
      <c r="X544" s="399"/>
      <c r="Y544" s="399"/>
      <c r="Z544" s="399"/>
    </row>
    <row r="545" spans="1:26" x14ac:dyDescent="0.25">
      <c r="A545" s="399"/>
      <c r="B545" s="399"/>
      <c r="C545" s="399"/>
      <c r="D545" s="399"/>
      <c r="E545" s="399"/>
      <c r="F545" s="399"/>
      <c r="G545" s="399"/>
      <c r="H545" s="399"/>
      <c r="I545" s="399"/>
      <c r="J545" s="399"/>
      <c r="K545" s="399"/>
      <c r="L545" s="399"/>
      <c r="M545" s="399"/>
      <c r="N545" s="399"/>
      <c r="O545" s="399"/>
      <c r="P545" s="399"/>
      <c r="Q545" s="399"/>
      <c r="R545" s="399"/>
      <c r="S545" s="399"/>
      <c r="T545" s="399"/>
      <c r="U545" s="399"/>
      <c r="V545" s="399"/>
      <c r="W545" s="399"/>
      <c r="X545" s="399"/>
      <c r="Y545" s="399"/>
      <c r="Z545" s="399"/>
    </row>
    <row r="546" spans="1:26" x14ac:dyDescent="0.25">
      <c r="A546" s="399"/>
      <c r="B546" s="399"/>
      <c r="C546" s="399"/>
      <c r="D546" s="399"/>
      <c r="E546" s="399"/>
      <c r="F546" s="399"/>
      <c r="G546" s="399"/>
      <c r="H546" s="399"/>
      <c r="I546" s="399"/>
      <c r="J546" s="399"/>
      <c r="K546" s="399"/>
      <c r="L546" s="399"/>
      <c r="M546" s="399"/>
      <c r="N546" s="399"/>
      <c r="O546" s="399"/>
      <c r="P546" s="399"/>
      <c r="Q546" s="399"/>
      <c r="R546" s="399"/>
      <c r="S546" s="399"/>
      <c r="T546" s="399"/>
      <c r="U546" s="399"/>
      <c r="V546" s="399"/>
      <c r="W546" s="399"/>
      <c r="X546" s="399"/>
      <c r="Y546" s="399"/>
      <c r="Z546" s="399"/>
    </row>
    <row r="547" spans="1:26" x14ac:dyDescent="0.25">
      <c r="A547" s="399"/>
      <c r="B547" s="399"/>
      <c r="C547" s="399"/>
      <c r="D547" s="399"/>
      <c r="E547" s="399"/>
      <c r="F547" s="399"/>
      <c r="G547" s="399"/>
      <c r="H547" s="399"/>
      <c r="I547" s="399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</row>
    <row r="548" spans="1:26" x14ac:dyDescent="0.25">
      <c r="A548" s="399"/>
      <c r="B548" s="399"/>
      <c r="C548" s="399"/>
      <c r="D548" s="399"/>
      <c r="E548" s="399"/>
      <c r="F548" s="399"/>
      <c r="G548" s="399"/>
      <c r="H548" s="399"/>
      <c r="I548" s="399"/>
      <c r="J548" s="399"/>
      <c r="K548" s="399"/>
      <c r="L548" s="399"/>
      <c r="M548" s="399"/>
      <c r="N548" s="399"/>
      <c r="O548" s="399"/>
      <c r="P548" s="399"/>
      <c r="Q548" s="399"/>
      <c r="R548" s="399"/>
      <c r="S548" s="399"/>
      <c r="T548" s="399"/>
      <c r="U548" s="399"/>
      <c r="V548" s="399"/>
      <c r="W548" s="399"/>
      <c r="X548" s="399"/>
      <c r="Y548" s="399"/>
      <c r="Z548" s="399"/>
    </row>
    <row r="549" spans="1:26" x14ac:dyDescent="0.25">
      <c r="A549" s="399"/>
      <c r="B549" s="399"/>
      <c r="C549" s="399"/>
      <c r="D549" s="399"/>
      <c r="E549" s="399"/>
      <c r="F549" s="399"/>
      <c r="G549" s="399"/>
      <c r="H549" s="399"/>
      <c r="I549" s="399"/>
      <c r="J549" s="399"/>
      <c r="K549" s="399"/>
      <c r="L549" s="399"/>
      <c r="M549" s="399"/>
      <c r="N549" s="399"/>
      <c r="O549" s="399"/>
      <c r="P549" s="399"/>
      <c r="Q549" s="399"/>
      <c r="R549" s="399"/>
      <c r="S549" s="399"/>
      <c r="T549" s="399"/>
      <c r="U549" s="399"/>
      <c r="V549" s="399"/>
      <c r="W549" s="399"/>
      <c r="X549" s="399"/>
      <c r="Y549" s="399"/>
      <c r="Z549" s="399"/>
    </row>
    <row r="550" spans="1:26" x14ac:dyDescent="0.25">
      <c r="A550" s="399"/>
      <c r="B550" s="399"/>
      <c r="C550" s="399"/>
      <c r="D550" s="399"/>
      <c r="E550" s="399"/>
      <c r="F550" s="399"/>
      <c r="G550" s="399"/>
      <c r="H550" s="399"/>
      <c r="I550" s="399"/>
      <c r="J550" s="399"/>
      <c r="K550" s="399"/>
      <c r="L550" s="399"/>
      <c r="M550" s="399"/>
      <c r="N550" s="399"/>
      <c r="O550" s="399"/>
      <c r="P550" s="399"/>
      <c r="Q550" s="399"/>
      <c r="R550" s="399"/>
      <c r="S550" s="399"/>
      <c r="T550" s="399"/>
      <c r="U550" s="399"/>
      <c r="V550" s="399"/>
      <c r="W550" s="399"/>
      <c r="X550" s="399"/>
      <c r="Y550" s="399"/>
      <c r="Z550" s="399"/>
    </row>
    <row r="551" spans="1:26" x14ac:dyDescent="0.25">
      <c r="A551" s="399"/>
      <c r="B551" s="399"/>
      <c r="C551" s="399"/>
      <c r="D551" s="399"/>
      <c r="E551" s="399"/>
      <c r="F551" s="399"/>
      <c r="G551" s="399"/>
      <c r="H551" s="399"/>
      <c r="I551" s="399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</row>
    <row r="552" spans="1:26" x14ac:dyDescent="0.25">
      <c r="A552" s="399"/>
      <c r="B552" s="399"/>
      <c r="C552" s="399"/>
      <c r="D552" s="399"/>
      <c r="E552" s="399"/>
      <c r="F552" s="399"/>
      <c r="G552" s="399"/>
      <c r="H552" s="399"/>
      <c r="I552" s="399"/>
      <c r="J552" s="399"/>
      <c r="K552" s="399"/>
      <c r="L552" s="399"/>
      <c r="M552" s="399"/>
      <c r="N552" s="399"/>
      <c r="O552" s="399"/>
      <c r="P552" s="399"/>
      <c r="Q552" s="399"/>
      <c r="R552" s="399"/>
      <c r="S552" s="399"/>
      <c r="T552" s="399"/>
      <c r="U552" s="399"/>
      <c r="V552" s="399"/>
      <c r="W552" s="399"/>
      <c r="X552" s="399"/>
      <c r="Y552" s="399"/>
      <c r="Z552" s="399"/>
    </row>
    <row r="553" spans="1:26" x14ac:dyDescent="0.25">
      <c r="A553" s="399"/>
      <c r="B553" s="399"/>
      <c r="C553" s="399"/>
      <c r="D553" s="399"/>
      <c r="E553" s="399"/>
      <c r="F553" s="399"/>
      <c r="G553" s="399"/>
      <c r="H553" s="399"/>
      <c r="I553" s="399"/>
      <c r="J553" s="399"/>
      <c r="K553" s="399"/>
      <c r="L553" s="399"/>
      <c r="M553" s="399"/>
      <c r="N553" s="399"/>
      <c r="O553" s="399"/>
      <c r="P553" s="399"/>
      <c r="Q553" s="399"/>
      <c r="R553" s="399"/>
      <c r="S553" s="399"/>
      <c r="T553" s="399"/>
      <c r="U553" s="399"/>
      <c r="V553" s="399"/>
      <c r="W553" s="399"/>
      <c r="X553" s="399"/>
      <c r="Y553" s="399"/>
      <c r="Z553" s="399"/>
    </row>
    <row r="554" spans="1:26" x14ac:dyDescent="0.25">
      <c r="A554" s="399"/>
      <c r="B554" s="399"/>
      <c r="C554" s="399"/>
      <c r="D554" s="399"/>
      <c r="E554" s="399"/>
      <c r="F554" s="399"/>
      <c r="G554" s="399"/>
      <c r="H554" s="399"/>
      <c r="I554" s="399"/>
      <c r="J554" s="399"/>
      <c r="K554" s="399"/>
      <c r="L554" s="399"/>
      <c r="M554" s="399"/>
      <c r="N554" s="399"/>
      <c r="O554" s="399"/>
      <c r="P554" s="399"/>
      <c r="Q554" s="399"/>
      <c r="R554" s="399"/>
      <c r="S554" s="399"/>
      <c r="T554" s="399"/>
      <c r="U554" s="399"/>
      <c r="V554" s="399"/>
      <c r="W554" s="399"/>
      <c r="X554" s="399"/>
      <c r="Y554" s="399"/>
      <c r="Z554" s="399"/>
    </row>
    <row r="555" spans="1:26" x14ac:dyDescent="0.25">
      <c r="A555" s="399"/>
      <c r="B555" s="399"/>
      <c r="C555" s="399"/>
      <c r="D555" s="399"/>
      <c r="E555" s="399"/>
      <c r="F555" s="399"/>
      <c r="G555" s="399"/>
      <c r="H555" s="399"/>
      <c r="I555" s="399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</row>
    <row r="556" spans="1:26" x14ac:dyDescent="0.25">
      <c r="A556" s="399"/>
      <c r="B556" s="399"/>
      <c r="C556" s="399"/>
      <c r="D556" s="399"/>
      <c r="E556" s="399"/>
      <c r="F556" s="399"/>
      <c r="G556" s="399"/>
      <c r="H556" s="399"/>
      <c r="I556" s="399"/>
      <c r="J556" s="399"/>
      <c r="K556" s="399"/>
      <c r="L556" s="399"/>
      <c r="M556" s="399"/>
      <c r="N556" s="399"/>
      <c r="O556" s="399"/>
      <c r="P556" s="399"/>
      <c r="Q556" s="399"/>
      <c r="R556" s="399"/>
      <c r="S556" s="399"/>
      <c r="T556" s="399"/>
      <c r="U556" s="399"/>
      <c r="V556" s="399"/>
      <c r="W556" s="399"/>
      <c r="X556" s="399"/>
      <c r="Y556" s="399"/>
      <c r="Z556" s="399"/>
    </row>
    <row r="557" spans="1:26" x14ac:dyDescent="0.25">
      <c r="A557" s="399"/>
      <c r="B557" s="399"/>
      <c r="C557" s="399"/>
      <c r="D557" s="399"/>
      <c r="E557" s="399"/>
      <c r="F557" s="399"/>
      <c r="G557" s="399"/>
      <c r="H557" s="399"/>
      <c r="I557" s="399"/>
      <c r="J557" s="399"/>
      <c r="K557" s="399"/>
      <c r="L557" s="399"/>
      <c r="M557" s="399"/>
      <c r="N557" s="399"/>
      <c r="O557" s="399"/>
      <c r="P557" s="399"/>
      <c r="Q557" s="399"/>
      <c r="R557" s="399"/>
      <c r="S557" s="399"/>
      <c r="T557" s="399"/>
      <c r="U557" s="399"/>
      <c r="V557" s="399"/>
      <c r="W557" s="399"/>
      <c r="X557" s="399"/>
      <c r="Y557" s="399"/>
      <c r="Z557" s="399"/>
    </row>
    <row r="558" spans="1:26" x14ac:dyDescent="0.25">
      <c r="A558" s="399"/>
      <c r="B558" s="399"/>
      <c r="C558" s="399"/>
      <c r="D558" s="399"/>
      <c r="E558" s="399"/>
      <c r="F558" s="399"/>
      <c r="G558" s="399"/>
      <c r="H558" s="399"/>
      <c r="I558" s="399"/>
      <c r="J558" s="399"/>
      <c r="K558" s="399"/>
      <c r="L558" s="399"/>
      <c r="M558" s="399"/>
      <c r="N558" s="399"/>
      <c r="O558" s="399"/>
      <c r="P558" s="399"/>
      <c r="Q558" s="399"/>
      <c r="R558" s="399"/>
      <c r="S558" s="399"/>
      <c r="T558" s="399"/>
      <c r="U558" s="399"/>
      <c r="V558" s="399"/>
      <c r="W558" s="399"/>
      <c r="X558" s="399"/>
      <c r="Y558" s="399"/>
      <c r="Z558" s="399"/>
    </row>
    <row r="559" spans="1:26" x14ac:dyDescent="0.25">
      <c r="A559" s="399"/>
      <c r="B559" s="399"/>
      <c r="C559" s="399"/>
      <c r="D559" s="399"/>
      <c r="E559" s="399"/>
      <c r="F559" s="399"/>
      <c r="G559" s="399"/>
      <c r="H559" s="399"/>
      <c r="I559" s="399"/>
      <c r="J559" s="399"/>
      <c r="K559" s="399"/>
      <c r="L559" s="399"/>
      <c r="M559" s="399"/>
      <c r="N559" s="399"/>
      <c r="O559" s="399"/>
      <c r="P559" s="399"/>
      <c r="Q559" s="399"/>
      <c r="R559" s="399"/>
      <c r="S559" s="399"/>
      <c r="T559" s="399"/>
      <c r="U559" s="399"/>
      <c r="V559" s="399"/>
      <c r="W559" s="399"/>
      <c r="X559" s="399"/>
      <c r="Y559" s="399"/>
      <c r="Z559" s="399"/>
    </row>
    <row r="560" spans="1:26" x14ac:dyDescent="0.25">
      <c r="A560" s="399"/>
      <c r="B560" s="399"/>
      <c r="C560" s="399"/>
      <c r="D560" s="399"/>
      <c r="E560" s="399"/>
      <c r="F560" s="399"/>
      <c r="G560" s="399"/>
      <c r="H560" s="399"/>
      <c r="I560" s="399"/>
      <c r="J560" s="399"/>
      <c r="K560" s="399"/>
      <c r="L560" s="399"/>
      <c r="M560" s="399"/>
      <c r="N560" s="399"/>
      <c r="O560" s="399"/>
      <c r="P560" s="399"/>
      <c r="Q560" s="399"/>
      <c r="R560" s="399"/>
      <c r="S560" s="399"/>
      <c r="T560" s="399"/>
      <c r="U560" s="399"/>
      <c r="V560" s="399"/>
      <c r="W560" s="399"/>
      <c r="X560" s="399"/>
      <c r="Y560" s="399"/>
      <c r="Z560" s="399"/>
    </row>
    <row r="561" spans="1:26" x14ac:dyDescent="0.25">
      <c r="A561" s="399"/>
      <c r="B561" s="399"/>
      <c r="C561" s="399"/>
      <c r="D561" s="399"/>
      <c r="E561" s="399"/>
      <c r="F561" s="399"/>
      <c r="G561" s="399"/>
      <c r="H561" s="399"/>
      <c r="I561" s="399"/>
      <c r="J561" s="399"/>
      <c r="K561" s="399"/>
      <c r="L561" s="399"/>
      <c r="M561" s="399"/>
      <c r="N561" s="399"/>
      <c r="O561" s="399"/>
      <c r="P561" s="399"/>
      <c r="Q561" s="399"/>
      <c r="R561" s="399"/>
      <c r="S561" s="399"/>
      <c r="T561" s="399"/>
      <c r="U561" s="399"/>
      <c r="V561" s="399"/>
      <c r="W561" s="399"/>
      <c r="X561" s="399"/>
      <c r="Y561" s="399"/>
      <c r="Z561" s="399"/>
    </row>
    <row r="562" spans="1:26" x14ac:dyDescent="0.25">
      <c r="A562" s="399"/>
      <c r="B562" s="399"/>
      <c r="C562" s="399"/>
      <c r="D562" s="399"/>
      <c r="E562" s="399"/>
      <c r="F562" s="399"/>
      <c r="G562" s="399"/>
      <c r="H562" s="399"/>
      <c r="I562" s="399"/>
      <c r="J562" s="399"/>
      <c r="K562" s="399"/>
      <c r="L562" s="399"/>
      <c r="M562" s="399"/>
      <c r="N562" s="399"/>
      <c r="O562" s="399"/>
      <c r="P562" s="399"/>
      <c r="Q562" s="399"/>
      <c r="R562" s="399"/>
      <c r="S562" s="399"/>
      <c r="T562" s="399"/>
      <c r="U562" s="399"/>
      <c r="V562" s="399"/>
      <c r="W562" s="399"/>
      <c r="X562" s="399"/>
      <c r="Y562" s="399"/>
      <c r="Z562" s="399"/>
    </row>
    <row r="563" spans="1:26" x14ac:dyDescent="0.25">
      <c r="A563" s="399"/>
      <c r="B563" s="399"/>
      <c r="C563" s="399"/>
      <c r="D563" s="399"/>
      <c r="E563" s="399"/>
      <c r="F563" s="399"/>
      <c r="G563" s="399"/>
      <c r="H563" s="399"/>
      <c r="I563" s="399"/>
      <c r="J563" s="399"/>
      <c r="K563" s="399"/>
      <c r="L563" s="399"/>
      <c r="M563" s="399"/>
      <c r="N563" s="399"/>
      <c r="O563" s="399"/>
      <c r="P563" s="399"/>
      <c r="Q563" s="399"/>
      <c r="R563" s="399"/>
      <c r="S563" s="399"/>
      <c r="T563" s="399"/>
      <c r="U563" s="399"/>
      <c r="V563" s="399"/>
      <c r="W563" s="399"/>
      <c r="X563" s="399"/>
      <c r="Y563" s="399"/>
      <c r="Z563" s="399"/>
    </row>
    <row r="564" spans="1:26" x14ac:dyDescent="0.25">
      <c r="A564" s="399"/>
      <c r="B564" s="399"/>
      <c r="C564" s="399"/>
      <c r="D564" s="399"/>
      <c r="E564" s="399"/>
      <c r="F564" s="399"/>
      <c r="G564" s="399"/>
      <c r="H564" s="399"/>
      <c r="I564" s="399"/>
      <c r="J564" s="399"/>
      <c r="K564" s="399"/>
      <c r="L564" s="399"/>
      <c r="M564" s="399"/>
      <c r="N564" s="399"/>
      <c r="O564" s="399"/>
      <c r="P564" s="399"/>
      <c r="Q564" s="399"/>
      <c r="R564" s="399"/>
      <c r="S564" s="399"/>
      <c r="T564" s="399"/>
      <c r="U564" s="399"/>
      <c r="V564" s="399"/>
      <c r="W564" s="399"/>
      <c r="X564" s="399"/>
      <c r="Y564" s="399"/>
      <c r="Z564" s="399"/>
    </row>
    <row r="565" spans="1:26" x14ac:dyDescent="0.25">
      <c r="A565" s="399"/>
      <c r="B565" s="399"/>
      <c r="C565" s="399"/>
      <c r="D565" s="399"/>
      <c r="E565" s="399"/>
      <c r="F565" s="399"/>
      <c r="G565" s="399"/>
      <c r="H565" s="399"/>
      <c r="I565" s="399"/>
      <c r="J565" s="399"/>
      <c r="K565" s="399"/>
      <c r="L565" s="399"/>
      <c r="M565" s="399"/>
      <c r="N565" s="399"/>
      <c r="O565" s="399"/>
      <c r="P565" s="399"/>
      <c r="Q565" s="399"/>
      <c r="R565" s="399"/>
      <c r="S565" s="399"/>
      <c r="T565" s="399"/>
      <c r="U565" s="399"/>
      <c r="V565" s="399"/>
      <c r="W565" s="399"/>
      <c r="X565" s="399"/>
      <c r="Y565" s="399"/>
      <c r="Z565" s="399"/>
    </row>
    <row r="566" spans="1:26" x14ac:dyDescent="0.25">
      <c r="A566" s="399"/>
      <c r="B566" s="399"/>
      <c r="C566" s="399"/>
      <c r="D566" s="399"/>
      <c r="E566" s="399"/>
      <c r="F566" s="399"/>
      <c r="G566" s="399"/>
      <c r="H566" s="399"/>
      <c r="I566" s="399"/>
      <c r="J566" s="399"/>
      <c r="K566" s="399"/>
      <c r="L566" s="399"/>
      <c r="M566" s="399"/>
      <c r="N566" s="399"/>
      <c r="O566" s="399"/>
      <c r="P566" s="399"/>
      <c r="Q566" s="399"/>
      <c r="R566" s="399"/>
      <c r="S566" s="399"/>
      <c r="T566" s="399"/>
      <c r="U566" s="399"/>
      <c r="V566" s="399"/>
      <c r="W566" s="399"/>
      <c r="X566" s="399"/>
      <c r="Y566" s="399"/>
      <c r="Z566" s="399"/>
    </row>
    <row r="567" spans="1:26" x14ac:dyDescent="0.25">
      <c r="A567" s="399"/>
      <c r="B567" s="399"/>
      <c r="C567" s="399"/>
      <c r="D567" s="399"/>
      <c r="E567" s="399"/>
      <c r="F567" s="399"/>
      <c r="G567" s="399"/>
      <c r="H567" s="399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  <c r="Z567" s="399"/>
    </row>
    <row r="568" spans="1:26" x14ac:dyDescent="0.25">
      <c r="A568" s="399"/>
      <c r="B568" s="399"/>
      <c r="C568" s="399"/>
      <c r="D568" s="399"/>
      <c r="E568" s="399"/>
      <c r="F568" s="399"/>
      <c r="G568" s="399"/>
      <c r="H568" s="399"/>
      <c r="I568" s="399"/>
      <c r="J568" s="399"/>
      <c r="K568" s="399"/>
      <c r="L568" s="399"/>
      <c r="M568" s="399"/>
      <c r="N568" s="399"/>
      <c r="O568" s="399"/>
      <c r="P568" s="399"/>
      <c r="Q568" s="399"/>
      <c r="R568" s="399"/>
      <c r="S568" s="399"/>
      <c r="T568" s="399"/>
      <c r="U568" s="399"/>
      <c r="V568" s="399"/>
      <c r="W568" s="399"/>
      <c r="X568" s="399"/>
      <c r="Y568" s="399"/>
      <c r="Z568" s="399"/>
    </row>
    <row r="569" spans="1:26" x14ac:dyDescent="0.25">
      <c r="A569" s="399"/>
      <c r="B569" s="399"/>
      <c r="C569" s="399"/>
      <c r="D569" s="399"/>
      <c r="E569" s="399"/>
      <c r="F569" s="399"/>
      <c r="G569" s="399"/>
      <c r="H569" s="399"/>
      <c r="I569" s="399"/>
      <c r="J569" s="399"/>
      <c r="K569" s="399"/>
      <c r="L569" s="399"/>
      <c r="M569" s="399"/>
      <c r="N569" s="399"/>
      <c r="O569" s="399"/>
      <c r="P569" s="399"/>
      <c r="Q569" s="399"/>
      <c r="R569" s="399"/>
      <c r="S569" s="399"/>
      <c r="T569" s="399"/>
      <c r="U569" s="399"/>
      <c r="V569" s="399"/>
      <c r="W569" s="399"/>
      <c r="X569" s="399"/>
      <c r="Y569" s="399"/>
      <c r="Z569" s="399"/>
    </row>
    <row r="570" spans="1:26" x14ac:dyDescent="0.25">
      <c r="A570" s="399"/>
      <c r="B570" s="399"/>
      <c r="C570" s="399"/>
      <c r="D570" s="399"/>
      <c r="E570" s="399"/>
      <c r="F570" s="399"/>
      <c r="G570" s="399"/>
      <c r="H570" s="399"/>
      <c r="I570" s="399"/>
      <c r="J570" s="399"/>
      <c r="K570" s="399"/>
      <c r="L570" s="399"/>
      <c r="M570" s="399"/>
      <c r="N570" s="399"/>
      <c r="O570" s="399"/>
      <c r="P570" s="399"/>
      <c r="Q570" s="399"/>
      <c r="R570" s="399"/>
      <c r="S570" s="399"/>
      <c r="T570" s="399"/>
      <c r="U570" s="399"/>
      <c r="V570" s="399"/>
      <c r="W570" s="399"/>
      <c r="X570" s="399"/>
      <c r="Y570" s="399"/>
      <c r="Z570" s="399"/>
    </row>
    <row r="571" spans="1:26" x14ac:dyDescent="0.25">
      <c r="A571" s="399"/>
      <c r="B571" s="399"/>
      <c r="C571" s="399"/>
      <c r="D571" s="399"/>
      <c r="E571" s="399"/>
      <c r="F571" s="399"/>
      <c r="G571" s="399"/>
      <c r="H571" s="399"/>
      <c r="I571" s="399"/>
      <c r="J571" s="399"/>
      <c r="K571" s="399"/>
      <c r="L571" s="399"/>
      <c r="M571" s="399"/>
      <c r="N571" s="399"/>
      <c r="O571" s="399"/>
      <c r="P571" s="399"/>
      <c r="Q571" s="399"/>
      <c r="R571" s="399"/>
      <c r="S571" s="399"/>
      <c r="T571" s="399"/>
      <c r="U571" s="399"/>
      <c r="V571" s="399"/>
      <c r="W571" s="399"/>
      <c r="X571" s="399"/>
      <c r="Y571" s="399"/>
      <c r="Z571" s="399"/>
    </row>
    <row r="572" spans="1:26" x14ac:dyDescent="0.25">
      <c r="A572" s="399"/>
      <c r="B572" s="399"/>
      <c r="C572" s="399"/>
      <c r="D572" s="399"/>
      <c r="E572" s="399"/>
      <c r="F572" s="399"/>
      <c r="G572" s="399"/>
      <c r="H572" s="399"/>
      <c r="I572" s="399"/>
      <c r="J572" s="399"/>
      <c r="K572" s="399"/>
      <c r="L572" s="399"/>
      <c r="M572" s="399"/>
      <c r="N572" s="399"/>
      <c r="O572" s="399"/>
      <c r="P572" s="399"/>
      <c r="Q572" s="399"/>
      <c r="R572" s="399"/>
      <c r="S572" s="399"/>
      <c r="T572" s="399"/>
      <c r="U572" s="399"/>
      <c r="V572" s="399"/>
      <c r="W572" s="399"/>
      <c r="X572" s="399"/>
      <c r="Y572" s="399"/>
      <c r="Z572" s="399"/>
    </row>
    <row r="573" spans="1:26" x14ac:dyDescent="0.25">
      <c r="A573" s="399"/>
      <c r="B573" s="399"/>
      <c r="C573" s="399"/>
      <c r="D573" s="399"/>
      <c r="E573" s="399"/>
      <c r="F573" s="399"/>
      <c r="G573" s="399"/>
      <c r="H573" s="399"/>
      <c r="I573" s="399"/>
      <c r="J573" s="399"/>
      <c r="K573" s="399"/>
      <c r="L573" s="399"/>
      <c r="M573" s="399"/>
      <c r="N573" s="399"/>
      <c r="O573" s="399"/>
      <c r="P573" s="399"/>
      <c r="Q573" s="399"/>
      <c r="R573" s="399"/>
      <c r="S573" s="399"/>
      <c r="T573" s="399"/>
      <c r="U573" s="399"/>
      <c r="V573" s="399"/>
      <c r="W573" s="399"/>
      <c r="X573" s="399"/>
      <c r="Y573" s="399"/>
      <c r="Z573" s="399"/>
    </row>
    <row r="574" spans="1:26" x14ac:dyDescent="0.25">
      <c r="A574" s="399"/>
      <c r="B574" s="399"/>
      <c r="C574" s="399"/>
      <c r="D574" s="399"/>
      <c r="E574" s="399"/>
      <c r="F574" s="399"/>
      <c r="G574" s="399"/>
      <c r="H574" s="399"/>
      <c r="I574" s="399"/>
      <c r="J574" s="399"/>
      <c r="K574" s="399"/>
      <c r="L574" s="399"/>
      <c r="M574" s="399"/>
      <c r="N574" s="399"/>
      <c r="O574" s="399"/>
      <c r="P574" s="399"/>
      <c r="Q574" s="399"/>
      <c r="R574" s="399"/>
      <c r="S574" s="399"/>
      <c r="T574" s="399"/>
      <c r="U574" s="399"/>
      <c r="V574" s="399"/>
      <c r="W574" s="399"/>
      <c r="X574" s="399"/>
      <c r="Y574" s="399"/>
      <c r="Z574" s="399"/>
    </row>
    <row r="575" spans="1:26" x14ac:dyDescent="0.25">
      <c r="A575" s="399"/>
      <c r="B575" s="399"/>
      <c r="C575" s="399"/>
      <c r="D575" s="399"/>
      <c r="E575" s="399"/>
      <c r="F575" s="399"/>
      <c r="G575" s="399"/>
      <c r="H575" s="399"/>
      <c r="I575" s="399"/>
      <c r="J575" s="399"/>
      <c r="K575" s="399"/>
      <c r="L575" s="399"/>
      <c r="M575" s="399"/>
      <c r="N575" s="399"/>
      <c r="O575" s="399"/>
      <c r="P575" s="399"/>
      <c r="Q575" s="399"/>
      <c r="R575" s="399"/>
      <c r="S575" s="399"/>
      <c r="T575" s="399"/>
      <c r="U575" s="399"/>
      <c r="V575" s="399"/>
      <c r="W575" s="399"/>
      <c r="X575" s="399"/>
      <c r="Y575" s="399"/>
      <c r="Z575" s="399"/>
    </row>
    <row r="576" spans="1:26" x14ac:dyDescent="0.25">
      <c r="A576" s="399"/>
      <c r="B576" s="399"/>
      <c r="C576" s="399"/>
      <c r="D576" s="399"/>
      <c r="E576" s="399"/>
      <c r="F576" s="399"/>
      <c r="G576" s="399"/>
      <c r="H576" s="399"/>
      <c r="I576" s="399"/>
      <c r="J576" s="399"/>
      <c r="K576" s="399"/>
      <c r="L576" s="399"/>
      <c r="M576" s="399"/>
      <c r="N576" s="399"/>
      <c r="O576" s="399"/>
      <c r="P576" s="399"/>
      <c r="Q576" s="399"/>
      <c r="R576" s="399"/>
      <c r="S576" s="399"/>
      <c r="T576" s="399"/>
      <c r="U576" s="399"/>
      <c r="V576" s="399"/>
      <c r="W576" s="399"/>
      <c r="X576" s="399"/>
      <c r="Y576" s="399"/>
      <c r="Z576" s="399"/>
    </row>
    <row r="577" spans="1:26" x14ac:dyDescent="0.25">
      <c r="A577" s="399"/>
      <c r="B577" s="399"/>
      <c r="C577" s="399"/>
      <c r="D577" s="399"/>
      <c r="E577" s="399"/>
      <c r="F577" s="399"/>
      <c r="G577" s="399"/>
      <c r="H577" s="399"/>
      <c r="I577" s="399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</row>
    <row r="578" spans="1:26" x14ac:dyDescent="0.25">
      <c r="A578" s="399"/>
      <c r="B578" s="399"/>
      <c r="C578" s="399"/>
      <c r="D578" s="399"/>
      <c r="E578" s="399"/>
      <c r="F578" s="399"/>
      <c r="G578" s="399"/>
      <c r="H578" s="399"/>
      <c r="I578" s="399"/>
      <c r="J578" s="399"/>
      <c r="K578" s="399"/>
      <c r="L578" s="399"/>
      <c r="M578" s="399"/>
      <c r="N578" s="399"/>
      <c r="O578" s="399"/>
      <c r="P578" s="399"/>
      <c r="Q578" s="399"/>
      <c r="R578" s="399"/>
      <c r="S578" s="399"/>
      <c r="T578" s="399"/>
      <c r="U578" s="399"/>
      <c r="V578" s="399"/>
      <c r="W578" s="399"/>
      <c r="X578" s="399"/>
      <c r="Y578" s="399"/>
      <c r="Z578" s="399"/>
    </row>
    <row r="579" spans="1:26" x14ac:dyDescent="0.25">
      <c r="A579" s="399"/>
      <c r="B579" s="399"/>
      <c r="C579" s="399"/>
      <c r="D579" s="399"/>
      <c r="E579" s="399"/>
      <c r="F579" s="399"/>
      <c r="G579" s="399"/>
      <c r="H579" s="399"/>
      <c r="I579" s="399"/>
      <c r="J579" s="399"/>
      <c r="K579" s="399"/>
      <c r="L579" s="399"/>
      <c r="M579" s="399"/>
      <c r="N579" s="399"/>
      <c r="O579" s="399"/>
      <c r="P579" s="399"/>
      <c r="Q579" s="399"/>
      <c r="R579" s="399"/>
      <c r="S579" s="399"/>
      <c r="T579" s="399"/>
      <c r="U579" s="399"/>
      <c r="V579" s="399"/>
      <c r="W579" s="399"/>
      <c r="X579" s="399"/>
      <c r="Y579" s="399"/>
      <c r="Z579" s="399"/>
    </row>
    <row r="580" spans="1:26" x14ac:dyDescent="0.25">
      <c r="A580" s="399"/>
      <c r="B580" s="399"/>
      <c r="C580" s="399"/>
      <c r="D580" s="399"/>
      <c r="E580" s="399"/>
      <c r="F580" s="399"/>
      <c r="G580" s="399"/>
      <c r="H580" s="399"/>
      <c r="I580" s="399"/>
      <c r="J580" s="399"/>
      <c r="K580" s="399"/>
      <c r="L580" s="399"/>
      <c r="M580" s="399"/>
      <c r="N580" s="399"/>
      <c r="O580" s="399"/>
      <c r="P580" s="399"/>
      <c r="Q580" s="399"/>
      <c r="R580" s="399"/>
      <c r="S580" s="399"/>
      <c r="T580" s="399"/>
      <c r="U580" s="399"/>
      <c r="V580" s="399"/>
      <c r="W580" s="399"/>
      <c r="X580" s="399"/>
      <c r="Y580" s="399"/>
      <c r="Z580" s="399"/>
    </row>
    <row r="581" spans="1:26" x14ac:dyDescent="0.25">
      <c r="A581" s="399"/>
      <c r="B581" s="399"/>
      <c r="C581" s="399"/>
      <c r="D581" s="399"/>
      <c r="E581" s="399"/>
      <c r="F581" s="399"/>
      <c r="G581" s="399"/>
      <c r="H581" s="399"/>
      <c r="I581" s="399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</row>
    <row r="582" spans="1:26" x14ac:dyDescent="0.25">
      <c r="A582" s="399"/>
      <c r="B582" s="399"/>
      <c r="C582" s="399"/>
      <c r="D582" s="399"/>
      <c r="E582" s="399"/>
      <c r="F582" s="399"/>
      <c r="G582" s="399"/>
      <c r="H582" s="399"/>
      <c r="I582" s="399"/>
      <c r="J582" s="399"/>
      <c r="K582" s="399"/>
      <c r="L582" s="399"/>
      <c r="M582" s="399"/>
      <c r="N582" s="399"/>
      <c r="O582" s="399"/>
      <c r="P582" s="399"/>
      <c r="Q582" s="399"/>
      <c r="R582" s="399"/>
      <c r="S582" s="399"/>
      <c r="T582" s="399"/>
      <c r="U582" s="399"/>
      <c r="V582" s="399"/>
      <c r="W582" s="399"/>
      <c r="X582" s="399"/>
      <c r="Y582" s="399"/>
      <c r="Z582" s="399"/>
    </row>
    <row r="583" spans="1:26" x14ac:dyDescent="0.25">
      <c r="A583" s="399"/>
      <c r="B583" s="399"/>
      <c r="C583" s="399"/>
      <c r="D583" s="399"/>
      <c r="E583" s="399"/>
      <c r="F583" s="399"/>
      <c r="G583" s="399"/>
      <c r="H583" s="399"/>
      <c r="I583" s="399"/>
      <c r="J583" s="399"/>
      <c r="K583" s="399"/>
      <c r="L583" s="399"/>
      <c r="M583" s="399"/>
      <c r="N583" s="399"/>
      <c r="O583" s="399"/>
      <c r="P583" s="399"/>
      <c r="Q583" s="399"/>
      <c r="R583" s="399"/>
      <c r="S583" s="399"/>
      <c r="T583" s="399"/>
      <c r="U583" s="399"/>
      <c r="V583" s="399"/>
      <c r="W583" s="399"/>
      <c r="X583" s="399"/>
      <c r="Y583" s="399"/>
      <c r="Z583" s="399"/>
    </row>
    <row r="584" spans="1:26" x14ac:dyDescent="0.25">
      <c r="A584" s="399"/>
      <c r="B584" s="399"/>
      <c r="C584" s="399"/>
      <c r="D584" s="399"/>
      <c r="E584" s="399"/>
      <c r="F584" s="399"/>
      <c r="G584" s="399"/>
      <c r="H584" s="399"/>
      <c r="I584" s="399"/>
      <c r="J584" s="399"/>
      <c r="K584" s="399"/>
      <c r="L584" s="399"/>
      <c r="M584" s="399"/>
      <c r="N584" s="399"/>
      <c r="O584" s="399"/>
      <c r="P584" s="399"/>
      <c r="Q584" s="399"/>
      <c r="R584" s="399"/>
      <c r="S584" s="399"/>
      <c r="T584" s="399"/>
      <c r="U584" s="399"/>
      <c r="V584" s="399"/>
      <c r="W584" s="399"/>
      <c r="X584" s="399"/>
      <c r="Y584" s="399"/>
      <c r="Z584" s="399"/>
    </row>
    <row r="585" spans="1:26" x14ac:dyDescent="0.25">
      <c r="A585" s="399"/>
      <c r="B585" s="399"/>
      <c r="C585" s="399"/>
      <c r="D585" s="399"/>
      <c r="E585" s="399"/>
      <c r="F585" s="399"/>
      <c r="G585" s="399"/>
      <c r="H585" s="399"/>
      <c r="I585" s="399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</row>
    <row r="586" spans="1:26" x14ac:dyDescent="0.25">
      <c r="A586" s="399"/>
      <c r="B586" s="399"/>
      <c r="C586" s="399"/>
      <c r="D586" s="399"/>
      <c r="E586" s="399"/>
      <c r="F586" s="399"/>
      <c r="G586" s="399"/>
      <c r="H586" s="399"/>
      <c r="I586" s="399"/>
      <c r="J586" s="399"/>
      <c r="K586" s="399"/>
      <c r="L586" s="399"/>
      <c r="M586" s="399"/>
      <c r="N586" s="399"/>
      <c r="O586" s="399"/>
      <c r="P586" s="399"/>
      <c r="Q586" s="399"/>
      <c r="R586" s="399"/>
      <c r="S586" s="399"/>
      <c r="T586" s="399"/>
      <c r="U586" s="399"/>
      <c r="V586" s="399"/>
      <c r="W586" s="399"/>
      <c r="X586" s="399"/>
      <c r="Y586" s="399"/>
      <c r="Z586" s="399"/>
    </row>
    <row r="587" spans="1:26" x14ac:dyDescent="0.25">
      <c r="A587" s="399"/>
      <c r="B587" s="399"/>
      <c r="C587" s="399"/>
      <c r="D587" s="399"/>
      <c r="E587" s="399"/>
      <c r="F587" s="399"/>
      <c r="G587" s="399"/>
      <c r="H587" s="399"/>
      <c r="I587" s="399"/>
      <c r="J587" s="399"/>
      <c r="K587" s="399"/>
      <c r="L587" s="399"/>
      <c r="M587" s="399"/>
      <c r="N587" s="399"/>
      <c r="O587" s="399"/>
      <c r="P587" s="399"/>
      <c r="Q587" s="399"/>
      <c r="R587" s="399"/>
      <c r="S587" s="399"/>
      <c r="T587" s="399"/>
      <c r="U587" s="399"/>
      <c r="V587" s="399"/>
      <c r="W587" s="399"/>
      <c r="X587" s="399"/>
      <c r="Y587" s="399"/>
      <c r="Z587" s="399"/>
    </row>
    <row r="588" spans="1:26" x14ac:dyDescent="0.25">
      <c r="A588" s="399"/>
      <c r="B588" s="399"/>
      <c r="C588" s="399"/>
      <c r="D588" s="399"/>
      <c r="E588" s="399"/>
      <c r="F588" s="399"/>
      <c r="G588" s="399"/>
      <c r="H588" s="399"/>
      <c r="I588" s="399"/>
      <c r="J588" s="399"/>
      <c r="K588" s="399"/>
      <c r="L588" s="399"/>
      <c r="M588" s="399"/>
      <c r="N588" s="399"/>
      <c r="O588" s="399"/>
      <c r="P588" s="399"/>
      <c r="Q588" s="399"/>
      <c r="R588" s="399"/>
      <c r="S588" s="399"/>
      <c r="T588" s="399"/>
      <c r="U588" s="399"/>
      <c r="V588" s="399"/>
      <c r="W588" s="399"/>
      <c r="X588" s="399"/>
      <c r="Y588" s="399"/>
      <c r="Z588" s="399"/>
    </row>
    <row r="589" spans="1:26" x14ac:dyDescent="0.25">
      <c r="A589" s="399"/>
      <c r="B589" s="399"/>
      <c r="C589" s="399"/>
      <c r="D589" s="399"/>
      <c r="E589" s="399"/>
      <c r="F589" s="399"/>
      <c r="G589" s="399"/>
      <c r="H589" s="399"/>
      <c r="I589" s="399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</row>
    <row r="590" spans="1:26" x14ac:dyDescent="0.25">
      <c r="A590" s="399"/>
      <c r="B590" s="399"/>
      <c r="C590" s="399"/>
      <c r="D590" s="399"/>
      <c r="E590" s="399"/>
      <c r="F590" s="399"/>
      <c r="G590" s="399"/>
      <c r="H590" s="399"/>
      <c r="I590" s="399"/>
      <c r="J590" s="399"/>
      <c r="K590" s="399"/>
      <c r="L590" s="399"/>
      <c r="M590" s="399"/>
      <c r="N590" s="399"/>
      <c r="O590" s="399"/>
      <c r="P590" s="399"/>
      <c r="Q590" s="399"/>
      <c r="R590" s="399"/>
      <c r="S590" s="399"/>
      <c r="T590" s="399"/>
      <c r="U590" s="399"/>
      <c r="V590" s="399"/>
      <c r="W590" s="399"/>
      <c r="X590" s="399"/>
      <c r="Y590" s="399"/>
      <c r="Z590" s="399"/>
    </row>
    <row r="591" spans="1:26" x14ac:dyDescent="0.25">
      <c r="A591" s="399"/>
      <c r="B591" s="399"/>
      <c r="C591" s="399"/>
      <c r="D591" s="399"/>
      <c r="E591" s="399"/>
      <c r="F591" s="399"/>
      <c r="G591" s="399"/>
      <c r="H591" s="399"/>
      <c r="I591" s="399"/>
      <c r="J591" s="399"/>
      <c r="K591" s="399"/>
      <c r="L591" s="399"/>
      <c r="M591" s="399"/>
      <c r="N591" s="399"/>
      <c r="O591" s="399"/>
      <c r="P591" s="399"/>
      <c r="Q591" s="399"/>
      <c r="R591" s="399"/>
      <c r="S591" s="399"/>
      <c r="T591" s="399"/>
      <c r="U591" s="399"/>
      <c r="V591" s="399"/>
      <c r="W591" s="399"/>
      <c r="X591" s="399"/>
      <c r="Y591" s="399"/>
      <c r="Z591" s="399"/>
    </row>
    <row r="592" spans="1:26" x14ac:dyDescent="0.25">
      <c r="A592" s="399"/>
      <c r="B592" s="399"/>
      <c r="C592" s="399"/>
      <c r="D592" s="399"/>
      <c r="E592" s="399"/>
      <c r="F592" s="399"/>
      <c r="G592" s="399"/>
      <c r="H592" s="399"/>
      <c r="I592" s="399"/>
      <c r="J592" s="399"/>
      <c r="K592" s="399"/>
      <c r="L592" s="399"/>
      <c r="M592" s="399"/>
      <c r="N592" s="399"/>
      <c r="O592" s="399"/>
      <c r="P592" s="399"/>
      <c r="Q592" s="399"/>
      <c r="R592" s="399"/>
      <c r="S592" s="399"/>
      <c r="T592" s="399"/>
      <c r="U592" s="399"/>
      <c r="V592" s="399"/>
      <c r="W592" s="399"/>
      <c r="X592" s="399"/>
      <c r="Y592" s="399"/>
      <c r="Z592" s="399"/>
    </row>
    <row r="593" spans="1:26" x14ac:dyDescent="0.25">
      <c r="A593" s="399"/>
      <c r="B593" s="399"/>
      <c r="C593" s="399"/>
      <c r="D593" s="399"/>
      <c r="E593" s="399"/>
      <c r="F593" s="399"/>
      <c r="G593" s="399"/>
      <c r="H593" s="399"/>
      <c r="I593" s="399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</row>
    <row r="594" spans="1:26" x14ac:dyDescent="0.25">
      <c r="A594" s="399"/>
      <c r="B594" s="399"/>
      <c r="C594" s="399"/>
      <c r="D594" s="399"/>
      <c r="E594" s="399"/>
      <c r="F594" s="399"/>
      <c r="G594" s="399"/>
      <c r="H594" s="399"/>
      <c r="I594" s="399"/>
      <c r="J594" s="399"/>
      <c r="K594" s="399"/>
      <c r="L594" s="399"/>
      <c r="M594" s="399"/>
      <c r="N594" s="399"/>
      <c r="O594" s="399"/>
      <c r="P594" s="399"/>
      <c r="Q594" s="399"/>
      <c r="R594" s="399"/>
      <c r="S594" s="399"/>
      <c r="T594" s="399"/>
      <c r="U594" s="399"/>
      <c r="V594" s="399"/>
      <c r="W594" s="399"/>
      <c r="X594" s="399"/>
      <c r="Y594" s="399"/>
      <c r="Z594" s="399"/>
    </row>
    <row r="595" spans="1:26" x14ac:dyDescent="0.25">
      <c r="A595" s="399"/>
      <c r="B595" s="399"/>
      <c r="C595" s="399"/>
      <c r="D595" s="399"/>
      <c r="E595" s="399"/>
      <c r="F595" s="399"/>
      <c r="G595" s="399"/>
      <c r="H595" s="399"/>
      <c r="I595" s="399"/>
      <c r="J595" s="399"/>
      <c r="K595" s="399"/>
      <c r="L595" s="399"/>
      <c r="M595" s="399"/>
      <c r="N595" s="399"/>
      <c r="O595" s="399"/>
      <c r="P595" s="399"/>
      <c r="Q595" s="399"/>
      <c r="R595" s="399"/>
      <c r="S595" s="399"/>
      <c r="T595" s="399"/>
      <c r="U595" s="399"/>
      <c r="V595" s="399"/>
      <c r="W595" s="399"/>
      <c r="X595" s="399"/>
      <c r="Y595" s="399"/>
      <c r="Z595" s="399"/>
    </row>
    <row r="596" spans="1:26" x14ac:dyDescent="0.25">
      <c r="A596" s="399"/>
      <c r="B596" s="399"/>
      <c r="C596" s="399"/>
      <c r="D596" s="399"/>
      <c r="E596" s="399"/>
      <c r="F596" s="399"/>
      <c r="G596" s="399"/>
      <c r="H596" s="399"/>
      <c r="I596" s="399"/>
      <c r="J596" s="399"/>
      <c r="K596" s="399"/>
      <c r="L596" s="399"/>
      <c r="M596" s="399"/>
      <c r="N596" s="399"/>
      <c r="O596" s="399"/>
      <c r="P596" s="399"/>
      <c r="Q596" s="399"/>
      <c r="R596" s="399"/>
      <c r="S596" s="399"/>
      <c r="T596" s="399"/>
      <c r="U596" s="399"/>
      <c r="V596" s="399"/>
      <c r="W596" s="399"/>
      <c r="X596" s="399"/>
      <c r="Y596" s="399"/>
      <c r="Z596" s="399"/>
    </row>
    <row r="597" spans="1:26" x14ac:dyDescent="0.25">
      <c r="A597" s="399"/>
      <c r="B597" s="399"/>
      <c r="C597" s="399"/>
      <c r="D597" s="399"/>
      <c r="E597" s="399"/>
      <c r="F597" s="399"/>
      <c r="G597" s="399"/>
      <c r="H597" s="399"/>
      <c r="I597" s="399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</row>
    <row r="598" spans="1:26" x14ac:dyDescent="0.25">
      <c r="A598" s="399"/>
      <c r="B598" s="399"/>
      <c r="C598" s="399"/>
      <c r="D598" s="399"/>
      <c r="E598" s="399"/>
      <c r="F598" s="399"/>
      <c r="G598" s="399"/>
      <c r="H598" s="399"/>
      <c r="I598" s="399"/>
      <c r="J598" s="399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399"/>
      <c r="V598" s="399"/>
      <c r="W598" s="399"/>
      <c r="X598" s="399"/>
      <c r="Y598" s="399"/>
      <c r="Z598" s="399"/>
    </row>
    <row r="599" spans="1:26" x14ac:dyDescent="0.25">
      <c r="A599" s="399"/>
      <c r="B599" s="399"/>
      <c r="C599" s="399"/>
      <c r="D599" s="399"/>
      <c r="E599" s="399"/>
      <c r="F599" s="399"/>
      <c r="G599" s="399"/>
      <c r="H599" s="399"/>
      <c r="I599" s="399"/>
      <c r="J599" s="399"/>
      <c r="K599" s="399"/>
      <c r="L599" s="399"/>
      <c r="M599" s="399"/>
      <c r="N599" s="399"/>
      <c r="O599" s="399"/>
      <c r="P599" s="399"/>
      <c r="Q599" s="399"/>
      <c r="R599" s="399"/>
      <c r="S599" s="399"/>
      <c r="T599" s="399"/>
      <c r="U599" s="399"/>
      <c r="V599" s="399"/>
      <c r="W599" s="399"/>
      <c r="X599" s="399"/>
      <c r="Y599" s="399"/>
      <c r="Z599" s="399"/>
    </row>
    <row r="600" spans="1:26" x14ac:dyDescent="0.25">
      <c r="A600" s="399"/>
      <c r="B600" s="399"/>
      <c r="C600" s="399"/>
      <c r="D600" s="399"/>
      <c r="E600" s="399"/>
      <c r="F600" s="399"/>
      <c r="G600" s="399"/>
      <c r="H600" s="399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  <c r="Z600" s="399"/>
    </row>
    <row r="601" spans="1:26" x14ac:dyDescent="0.25">
      <c r="A601" s="399"/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</row>
    <row r="602" spans="1:26" x14ac:dyDescent="0.25">
      <c r="A602" s="399"/>
      <c r="B602" s="399"/>
      <c r="C602" s="399"/>
      <c r="D602" s="399"/>
      <c r="E602" s="399"/>
      <c r="F602" s="399"/>
      <c r="G602" s="399"/>
      <c r="H602" s="399"/>
      <c r="I602" s="399"/>
      <c r="J602" s="399"/>
      <c r="K602" s="399"/>
      <c r="L602" s="399"/>
      <c r="M602" s="399"/>
      <c r="N602" s="399"/>
      <c r="O602" s="399"/>
      <c r="P602" s="399"/>
      <c r="Q602" s="399"/>
      <c r="R602" s="399"/>
      <c r="S602" s="399"/>
      <c r="T602" s="399"/>
      <c r="U602" s="399"/>
      <c r="V602" s="399"/>
      <c r="W602" s="399"/>
      <c r="X602" s="399"/>
      <c r="Y602" s="399"/>
      <c r="Z602" s="399"/>
    </row>
    <row r="603" spans="1:26" x14ac:dyDescent="0.25">
      <c r="A603" s="399"/>
      <c r="B603" s="399"/>
      <c r="C603" s="399"/>
      <c r="D603" s="399"/>
      <c r="E603" s="399"/>
      <c r="F603" s="399"/>
      <c r="G603" s="399"/>
      <c r="H603" s="399"/>
      <c r="I603" s="399"/>
      <c r="J603" s="399"/>
      <c r="K603" s="399"/>
      <c r="L603" s="399"/>
      <c r="M603" s="399"/>
      <c r="N603" s="399"/>
      <c r="O603" s="399"/>
      <c r="P603" s="399"/>
      <c r="Q603" s="399"/>
      <c r="R603" s="399"/>
      <c r="S603" s="399"/>
      <c r="T603" s="399"/>
      <c r="U603" s="399"/>
      <c r="V603" s="399"/>
      <c r="W603" s="399"/>
      <c r="X603" s="399"/>
      <c r="Y603" s="399"/>
      <c r="Z603" s="399"/>
    </row>
    <row r="604" spans="1:26" x14ac:dyDescent="0.25">
      <c r="A604" s="399"/>
      <c r="B604" s="399"/>
      <c r="C604" s="399"/>
      <c r="D604" s="399"/>
      <c r="E604" s="399"/>
      <c r="F604" s="399"/>
      <c r="G604" s="399"/>
      <c r="H604" s="399"/>
      <c r="I604" s="399"/>
      <c r="J604" s="399"/>
      <c r="K604" s="399"/>
      <c r="L604" s="399"/>
      <c r="M604" s="399"/>
      <c r="N604" s="399"/>
      <c r="O604" s="399"/>
      <c r="P604" s="399"/>
      <c r="Q604" s="399"/>
      <c r="R604" s="399"/>
      <c r="S604" s="399"/>
      <c r="T604" s="399"/>
      <c r="U604" s="399"/>
      <c r="V604" s="399"/>
      <c r="W604" s="399"/>
      <c r="X604" s="399"/>
      <c r="Y604" s="399"/>
      <c r="Z604" s="399"/>
    </row>
    <row r="605" spans="1:26" x14ac:dyDescent="0.25">
      <c r="A605" s="399"/>
      <c r="B605" s="399"/>
      <c r="C605" s="399"/>
      <c r="D605" s="399"/>
      <c r="E605" s="399"/>
      <c r="F605" s="399"/>
      <c r="G605" s="399"/>
      <c r="H605" s="399"/>
      <c r="I605" s="399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</row>
    <row r="606" spans="1:26" x14ac:dyDescent="0.25">
      <c r="A606" s="399"/>
      <c r="B606" s="399"/>
      <c r="C606" s="399"/>
      <c r="D606" s="399"/>
      <c r="E606" s="399"/>
      <c r="F606" s="399"/>
      <c r="G606" s="399"/>
      <c r="H606" s="399"/>
      <c r="I606" s="399"/>
      <c r="J606" s="399"/>
      <c r="K606" s="399"/>
      <c r="L606" s="399"/>
      <c r="M606" s="399"/>
      <c r="N606" s="399"/>
      <c r="O606" s="399"/>
      <c r="P606" s="399"/>
      <c r="Q606" s="399"/>
      <c r="R606" s="399"/>
      <c r="S606" s="399"/>
      <c r="T606" s="399"/>
      <c r="U606" s="399"/>
      <c r="V606" s="399"/>
      <c r="W606" s="399"/>
      <c r="X606" s="399"/>
      <c r="Y606" s="399"/>
      <c r="Z606" s="399"/>
    </row>
    <row r="607" spans="1:26" x14ac:dyDescent="0.25">
      <c r="A607" s="399"/>
      <c r="B607" s="399"/>
      <c r="C607" s="399"/>
      <c r="D607" s="399"/>
      <c r="E607" s="399"/>
      <c r="F607" s="399"/>
      <c r="G607" s="399"/>
      <c r="H607" s="399"/>
      <c r="I607" s="399"/>
      <c r="J607" s="399"/>
      <c r="K607" s="399"/>
      <c r="L607" s="399"/>
      <c r="M607" s="399"/>
      <c r="N607" s="399"/>
      <c r="O607" s="399"/>
      <c r="P607" s="399"/>
      <c r="Q607" s="399"/>
      <c r="R607" s="399"/>
      <c r="S607" s="399"/>
      <c r="T607" s="399"/>
      <c r="U607" s="399"/>
      <c r="V607" s="399"/>
      <c r="W607" s="399"/>
      <c r="X607" s="399"/>
      <c r="Y607" s="399"/>
      <c r="Z607" s="399"/>
    </row>
    <row r="608" spans="1:26" x14ac:dyDescent="0.25">
      <c r="A608" s="399"/>
      <c r="B608" s="399"/>
      <c r="C608" s="399"/>
      <c r="D608" s="399"/>
      <c r="E608" s="399"/>
      <c r="F608" s="399"/>
      <c r="G608" s="399"/>
      <c r="H608" s="399"/>
      <c r="I608" s="399"/>
      <c r="J608" s="399"/>
      <c r="K608" s="399"/>
      <c r="L608" s="399"/>
      <c r="M608" s="399"/>
      <c r="N608" s="399"/>
      <c r="O608" s="399"/>
      <c r="P608" s="399"/>
      <c r="Q608" s="399"/>
      <c r="R608" s="399"/>
      <c r="S608" s="399"/>
      <c r="T608" s="399"/>
      <c r="U608" s="399"/>
      <c r="V608" s="399"/>
      <c r="W608" s="399"/>
      <c r="X608" s="399"/>
      <c r="Y608" s="399"/>
      <c r="Z608" s="399"/>
    </row>
    <row r="609" spans="1:26" x14ac:dyDescent="0.25">
      <c r="A609" s="399"/>
      <c r="B609" s="399"/>
      <c r="C609" s="399"/>
      <c r="D609" s="399"/>
      <c r="E609" s="399"/>
      <c r="F609" s="399"/>
      <c r="G609" s="399"/>
      <c r="H609" s="399"/>
      <c r="I609" s="399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</row>
    <row r="610" spans="1:26" x14ac:dyDescent="0.25">
      <c r="A610" s="399"/>
      <c r="B610" s="399"/>
      <c r="C610" s="399"/>
      <c r="D610" s="399"/>
      <c r="E610" s="399"/>
      <c r="F610" s="399"/>
      <c r="G610" s="399"/>
      <c r="H610" s="399"/>
      <c r="I610" s="399"/>
      <c r="J610" s="399"/>
      <c r="K610" s="399"/>
      <c r="L610" s="399"/>
      <c r="M610" s="399"/>
      <c r="N610" s="399"/>
      <c r="O610" s="399"/>
      <c r="P610" s="399"/>
      <c r="Q610" s="399"/>
      <c r="R610" s="399"/>
      <c r="S610" s="399"/>
      <c r="T610" s="399"/>
      <c r="U610" s="399"/>
      <c r="V610" s="399"/>
      <c r="W610" s="399"/>
      <c r="X610" s="399"/>
      <c r="Y610" s="399"/>
      <c r="Z610" s="399"/>
    </row>
    <row r="611" spans="1:26" x14ac:dyDescent="0.25">
      <c r="A611" s="399"/>
      <c r="B611" s="399"/>
      <c r="C611" s="399"/>
      <c r="D611" s="399"/>
      <c r="E611" s="399"/>
      <c r="F611" s="399"/>
      <c r="G611" s="399"/>
      <c r="H611" s="399"/>
      <c r="I611" s="399"/>
      <c r="J611" s="399"/>
      <c r="K611" s="399"/>
      <c r="L611" s="399"/>
      <c r="M611" s="399"/>
      <c r="N611" s="399"/>
      <c r="O611" s="399"/>
      <c r="P611" s="399"/>
      <c r="Q611" s="399"/>
      <c r="R611" s="399"/>
      <c r="S611" s="399"/>
      <c r="T611" s="399"/>
      <c r="U611" s="399"/>
      <c r="V611" s="399"/>
      <c r="W611" s="399"/>
      <c r="X611" s="399"/>
      <c r="Y611" s="399"/>
      <c r="Z611" s="399"/>
    </row>
    <row r="612" spans="1:26" x14ac:dyDescent="0.25">
      <c r="A612" s="399"/>
      <c r="B612" s="399"/>
      <c r="C612" s="399"/>
      <c r="D612" s="399"/>
      <c r="E612" s="399"/>
      <c r="F612" s="399"/>
      <c r="G612" s="399"/>
      <c r="H612" s="399"/>
      <c r="I612" s="399"/>
      <c r="J612" s="399"/>
      <c r="K612" s="399"/>
      <c r="L612" s="399"/>
      <c r="M612" s="399"/>
      <c r="N612" s="399"/>
      <c r="O612" s="399"/>
      <c r="P612" s="399"/>
      <c r="Q612" s="399"/>
      <c r="R612" s="399"/>
      <c r="S612" s="399"/>
      <c r="T612" s="399"/>
      <c r="U612" s="399"/>
      <c r="V612" s="399"/>
      <c r="W612" s="399"/>
      <c r="X612" s="399"/>
      <c r="Y612" s="399"/>
      <c r="Z612" s="399"/>
    </row>
    <row r="613" spans="1:26" x14ac:dyDescent="0.25">
      <c r="A613" s="399"/>
      <c r="B613" s="399"/>
      <c r="C613" s="399"/>
      <c r="D613" s="399"/>
      <c r="E613" s="399"/>
      <c r="F613" s="399"/>
      <c r="G613" s="399"/>
      <c r="H613" s="399"/>
      <c r="I613" s="399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</row>
    <row r="614" spans="1:26" x14ac:dyDescent="0.25">
      <c r="A614" s="399"/>
      <c r="B614" s="399"/>
      <c r="C614" s="399"/>
      <c r="D614" s="399"/>
      <c r="E614" s="399"/>
      <c r="F614" s="399"/>
      <c r="G614" s="399"/>
      <c r="H614" s="399"/>
      <c r="I614" s="399"/>
      <c r="J614" s="399"/>
      <c r="K614" s="399"/>
      <c r="L614" s="399"/>
      <c r="M614" s="399"/>
      <c r="N614" s="399"/>
      <c r="O614" s="399"/>
      <c r="P614" s="399"/>
      <c r="Q614" s="399"/>
      <c r="R614" s="399"/>
      <c r="S614" s="399"/>
      <c r="T614" s="399"/>
      <c r="U614" s="399"/>
      <c r="V614" s="399"/>
      <c r="W614" s="399"/>
      <c r="X614" s="399"/>
      <c r="Y614" s="399"/>
      <c r="Z614" s="399"/>
    </row>
    <row r="615" spans="1:26" x14ac:dyDescent="0.25">
      <c r="A615" s="399"/>
      <c r="B615" s="399"/>
      <c r="C615" s="399"/>
      <c r="D615" s="399"/>
      <c r="E615" s="399"/>
      <c r="F615" s="399"/>
      <c r="G615" s="399"/>
      <c r="H615" s="399"/>
      <c r="I615" s="399"/>
      <c r="J615" s="399"/>
      <c r="K615" s="399"/>
      <c r="L615" s="399"/>
      <c r="M615" s="399"/>
      <c r="N615" s="399"/>
      <c r="O615" s="399"/>
      <c r="P615" s="399"/>
      <c r="Q615" s="399"/>
      <c r="R615" s="399"/>
      <c r="S615" s="399"/>
      <c r="T615" s="399"/>
      <c r="U615" s="399"/>
      <c r="V615" s="399"/>
      <c r="W615" s="399"/>
      <c r="X615" s="399"/>
      <c r="Y615" s="399"/>
      <c r="Z615" s="399"/>
    </row>
    <row r="616" spans="1:26" x14ac:dyDescent="0.25">
      <c r="A616" s="399"/>
      <c r="B616" s="399"/>
      <c r="C616" s="399"/>
      <c r="D616" s="399"/>
      <c r="E616" s="399"/>
      <c r="F616" s="399"/>
      <c r="G616" s="399"/>
      <c r="H616" s="399"/>
      <c r="I616" s="399"/>
      <c r="J616" s="399"/>
      <c r="K616" s="399"/>
      <c r="L616" s="399"/>
      <c r="M616" s="399"/>
      <c r="N616" s="399"/>
      <c r="O616" s="399"/>
      <c r="P616" s="399"/>
      <c r="Q616" s="399"/>
      <c r="R616" s="399"/>
      <c r="S616" s="399"/>
      <c r="T616" s="399"/>
      <c r="U616" s="399"/>
      <c r="V616" s="399"/>
      <c r="W616" s="399"/>
      <c r="X616" s="399"/>
      <c r="Y616" s="399"/>
      <c r="Z616" s="399"/>
    </row>
    <row r="617" spans="1:26" x14ac:dyDescent="0.25">
      <c r="A617" s="399"/>
      <c r="B617" s="399"/>
      <c r="C617" s="399"/>
      <c r="D617" s="399"/>
      <c r="E617" s="399"/>
      <c r="F617" s="399"/>
      <c r="G617" s="399"/>
      <c r="H617" s="399"/>
      <c r="I617" s="399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</row>
    <row r="618" spans="1:26" x14ac:dyDescent="0.25">
      <c r="A618" s="399"/>
      <c r="B618" s="399"/>
      <c r="C618" s="399"/>
      <c r="D618" s="399"/>
      <c r="E618" s="399"/>
      <c r="F618" s="399"/>
      <c r="G618" s="399"/>
      <c r="H618" s="399"/>
      <c r="I618" s="399"/>
      <c r="J618" s="399"/>
      <c r="K618" s="399"/>
      <c r="L618" s="399"/>
      <c r="M618" s="399"/>
      <c r="N618" s="399"/>
      <c r="O618" s="399"/>
      <c r="P618" s="399"/>
      <c r="Q618" s="399"/>
      <c r="R618" s="399"/>
      <c r="S618" s="399"/>
      <c r="T618" s="399"/>
      <c r="U618" s="399"/>
      <c r="V618" s="399"/>
      <c r="W618" s="399"/>
      <c r="X618" s="399"/>
      <c r="Y618" s="399"/>
      <c r="Z618" s="399"/>
    </row>
    <row r="619" spans="1:26" x14ac:dyDescent="0.25">
      <c r="A619" s="399"/>
      <c r="B619" s="399"/>
      <c r="C619" s="399"/>
      <c r="D619" s="399"/>
      <c r="E619" s="399"/>
      <c r="F619" s="399"/>
      <c r="G619" s="399"/>
      <c r="H619" s="399"/>
      <c r="I619" s="399"/>
      <c r="J619" s="399"/>
      <c r="K619" s="399"/>
      <c r="L619" s="399"/>
      <c r="M619" s="399"/>
      <c r="N619" s="399"/>
      <c r="O619" s="399"/>
      <c r="P619" s="399"/>
      <c r="Q619" s="399"/>
      <c r="R619" s="399"/>
      <c r="S619" s="399"/>
      <c r="T619" s="399"/>
      <c r="U619" s="399"/>
      <c r="V619" s="399"/>
      <c r="W619" s="399"/>
      <c r="X619" s="399"/>
      <c r="Y619" s="399"/>
      <c r="Z619" s="399"/>
    </row>
    <row r="620" spans="1:26" x14ac:dyDescent="0.25">
      <c r="A620" s="399"/>
      <c r="B620" s="399"/>
      <c r="C620" s="399"/>
      <c r="D620" s="399"/>
      <c r="E620" s="399"/>
      <c r="F620" s="399"/>
      <c r="G620" s="399"/>
      <c r="H620" s="399"/>
      <c r="I620" s="399"/>
      <c r="J620" s="399"/>
      <c r="K620" s="399"/>
      <c r="L620" s="399"/>
      <c r="M620" s="399"/>
      <c r="N620" s="399"/>
      <c r="O620" s="399"/>
      <c r="P620" s="399"/>
      <c r="Q620" s="399"/>
      <c r="R620" s="399"/>
      <c r="S620" s="399"/>
      <c r="T620" s="399"/>
      <c r="U620" s="399"/>
      <c r="V620" s="399"/>
      <c r="W620" s="399"/>
      <c r="X620" s="399"/>
      <c r="Y620" s="399"/>
      <c r="Z620" s="399"/>
    </row>
    <row r="621" spans="1:26" x14ac:dyDescent="0.25">
      <c r="A621" s="399"/>
      <c r="B621" s="399"/>
      <c r="C621" s="399"/>
      <c r="D621" s="399"/>
      <c r="E621" s="399"/>
      <c r="F621" s="399"/>
      <c r="G621" s="399"/>
      <c r="H621" s="399"/>
      <c r="I621" s="399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</row>
    <row r="622" spans="1:26" x14ac:dyDescent="0.25">
      <c r="A622" s="399"/>
      <c r="B622" s="399"/>
      <c r="C622" s="399"/>
      <c r="D622" s="399"/>
      <c r="E622" s="399"/>
      <c r="F622" s="399"/>
      <c r="G622" s="399"/>
      <c r="H622" s="399"/>
      <c r="I622" s="399"/>
      <c r="J622" s="399"/>
      <c r="K622" s="399"/>
      <c r="L622" s="399"/>
      <c r="M622" s="399"/>
      <c r="N622" s="399"/>
      <c r="O622" s="399"/>
      <c r="P622" s="399"/>
      <c r="Q622" s="399"/>
      <c r="R622" s="399"/>
      <c r="S622" s="399"/>
      <c r="T622" s="399"/>
      <c r="U622" s="399"/>
      <c r="V622" s="399"/>
      <c r="W622" s="399"/>
      <c r="X622" s="399"/>
      <c r="Y622" s="399"/>
      <c r="Z622" s="399"/>
    </row>
    <row r="623" spans="1:26" x14ac:dyDescent="0.25">
      <c r="A623" s="399"/>
      <c r="B623" s="399"/>
      <c r="C623" s="399"/>
      <c r="D623" s="399"/>
      <c r="E623" s="399"/>
      <c r="F623" s="399"/>
      <c r="G623" s="399"/>
      <c r="H623" s="399"/>
      <c r="I623" s="399"/>
      <c r="J623" s="399"/>
      <c r="K623" s="399"/>
      <c r="L623" s="399"/>
      <c r="M623" s="399"/>
      <c r="N623" s="399"/>
      <c r="O623" s="399"/>
      <c r="P623" s="399"/>
      <c r="Q623" s="399"/>
      <c r="R623" s="399"/>
      <c r="S623" s="399"/>
      <c r="T623" s="399"/>
      <c r="U623" s="399"/>
      <c r="V623" s="399"/>
      <c r="W623" s="399"/>
      <c r="X623" s="399"/>
      <c r="Y623" s="399"/>
      <c r="Z623" s="399"/>
    </row>
    <row r="624" spans="1:26" x14ac:dyDescent="0.25">
      <c r="A624" s="399"/>
      <c r="B624" s="399"/>
      <c r="C624" s="399"/>
      <c r="D624" s="399"/>
      <c r="E624" s="399"/>
      <c r="F624" s="399"/>
      <c r="G624" s="399"/>
      <c r="H624" s="399"/>
      <c r="I624" s="399"/>
      <c r="J624" s="399"/>
      <c r="K624" s="399"/>
      <c r="L624" s="399"/>
      <c r="M624" s="399"/>
      <c r="N624" s="399"/>
      <c r="O624" s="399"/>
      <c r="P624" s="399"/>
      <c r="Q624" s="399"/>
      <c r="R624" s="399"/>
      <c r="S624" s="399"/>
      <c r="T624" s="399"/>
      <c r="U624" s="399"/>
      <c r="V624" s="399"/>
      <c r="W624" s="399"/>
      <c r="X624" s="399"/>
      <c r="Y624" s="399"/>
      <c r="Z624" s="399"/>
    </row>
    <row r="625" spans="1:26" x14ac:dyDescent="0.25">
      <c r="A625" s="399"/>
      <c r="B625" s="399"/>
      <c r="C625" s="399"/>
      <c r="D625" s="399"/>
      <c r="E625" s="399"/>
      <c r="F625" s="399"/>
      <c r="G625" s="399"/>
      <c r="H625" s="399"/>
      <c r="I625" s="399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</row>
    <row r="626" spans="1:26" x14ac:dyDescent="0.25">
      <c r="A626" s="399"/>
      <c r="B626" s="399"/>
      <c r="C626" s="399"/>
      <c r="D626" s="399"/>
      <c r="E626" s="399"/>
      <c r="F626" s="399"/>
      <c r="G626" s="399"/>
      <c r="H626" s="399"/>
      <c r="I626" s="399"/>
      <c r="J626" s="399"/>
      <c r="K626" s="399"/>
      <c r="L626" s="399"/>
      <c r="M626" s="399"/>
      <c r="N626" s="399"/>
      <c r="O626" s="399"/>
      <c r="P626" s="399"/>
      <c r="Q626" s="399"/>
      <c r="R626" s="399"/>
      <c r="S626" s="399"/>
      <c r="T626" s="399"/>
      <c r="U626" s="399"/>
      <c r="V626" s="399"/>
      <c r="W626" s="399"/>
      <c r="X626" s="399"/>
      <c r="Y626" s="399"/>
      <c r="Z626" s="399"/>
    </row>
    <row r="627" spans="1:26" x14ac:dyDescent="0.25">
      <c r="A627" s="399"/>
      <c r="B627" s="399"/>
      <c r="C627" s="399"/>
      <c r="D627" s="399"/>
      <c r="E627" s="399"/>
      <c r="F627" s="399"/>
      <c r="G627" s="399"/>
      <c r="H627" s="399"/>
      <c r="I627" s="399"/>
      <c r="J627" s="399"/>
      <c r="K627" s="399"/>
      <c r="L627" s="399"/>
      <c r="M627" s="399"/>
      <c r="N627" s="399"/>
      <c r="O627" s="399"/>
      <c r="P627" s="399"/>
      <c r="Q627" s="399"/>
      <c r="R627" s="399"/>
      <c r="S627" s="399"/>
      <c r="T627" s="399"/>
      <c r="U627" s="399"/>
      <c r="V627" s="399"/>
      <c r="W627" s="399"/>
      <c r="X627" s="399"/>
      <c r="Y627" s="399"/>
      <c r="Z627" s="399"/>
    </row>
    <row r="628" spans="1:26" x14ac:dyDescent="0.25">
      <c r="A628" s="399"/>
      <c r="B628" s="399"/>
      <c r="C628" s="399"/>
      <c r="D628" s="399"/>
      <c r="E628" s="399"/>
      <c r="F628" s="399"/>
      <c r="G628" s="399"/>
      <c r="H628" s="399"/>
      <c r="I628" s="399"/>
      <c r="J628" s="399"/>
      <c r="K628" s="399"/>
      <c r="L628" s="399"/>
      <c r="M628" s="399"/>
      <c r="N628" s="399"/>
      <c r="O628" s="399"/>
      <c r="P628" s="399"/>
      <c r="Q628" s="399"/>
      <c r="R628" s="399"/>
      <c r="S628" s="399"/>
      <c r="T628" s="399"/>
      <c r="U628" s="399"/>
      <c r="V628" s="399"/>
      <c r="W628" s="399"/>
      <c r="X628" s="399"/>
      <c r="Y628" s="399"/>
      <c r="Z628" s="399"/>
    </row>
    <row r="629" spans="1:26" x14ac:dyDescent="0.25">
      <c r="A629" s="399"/>
      <c r="B629" s="399"/>
      <c r="C629" s="399"/>
      <c r="D629" s="399"/>
      <c r="E629" s="399"/>
      <c r="F629" s="399"/>
      <c r="G629" s="399"/>
      <c r="H629" s="399"/>
      <c r="I629" s="399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</row>
    <row r="630" spans="1:26" x14ac:dyDescent="0.25">
      <c r="A630" s="399"/>
      <c r="B630" s="399"/>
      <c r="C630" s="399"/>
      <c r="D630" s="399"/>
      <c r="E630" s="399"/>
      <c r="F630" s="399"/>
      <c r="G630" s="399"/>
      <c r="H630" s="399"/>
      <c r="I630" s="399"/>
      <c r="J630" s="399"/>
      <c r="K630" s="399"/>
      <c r="L630" s="399"/>
      <c r="M630" s="399"/>
      <c r="N630" s="399"/>
      <c r="O630" s="399"/>
      <c r="P630" s="399"/>
      <c r="Q630" s="399"/>
      <c r="R630" s="399"/>
      <c r="S630" s="399"/>
      <c r="T630" s="399"/>
      <c r="U630" s="399"/>
      <c r="V630" s="399"/>
      <c r="W630" s="399"/>
      <c r="X630" s="399"/>
      <c r="Y630" s="399"/>
      <c r="Z630" s="399"/>
    </row>
    <row r="631" spans="1:26" x14ac:dyDescent="0.25">
      <c r="A631" s="399"/>
      <c r="B631" s="399"/>
      <c r="C631" s="399"/>
      <c r="D631" s="399"/>
      <c r="E631" s="399"/>
      <c r="F631" s="399"/>
      <c r="G631" s="399"/>
      <c r="H631" s="399"/>
      <c r="I631" s="399"/>
      <c r="J631" s="399"/>
      <c r="K631" s="399"/>
      <c r="L631" s="399"/>
      <c r="M631" s="399"/>
      <c r="N631" s="399"/>
      <c r="O631" s="399"/>
      <c r="P631" s="399"/>
      <c r="Q631" s="399"/>
      <c r="R631" s="399"/>
      <c r="S631" s="399"/>
      <c r="T631" s="399"/>
      <c r="U631" s="399"/>
      <c r="V631" s="399"/>
      <c r="W631" s="399"/>
      <c r="X631" s="399"/>
      <c r="Y631" s="399"/>
      <c r="Z631" s="399"/>
    </row>
    <row r="632" spans="1:26" x14ac:dyDescent="0.25">
      <c r="A632" s="399"/>
      <c r="B632" s="399"/>
      <c r="C632" s="399"/>
      <c r="D632" s="399"/>
      <c r="E632" s="399"/>
      <c r="F632" s="399"/>
      <c r="G632" s="399"/>
      <c r="H632" s="399"/>
      <c r="I632" s="399"/>
      <c r="J632" s="399"/>
      <c r="K632" s="399"/>
      <c r="L632" s="399"/>
      <c r="M632" s="399"/>
      <c r="N632" s="399"/>
      <c r="O632" s="399"/>
      <c r="P632" s="399"/>
      <c r="Q632" s="399"/>
      <c r="R632" s="399"/>
      <c r="S632" s="399"/>
      <c r="T632" s="399"/>
      <c r="U632" s="399"/>
      <c r="V632" s="399"/>
      <c r="W632" s="399"/>
      <c r="X632" s="399"/>
      <c r="Y632" s="399"/>
      <c r="Z632" s="399"/>
    </row>
    <row r="633" spans="1:26" x14ac:dyDescent="0.25">
      <c r="A633" s="399"/>
      <c r="B633" s="399"/>
      <c r="C633" s="399"/>
      <c r="D633" s="399"/>
      <c r="E633" s="399"/>
      <c r="F633" s="399"/>
      <c r="G633" s="399"/>
      <c r="H633" s="399"/>
      <c r="I633" s="399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</row>
    <row r="634" spans="1:26" x14ac:dyDescent="0.25">
      <c r="A634" s="399"/>
      <c r="B634" s="399"/>
      <c r="C634" s="399"/>
      <c r="D634" s="399"/>
      <c r="E634" s="399"/>
      <c r="F634" s="399"/>
      <c r="G634" s="399"/>
      <c r="H634" s="399"/>
      <c r="I634" s="399"/>
      <c r="J634" s="399"/>
      <c r="K634" s="399"/>
      <c r="L634" s="399"/>
      <c r="M634" s="399"/>
      <c r="N634" s="399"/>
      <c r="O634" s="399"/>
      <c r="P634" s="399"/>
      <c r="Q634" s="399"/>
      <c r="R634" s="399"/>
      <c r="S634" s="399"/>
      <c r="T634" s="399"/>
      <c r="U634" s="399"/>
      <c r="V634" s="399"/>
      <c r="W634" s="399"/>
      <c r="X634" s="399"/>
      <c r="Y634" s="399"/>
      <c r="Z634" s="399"/>
    </row>
    <row r="635" spans="1:26" x14ac:dyDescent="0.25">
      <c r="A635" s="399"/>
      <c r="B635" s="399"/>
      <c r="C635" s="399"/>
      <c r="D635" s="399"/>
      <c r="E635" s="399"/>
      <c r="F635" s="399"/>
      <c r="G635" s="399"/>
      <c r="H635" s="399"/>
      <c r="I635" s="399"/>
      <c r="J635" s="399"/>
      <c r="K635" s="399"/>
      <c r="L635" s="399"/>
      <c r="M635" s="399"/>
      <c r="N635" s="399"/>
      <c r="O635" s="399"/>
      <c r="P635" s="399"/>
      <c r="Q635" s="399"/>
      <c r="R635" s="399"/>
      <c r="S635" s="399"/>
      <c r="T635" s="399"/>
      <c r="U635" s="399"/>
      <c r="V635" s="399"/>
      <c r="W635" s="399"/>
      <c r="X635" s="399"/>
      <c r="Y635" s="399"/>
      <c r="Z635" s="399"/>
    </row>
    <row r="636" spans="1:26" x14ac:dyDescent="0.25">
      <c r="A636" s="399"/>
      <c r="B636" s="399"/>
      <c r="C636" s="399"/>
      <c r="D636" s="399"/>
      <c r="E636" s="399"/>
      <c r="F636" s="399"/>
      <c r="G636" s="399"/>
      <c r="H636" s="399"/>
      <c r="I636" s="399"/>
      <c r="J636" s="399"/>
      <c r="K636" s="399"/>
      <c r="L636" s="399"/>
      <c r="M636" s="399"/>
      <c r="N636" s="399"/>
      <c r="O636" s="399"/>
      <c r="P636" s="399"/>
      <c r="Q636" s="399"/>
      <c r="R636" s="399"/>
      <c r="S636" s="399"/>
      <c r="T636" s="399"/>
      <c r="U636" s="399"/>
      <c r="V636" s="399"/>
      <c r="W636" s="399"/>
      <c r="X636" s="399"/>
      <c r="Y636" s="399"/>
      <c r="Z636" s="399"/>
    </row>
    <row r="637" spans="1:26" x14ac:dyDescent="0.25">
      <c r="A637" s="399"/>
      <c r="B637" s="399"/>
      <c r="C637" s="399"/>
      <c r="D637" s="399"/>
      <c r="E637" s="399"/>
      <c r="F637" s="399"/>
      <c r="G637" s="399"/>
      <c r="H637" s="399"/>
      <c r="I637" s="399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</row>
    <row r="638" spans="1:26" x14ac:dyDescent="0.25">
      <c r="A638" s="399"/>
      <c r="B638" s="399"/>
      <c r="C638" s="399"/>
      <c r="D638" s="399"/>
      <c r="E638" s="399"/>
      <c r="F638" s="399"/>
      <c r="G638" s="399"/>
      <c r="H638" s="399"/>
      <c r="I638" s="399"/>
      <c r="J638" s="399"/>
      <c r="K638" s="399"/>
      <c r="L638" s="399"/>
      <c r="M638" s="399"/>
      <c r="N638" s="399"/>
      <c r="O638" s="399"/>
      <c r="P638" s="399"/>
      <c r="Q638" s="399"/>
      <c r="R638" s="399"/>
      <c r="S638" s="399"/>
      <c r="T638" s="399"/>
      <c r="U638" s="399"/>
      <c r="V638" s="399"/>
      <c r="W638" s="399"/>
      <c r="X638" s="399"/>
      <c r="Y638" s="399"/>
      <c r="Z638" s="399"/>
    </row>
    <row r="639" spans="1:26" x14ac:dyDescent="0.25">
      <c r="A639" s="399"/>
      <c r="B639" s="399"/>
      <c r="C639" s="399"/>
      <c r="D639" s="399"/>
      <c r="E639" s="399"/>
      <c r="F639" s="399"/>
      <c r="G639" s="399"/>
      <c r="H639" s="399"/>
      <c r="I639" s="399"/>
      <c r="J639" s="399"/>
      <c r="K639" s="399"/>
      <c r="L639" s="399"/>
      <c r="M639" s="399"/>
      <c r="N639" s="399"/>
      <c r="O639" s="399"/>
      <c r="P639" s="399"/>
      <c r="Q639" s="399"/>
      <c r="R639" s="399"/>
      <c r="S639" s="399"/>
      <c r="T639" s="399"/>
      <c r="U639" s="399"/>
      <c r="V639" s="399"/>
      <c r="W639" s="399"/>
      <c r="X639" s="399"/>
      <c r="Y639" s="399"/>
      <c r="Z639" s="399"/>
    </row>
    <row r="640" spans="1:26" x14ac:dyDescent="0.25">
      <c r="A640" s="399"/>
      <c r="B640" s="399"/>
      <c r="C640" s="399"/>
      <c r="D640" s="399"/>
      <c r="E640" s="399"/>
      <c r="F640" s="399"/>
      <c r="G640" s="399"/>
      <c r="H640" s="399"/>
      <c r="I640" s="399"/>
      <c r="J640" s="399"/>
      <c r="K640" s="399"/>
      <c r="L640" s="399"/>
      <c r="M640" s="399"/>
      <c r="N640" s="399"/>
      <c r="O640" s="399"/>
      <c r="P640" s="399"/>
      <c r="Q640" s="399"/>
      <c r="R640" s="399"/>
      <c r="S640" s="399"/>
      <c r="T640" s="399"/>
      <c r="U640" s="399"/>
      <c r="V640" s="399"/>
      <c r="W640" s="399"/>
      <c r="X640" s="399"/>
      <c r="Y640" s="399"/>
      <c r="Z640" s="399"/>
    </row>
    <row r="641" spans="1:26" x14ac:dyDescent="0.25">
      <c r="A641" s="399"/>
      <c r="B641" s="399"/>
      <c r="C641" s="399"/>
      <c r="D641" s="399"/>
      <c r="E641" s="399"/>
      <c r="F641" s="399"/>
      <c r="G641" s="399"/>
      <c r="H641" s="399"/>
      <c r="I641" s="399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</row>
    <row r="642" spans="1:26" x14ac:dyDescent="0.25">
      <c r="A642" s="399"/>
      <c r="B642" s="399"/>
      <c r="C642" s="399"/>
      <c r="D642" s="399"/>
      <c r="E642" s="399"/>
      <c r="F642" s="399"/>
      <c r="G642" s="399"/>
      <c r="H642" s="399"/>
      <c r="I642" s="399"/>
      <c r="J642" s="399"/>
      <c r="K642" s="399"/>
      <c r="L642" s="399"/>
      <c r="M642" s="399"/>
      <c r="N642" s="399"/>
      <c r="O642" s="399"/>
      <c r="P642" s="399"/>
      <c r="Q642" s="399"/>
      <c r="R642" s="399"/>
      <c r="S642" s="399"/>
      <c r="T642" s="399"/>
      <c r="U642" s="399"/>
      <c r="V642" s="399"/>
      <c r="W642" s="399"/>
      <c r="X642" s="399"/>
      <c r="Y642" s="399"/>
      <c r="Z642" s="399"/>
    </row>
    <row r="643" spans="1:26" x14ac:dyDescent="0.25">
      <c r="A643" s="399"/>
      <c r="B643" s="399"/>
      <c r="C643" s="399"/>
      <c r="D643" s="399"/>
      <c r="E643" s="399"/>
      <c r="F643" s="399"/>
      <c r="G643" s="399"/>
      <c r="H643" s="399"/>
      <c r="I643" s="399"/>
      <c r="J643" s="399"/>
      <c r="K643" s="399"/>
      <c r="L643" s="399"/>
      <c r="M643" s="399"/>
      <c r="N643" s="399"/>
      <c r="O643" s="399"/>
      <c r="P643" s="399"/>
      <c r="Q643" s="399"/>
      <c r="R643" s="399"/>
      <c r="S643" s="399"/>
      <c r="T643" s="399"/>
      <c r="U643" s="399"/>
      <c r="V643" s="399"/>
      <c r="W643" s="399"/>
      <c r="X643" s="399"/>
      <c r="Y643" s="399"/>
      <c r="Z643" s="399"/>
    </row>
    <row r="644" spans="1:26" x14ac:dyDescent="0.25">
      <c r="A644" s="399"/>
      <c r="B644" s="399"/>
      <c r="C644" s="399"/>
      <c r="D644" s="399"/>
      <c r="E644" s="399"/>
      <c r="F644" s="399"/>
      <c r="G644" s="399"/>
      <c r="H644" s="399"/>
      <c r="I644" s="399"/>
      <c r="J644" s="399"/>
      <c r="K644" s="399"/>
      <c r="L644" s="399"/>
      <c r="M644" s="399"/>
      <c r="N644" s="399"/>
      <c r="O644" s="399"/>
      <c r="P644" s="399"/>
      <c r="Q644" s="399"/>
      <c r="R644" s="399"/>
      <c r="S644" s="399"/>
      <c r="T644" s="399"/>
      <c r="U644" s="399"/>
      <c r="V644" s="399"/>
      <c r="W644" s="399"/>
      <c r="X644" s="399"/>
      <c r="Y644" s="399"/>
      <c r="Z644" s="399"/>
    </row>
    <row r="645" spans="1:26" x14ac:dyDescent="0.25">
      <c r="A645" s="399"/>
      <c r="B645" s="399"/>
      <c r="C645" s="399"/>
      <c r="D645" s="399"/>
      <c r="E645" s="399"/>
      <c r="F645" s="399"/>
      <c r="G645" s="399"/>
      <c r="H645" s="399"/>
      <c r="I645" s="399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</row>
    <row r="646" spans="1:26" x14ac:dyDescent="0.25">
      <c r="A646" s="399"/>
      <c r="B646" s="399"/>
      <c r="C646" s="399"/>
      <c r="D646" s="399"/>
      <c r="E646" s="399"/>
      <c r="F646" s="399"/>
      <c r="G646" s="399"/>
      <c r="H646" s="399"/>
      <c r="I646" s="399"/>
      <c r="J646" s="399"/>
      <c r="K646" s="399"/>
      <c r="L646" s="399"/>
      <c r="M646" s="399"/>
      <c r="N646" s="399"/>
      <c r="O646" s="399"/>
      <c r="P646" s="399"/>
      <c r="Q646" s="399"/>
      <c r="R646" s="399"/>
      <c r="S646" s="399"/>
      <c r="T646" s="399"/>
      <c r="U646" s="399"/>
      <c r="V646" s="399"/>
      <c r="W646" s="399"/>
      <c r="X646" s="399"/>
      <c r="Y646" s="399"/>
      <c r="Z646" s="399"/>
    </row>
    <row r="647" spans="1:26" x14ac:dyDescent="0.25">
      <c r="A647" s="399"/>
      <c r="B647" s="399"/>
      <c r="C647" s="399"/>
      <c r="D647" s="399"/>
      <c r="E647" s="399"/>
      <c r="F647" s="399"/>
      <c r="G647" s="399"/>
      <c r="H647" s="399"/>
      <c r="I647" s="399"/>
      <c r="J647" s="399"/>
      <c r="K647" s="399"/>
      <c r="L647" s="399"/>
      <c r="M647" s="399"/>
      <c r="N647" s="399"/>
      <c r="O647" s="399"/>
      <c r="P647" s="399"/>
      <c r="Q647" s="399"/>
      <c r="R647" s="399"/>
      <c r="S647" s="399"/>
      <c r="T647" s="399"/>
      <c r="U647" s="399"/>
      <c r="V647" s="399"/>
      <c r="W647" s="399"/>
      <c r="X647" s="399"/>
      <c r="Y647" s="399"/>
      <c r="Z647" s="399"/>
    </row>
    <row r="648" spans="1:26" x14ac:dyDescent="0.25">
      <c r="A648" s="399"/>
      <c r="B648" s="399"/>
      <c r="C648" s="399"/>
      <c r="D648" s="399"/>
      <c r="E648" s="399"/>
      <c r="F648" s="399"/>
      <c r="G648" s="399"/>
      <c r="H648" s="399"/>
      <c r="I648" s="399"/>
      <c r="J648" s="399"/>
      <c r="K648" s="399"/>
      <c r="L648" s="399"/>
      <c r="M648" s="399"/>
      <c r="N648" s="399"/>
      <c r="O648" s="399"/>
      <c r="P648" s="399"/>
      <c r="Q648" s="399"/>
      <c r="R648" s="399"/>
      <c r="S648" s="399"/>
      <c r="T648" s="399"/>
      <c r="U648" s="399"/>
      <c r="V648" s="399"/>
      <c r="W648" s="399"/>
      <c r="X648" s="399"/>
      <c r="Y648" s="399"/>
      <c r="Z648" s="399"/>
    </row>
    <row r="649" spans="1:26" x14ac:dyDescent="0.25">
      <c r="A649" s="399"/>
      <c r="B649" s="399"/>
      <c r="C649" s="399"/>
      <c r="D649" s="399"/>
      <c r="E649" s="399"/>
      <c r="F649" s="399"/>
      <c r="G649" s="399"/>
      <c r="H649" s="399"/>
      <c r="I649" s="399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</row>
    <row r="650" spans="1:26" x14ac:dyDescent="0.25">
      <c r="A650" s="399"/>
      <c r="B650" s="399"/>
      <c r="C650" s="399"/>
      <c r="D650" s="399"/>
      <c r="E650" s="399"/>
      <c r="F650" s="399"/>
      <c r="G650" s="399"/>
      <c r="H650" s="399"/>
      <c r="I650" s="399"/>
      <c r="J650" s="399"/>
      <c r="K650" s="399"/>
      <c r="L650" s="399"/>
      <c r="M650" s="399"/>
      <c r="N650" s="399"/>
      <c r="O650" s="399"/>
      <c r="P650" s="399"/>
      <c r="Q650" s="399"/>
      <c r="R650" s="399"/>
      <c r="S650" s="399"/>
      <c r="T650" s="399"/>
      <c r="U650" s="399"/>
      <c r="V650" s="399"/>
      <c r="W650" s="399"/>
      <c r="X650" s="399"/>
      <c r="Y650" s="399"/>
      <c r="Z650" s="399"/>
    </row>
    <row r="651" spans="1:26" x14ac:dyDescent="0.25">
      <c r="A651" s="399"/>
      <c r="B651" s="399"/>
      <c r="C651" s="399"/>
      <c r="D651" s="399"/>
      <c r="E651" s="399"/>
      <c r="F651" s="399"/>
      <c r="G651" s="399"/>
      <c r="H651" s="399"/>
      <c r="I651" s="399"/>
      <c r="J651" s="399"/>
      <c r="K651" s="399"/>
      <c r="L651" s="399"/>
      <c r="M651" s="399"/>
      <c r="N651" s="399"/>
      <c r="O651" s="399"/>
      <c r="P651" s="399"/>
      <c r="Q651" s="399"/>
      <c r="R651" s="399"/>
      <c r="S651" s="399"/>
      <c r="T651" s="399"/>
      <c r="U651" s="399"/>
      <c r="V651" s="399"/>
      <c r="W651" s="399"/>
      <c r="X651" s="399"/>
      <c r="Y651" s="399"/>
      <c r="Z651" s="399"/>
    </row>
    <row r="652" spans="1:26" x14ac:dyDescent="0.25">
      <c r="A652" s="399"/>
      <c r="B652" s="399"/>
      <c r="C652" s="399"/>
      <c r="D652" s="399"/>
      <c r="E652" s="399"/>
      <c r="F652" s="399"/>
      <c r="G652" s="399"/>
      <c r="H652" s="399"/>
      <c r="I652" s="399"/>
      <c r="J652" s="399"/>
      <c r="K652" s="399"/>
      <c r="L652" s="399"/>
      <c r="M652" s="399"/>
      <c r="N652" s="399"/>
      <c r="O652" s="399"/>
      <c r="P652" s="399"/>
      <c r="Q652" s="399"/>
      <c r="R652" s="399"/>
      <c r="S652" s="399"/>
      <c r="T652" s="399"/>
      <c r="U652" s="399"/>
      <c r="V652" s="399"/>
      <c r="W652" s="399"/>
      <c r="X652" s="399"/>
      <c r="Y652" s="399"/>
      <c r="Z652" s="399"/>
    </row>
    <row r="653" spans="1:26" x14ac:dyDescent="0.25">
      <c r="A653" s="399"/>
      <c r="B653" s="399"/>
      <c r="C653" s="399"/>
      <c r="D653" s="399"/>
      <c r="E653" s="399"/>
      <c r="F653" s="399"/>
      <c r="G653" s="399"/>
      <c r="H653" s="399"/>
      <c r="I653" s="399"/>
      <c r="J653" s="399"/>
      <c r="K653" s="399"/>
      <c r="L653" s="399"/>
      <c r="M653" s="399"/>
      <c r="N653" s="399"/>
      <c r="O653" s="399"/>
      <c r="P653" s="399"/>
      <c r="Q653" s="399"/>
      <c r="R653" s="399"/>
      <c r="S653" s="399"/>
      <c r="T653" s="399"/>
      <c r="U653" s="399"/>
      <c r="V653" s="399"/>
      <c r="W653" s="399"/>
      <c r="X653" s="399"/>
      <c r="Y653" s="399"/>
      <c r="Z653" s="399"/>
    </row>
    <row r="654" spans="1:26" x14ac:dyDescent="0.25">
      <c r="A654" s="399"/>
      <c r="B654" s="399"/>
      <c r="C654" s="399"/>
      <c r="D654" s="399"/>
      <c r="E654" s="399"/>
      <c r="F654" s="399"/>
      <c r="G654" s="399"/>
      <c r="H654" s="399"/>
      <c r="I654" s="399"/>
      <c r="J654" s="399"/>
      <c r="K654" s="399"/>
      <c r="L654" s="399"/>
      <c r="M654" s="399"/>
      <c r="N654" s="399"/>
      <c r="O654" s="399"/>
      <c r="P654" s="399"/>
      <c r="Q654" s="399"/>
      <c r="R654" s="399"/>
      <c r="S654" s="399"/>
      <c r="T654" s="399"/>
      <c r="U654" s="399"/>
      <c r="V654" s="399"/>
      <c r="W654" s="399"/>
      <c r="X654" s="399"/>
      <c r="Y654" s="399"/>
      <c r="Z654" s="399"/>
    </row>
    <row r="655" spans="1:26" x14ac:dyDescent="0.25">
      <c r="A655" s="399"/>
      <c r="B655" s="399"/>
      <c r="C655" s="399"/>
      <c r="D655" s="399"/>
      <c r="E655" s="399"/>
      <c r="F655" s="399"/>
      <c r="G655" s="399"/>
      <c r="H655" s="399"/>
      <c r="I655" s="399"/>
      <c r="J655" s="399"/>
      <c r="K655" s="399"/>
      <c r="L655" s="399"/>
      <c r="M655" s="399"/>
      <c r="N655" s="399"/>
      <c r="O655" s="399"/>
      <c r="P655" s="399"/>
      <c r="Q655" s="399"/>
      <c r="R655" s="399"/>
      <c r="S655" s="399"/>
      <c r="T655" s="399"/>
      <c r="U655" s="399"/>
      <c r="V655" s="399"/>
      <c r="W655" s="399"/>
      <c r="X655" s="399"/>
      <c r="Y655" s="399"/>
      <c r="Z655" s="399"/>
    </row>
    <row r="656" spans="1:26" x14ac:dyDescent="0.25">
      <c r="A656" s="399"/>
      <c r="B656" s="399"/>
      <c r="C656" s="399"/>
      <c r="D656" s="399"/>
      <c r="E656" s="399"/>
      <c r="F656" s="399"/>
      <c r="G656" s="399"/>
      <c r="H656" s="399"/>
      <c r="I656" s="399"/>
      <c r="J656" s="399"/>
      <c r="K656" s="399"/>
      <c r="L656" s="399"/>
      <c r="M656" s="399"/>
      <c r="N656" s="399"/>
      <c r="O656" s="399"/>
      <c r="P656" s="399"/>
      <c r="Q656" s="399"/>
      <c r="R656" s="399"/>
      <c r="S656" s="399"/>
      <c r="T656" s="399"/>
      <c r="U656" s="399"/>
      <c r="V656" s="399"/>
      <c r="W656" s="399"/>
      <c r="X656" s="399"/>
      <c r="Y656" s="399"/>
      <c r="Z656" s="399"/>
    </row>
    <row r="657" spans="1:26" x14ac:dyDescent="0.25">
      <c r="A657" s="399"/>
      <c r="B657" s="399"/>
      <c r="C657" s="399"/>
      <c r="D657" s="399"/>
      <c r="E657" s="399"/>
      <c r="F657" s="399"/>
      <c r="G657" s="399"/>
      <c r="H657" s="399"/>
      <c r="I657" s="399"/>
      <c r="J657" s="399"/>
      <c r="K657" s="399"/>
      <c r="L657" s="399"/>
      <c r="M657" s="399"/>
      <c r="N657" s="399"/>
      <c r="O657" s="399"/>
      <c r="P657" s="399"/>
      <c r="Q657" s="399"/>
      <c r="R657" s="399"/>
      <c r="S657" s="399"/>
      <c r="T657" s="399"/>
      <c r="U657" s="399"/>
      <c r="V657" s="399"/>
      <c r="W657" s="399"/>
      <c r="X657" s="399"/>
      <c r="Y657" s="399"/>
      <c r="Z657" s="399"/>
    </row>
    <row r="658" spans="1:26" x14ac:dyDescent="0.25">
      <c r="A658" s="399"/>
      <c r="B658" s="399"/>
      <c r="C658" s="399"/>
      <c r="D658" s="399"/>
      <c r="E658" s="399"/>
      <c r="F658" s="399"/>
      <c r="G658" s="399"/>
      <c r="H658" s="399"/>
      <c r="I658" s="399"/>
      <c r="J658" s="399"/>
      <c r="K658" s="399"/>
      <c r="L658" s="399"/>
      <c r="M658" s="399"/>
      <c r="N658" s="399"/>
      <c r="O658" s="399"/>
      <c r="P658" s="399"/>
      <c r="Q658" s="399"/>
      <c r="R658" s="399"/>
      <c r="S658" s="399"/>
      <c r="T658" s="399"/>
      <c r="U658" s="399"/>
      <c r="V658" s="399"/>
      <c r="W658" s="399"/>
      <c r="X658" s="399"/>
      <c r="Y658" s="399"/>
      <c r="Z658" s="399"/>
    </row>
    <row r="659" spans="1:26" x14ac:dyDescent="0.25">
      <c r="A659" s="399"/>
      <c r="B659" s="399"/>
      <c r="C659" s="399"/>
      <c r="D659" s="399"/>
      <c r="E659" s="399"/>
      <c r="F659" s="399"/>
      <c r="G659" s="399"/>
      <c r="H659" s="399"/>
      <c r="I659" s="399"/>
      <c r="J659" s="399"/>
      <c r="K659" s="399"/>
      <c r="L659" s="399"/>
      <c r="M659" s="399"/>
      <c r="N659" s="399"/>
      <c r="O659" s="399"/>
      <c r="P659" s="399"/>
      <c r="Q659" s="399"/>
      <c r="R659" s="399"/>
      <c r="S659" s="399"/>
      <c r="T659" s="399"/>
      <c r="U659" s="399"/>
      <c r="V659" s="399"/>
      <c r="W659" s="399"/>
      <c r="X659" s="399"/>
      <c r="Y659" s="399"/>
      <c r="Z659" s="399"/>
    </row>
    <row r="660" spans="1:26" x14ac:dyDescent="0.25">
      <c r="A660" s="399"/>
      <c r="B660" s="399"/>
      <c r="C660" s="399"/>
      <c r="D660" s="399"/>
      <c r="E660" s="399"/>
      <c r="F660" s="399"/>
      <c r="G660" s="399"/>
      <c r="H660" s="399"/>
      <c r="I660" s="399"/>
      <c r="J660" s="399"/>
      <c r="K660" s="399"/>
      <c r="L660" s="399"/>
      <c r="M660" s="399"/>
      <c r="N660" s="399"/>
      <c r="O660" s="399"/>
      <c r="P660" s="399"/>
      <c r="Q660" s="399"/>
      <c r="R660" s="399"/>
      <c r="S660" s="399"/>
      <c r="T660" s="399"/>
      <c r="U660" s="399"/>
      <c r="V660" s="399"/>
      <c r="W660" s="399"/>
      <c r="X660" s="399"/>
      <c r="Y660" s="399"/>
      <c r="Z660" s="399"/>
    </row>
    <row r="661" spans="1:26" x14ac:dyDescent="0.25">
      <c r="A661" s="399"/>
      <c r="B661" s="399"/>
      <c r="C661" s="399"/>
      <c r="D661" s="399"/>
      <c r="E661" s="399"/>
      <c r="F661" s="399"/>
      <c r="G661" s="399"/>
      <c r="H661" s="399"/>
      <c r="I661" s="399"/>
      <c r="J661" s="399"/>
      <c r="K661" s="399"/>
      <c r="L661" s="399"/>
      <c r="M661" s="399"/>
      <c r="N661" s="399"/>
      <c r="O661" s="399"/>
      <c r="P661" s="399"/>
      <c r="Q661" s="399"/>
      <c r="R661" s="399"/>
      <c r="S661" s="399"/>
      <c r="T661" s="399"/>
      <c r="U661" s="399"/>
      <c r="V661" s="399"/>
      <c r="W661" s="399"/>
      <c r="X661" s="399"/>
      <c r="Y661" s="399"/>
      <c r="Z661" s="399"/>
    </row>
    <row r="662" spans="1:26" x14ac:dyDescent="0.25">
      <c r="A662" s="399"/>
      <c r="B662" s="399"/>
      <c r="C662" s="399"/>
      <c r="D662" s="399"/>
      <c r="E662" s="399"/>
      <c r="F662" s="399"/>
      <c r="G662" s="399"/>
      <c r="H662" s="399"/>
      <c r="I662" s="399"/>
      <c r="J662" s="399"/>
      <c r="K662" s="399"/>
      <c r="L662" s="399"/>
      <c r="M662" s="399"/>
      <c r="N662" s="399"/>
      <c r="O662" s="399"/>
      <c r="P662" s="399"/>
      <c r="Q662" s="399"/>
      <c r="R662" s="399"/>
      <c r="S662" s="399"/>
      <c r="T662" s="399"/>
      <c r="U662" s="399"/>
      <c r="V662" s="399"/>
      <c r="W662" s="399"/>
      <c r="X662" s="399"/>
      <c r="Y662" s="399"/>
      <c r="Z662" s="399"/>
    </row>
    <row r="663" spans="1:26" x14ac:dyDescent="0.25">
      <c r="A663" s="399"/>
      <c r="B663" s="399"/>
      <c r="C663" s="399"/>
      <c r="D663" s="399"/>
      <c r="E663" s="399"/>
      <c r="F663" s="399"/>
      <c r="G663" s="399"/>
      <c r="H663" s="399"/>
      <c r="I663" s="399"/>
      <c r="J663" s="399"/>
      <c r="K663" s="399"/>
      <c r="L663" s="399"/>
      <c r="M663" s="399"/>
      <c r="N663" s="399"/>
      <c r="O663" s="399"/>
      <c r="P663" s="399"/>
      <c r="Q663" s="399"/>
      <c r="R663" s="399"/>
      <c r="S663" s="399"/>
      <c r="T663" s="399"/>
      <c r="U663" s="399"/>
      <c r="V663" s="399"/>
      <c r="W663" s="399"/>
      <c r="X663" s="399"/>
      <c r="Y663" s="399"/>
      <c r="Z663" s="399"/>
    </row>
    <row r="664" spans="1:26" x14ac:dyDescent="0.25">
      <c r="A664" s="399"/>
      <c r="B664" s="399"/>
      <c r="C664" s="399"/>
      <c r="D664" s="399"/>
      <c r="E664" s="399"/>
      <c r="F664" s="399"/>
      <c r="G664" s="399"/>
      <c r="H664" s="399"/>
      <c r="I664" s="399"/>
      <c r="J664" s="399"/>
      <c r="K664" s="399"/>
      <c r="L664" s="399"/>
      <c r="M664" s="399"/>
      <c r="N664" s="399"/>
      <c r="O664" s="399"/>
      <c r="P664" s="399"/>
      <c r="Q664" s="399"/>
      <c r="R664" s="399"/>
      <c r="S664" s="399"/>
      <c r="T664" s="399"/>
      <c r="U664" s="399"/>
      <c r="V664" s="399"/>
      <c r="W664" s="399"/>
      <c r="X664" s="399"/>
      <c r="Y664" s="399"/>
      <c r="Z664" s="399"/>
    </row>
    <row r="665" spans="1:26" x14ac:dyDescent="0.25">
      <c r="A665" s="399"/>
      <c r="B665" s="399"/>
      <c r="C665" s="399"/>
      <c r="D665" s="399"/>
      <c r="E665" s="399"/>
      <c r="F665" s="399"/>
      <c r="G665" s="399"/>
      <c r="H665" s="399"/>
      <c r="I665" s="399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399"/>
      <c r="V665" s="399"/>
      <c r="W665" s="399"/>
      <c r="X665" s="399"/>
      <c r="Y665" s="399"/>
      <c r="Z665" s="399"/>
    </row>
    <row r="666" spans="1:26" x14ac:dyDescent="0.25">
      <c r="A666" s="399"/>
      <c r="B666" s="399"/>
      <c r="C666" s="399"/>
      <c r="D666" s="399"/>
      <c r="E666" s="399"/>
      <c r="F666" s="399"/>
      <c r="G666" s="399"/>
      <c r="H666" s="399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399"/>
      <c r="Y666" s="399"/>
      <c r="Z666" s="399"/>
    </row>
    <row r="667" spans="1:26" x14ac:dyDescent="0.25">
      <c r="A667" s="399"/>
      <c r="B667" s="399"/>
      <c r="C667" s="399"/>
      <c r="D667" s="399"/>
      <c r="E667" s="399"/>
      <c r="F667" s="399"/>
      <c r="G667" s="399"/>
      <c r="H667" s="399"/>
      <c r="I667" s="399"/>
      <c r="J667" s="399"/>
      <c r="K667" s="399"/>
      <c r="L667" s="399"/>
      <c r="M667" s="399"/>
      <c r="N667" s="399"/>
      <c r="O667" s="399"/>
      <c r="P667" s="399"/>
      <c r="Q667" s="399"/>
      <c r="R667" s="399"/>
      <c r="S667" s="399"/>
      <c r="T667" s="399"/>
      <c r="U667" s="399"/>
      <c r="V667" s="399"/>
      <c r="W667" s="399"/>
      <c r="X667" s="399"/>
      <c r="Y667" s="399"/>
      <c r="Z667" s="399"/>
    </row>
    <row r="668" spans="1:26" x14ac:dyDescent="0.25">
      <c r="A668" s="399"/>
      <c r="B668" s="399"/>
      <c r="C668" s="399"/>
      <c r="D668" s="399"/>
      <c r="E668" s="399"/>
      <c r="F668" s="399"/>
      <c r="G668" s="399"/>
      <c r="H668" s="399"/>
      <c r="I668" s="399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399"/>
      <c r="V668" s="399"/>
      <c r="W668" s="399"/>
      <c r="X668" s="399"/>
      <c r="Y668" s="399"/>
      <c r="Z668" s="399"/>
    </row>
    <row r="669" spans="1:26" x14ac:dyDescent="0.25">
      <c r="A669" s="399"/>
      <c r="B669" s="399"/>
      <c r="C669" s="399"/>
      <c r="D669" s="399"/>
      <c r="E669" s="399"/>
      <c r="F669" s="399"/>
      <c r="G669" s="399"/>
      <c r="H669" s="399"/>
      <c r="I669" s="399"/>
      <c r="J669" s="399"/>
      <c r="K669" s="399"/>
      <c r="L669" s="399"/>
      <c r="M669" s="399"/>
      <c r="N669" s="399"/>
      <c r="O669" s="399"/>
      <c r="P669" s="399"/>
      <c r="Q669" s="399"/>
      <c r="R669" s="399"/>
      <c r="S669" s="399"/>
      <c r="T669" s="399"/>
      <c r="U669" s="399"/>
      <c r="V669" s="399"/>
      <c r="W669" s="399"/>
      <c r="X669" s="399"/>
      <c r="Y669" s="399"/>
      <c r="Z669" s="399"/>
    </row>
    <row r="670" spans="1:26" x14ac:dyDescent="0.25">
      <c r="A670" s="399"/>
      <c r="B670" s="399"/>
      <c r="C670" s="399"/>
      <c r="D670" s="399"/>
      <c r="E670" s="399"/>
      <c r="F670" s="399"/>
      <c r="G670" s="399"/>
      <c r="H670" s="399"/>
      <c r="I670" s="399"/>
      <c r="J670" s="399"/>
      <c r="K670" s="399"/>
      <c r="L670" s="399"/>
      <c r="M670" s="399"/>
      <c r="N670" s="399"/>
      <c r="O670" s="399"/>
      <c r="P670" s="399"/>
      <c r="Q670" s="399"/>
      <c r="R670" s="399"/>
      <c r="S670" s="399"/>
      <c r="T670" s="399"/>
      <c r="U670" s="399"/>
      <c r="V670" s="399"/>
      <c r="W670" s="399"/>
      <c r="X670" s="399"/>
      <c r="Y670" s="399"/>
      <c r="Z670" s="399"/>
    </row>
    <row r="671" spans="1:26" x14ac:dyDescent="0.25">
      <c r="A671" s="399"/>
      <c r="B671" s="399"/>
      <c r="C671" s="399"/>
      <c r="D671" s="399"/>
      <c r="E671" s="399"/>
      <c r="F671" s="399"/>
      <c r="G671" s="399"/>
      <c r="H671" s="399"/>
      <c r="I671" s="399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</row>
    <row r="672" spans="1:26" x14ac:dyDescent="0.25">
      <c r="A672" s="399"/>
      <c r="B672" s="399"/>
      <c r="C672" s="399"/>
      <c r="D672" s="399"/>
      <c r="E672" s="399"/>
      <c r="F672" s="399"/>
      <c r="G672" s="399"/>
      <c r="H672" s="399"/>
      <c r="I672" s="399"/>
      <c r="J672" s="399"/>
      <c r="K672" s="399"/>
      <c r="L672" s="399"/>
      <c r="M672" s="399"/>
      <c r="N672" s="399"/>
      <c r="O672" s="399"/>
      <c r="P672" s="399"/>
      <c r="Q672" s="399"/>
      <c r="R672" s="399"/>
      <c r="S672" s="399"/>
      <c r="T672" s="399"/>
      <c r="U672" s="399"/>
      <c r="V672" s="399"/>
      <c r="W672" s="399"/>
      <c r="X672" s="399"/>
      <c r="Y672" s="399"/>
      <c r="Z672" s="399"/>
    </row>
    <row r="673" spans="1:26" x14ac:dyDescent="0.25">
      <c r="A673" s="399"/>
      <c r="B673" s="399"/>
      <c r="C673" s="399"/>
      <c r="D673" s="399"/>
      <c r="E673" s="399"/>
      <c r="F673" s="399"/>
      <c r="G673" s="399"/>
      <c r="H673" s="399"/>
      <c r="I673" s="399"/>
      <c r="J673" s="399"/>
      <c r="K673" s="399"/>
      <c r="L673" s="399"/>
      <c r="M673" s="399"/>
      <c r="N673" s="399"/>
      <c r="O673" s="399"/>
      <c r="P673" s="399"/>
      <c r="Q673" s="399"/>
      <c r="R673" s="399"/>
      <c r="S673" s="399"/>
      <c r="T673" s="399"/>
      <c r="U673" s="399"/>
      <c r="V673" s="399"/>
      <c r="W673" s="399"/>
      <c r="X673" s="399"/>
      <c r="Y673" s="399"/>
      <c r="Z673" s="399"/>
    </row>
    <row r="674" spans="1:26" x14ac:dyDescent="0.25">
      <c r="A674" s="399"/>
      <c r="B674" s="399"/>
      <c r="C674" s="399"/>
      <c r="D674" s="399"/>
      <c r="E674" s="399"/>
      <c r="F674" s="399"/>
      <c r="G674" s="399"/>
      <c r="H674" s="399"/>
      <c r="I674" s="399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399"/>
      <c r="V674" s="399"/>
      <c r="W674" s="399"/>
      <c r="X674" s="399"/>
      <c r="Y674" s="399"/>
      <c r="Z674" s="399"/>
    </row>
    <row r="675" spans="1:26" x14ac:dyDescent="0.25">
      <c r="A675" s="399"/>
      <c r="B675" s="399"/>
      <c r="C675" s="399"/>
      <c r="D675" s="399"/>
      <c r="E675" s="399"/>
      <c r="F675" s="399"/>
      <c r="G675" s="399"/>
      <c r="H675" s="399"/>
      <c r="I675" s="399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</row>
    <row r="676" spans="1:26" x14ac:dyDescent="0.25">
      <c r="A676" s="399"/>
      <c r="B676" s="399"/>
      <c r="C676" s="399"/>
      <c r="D676" s="399"/>
      <c r="E676" s="399"/>
      <c r="F676" s="399"/>
      <c r="G676" s="399"/>
      <c r="H676" s="399"/>
      <c r="I676" s="399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399"/>
      <c r="V676" s="399"/>
      <c r="W676" s="399"/>
      <c r="X676" s="399"/>
      <c r="Y676" s="399"/>
      <c r="Z676" s="399"/>
    </row>
    <row r="677" spans="1:26" x14ac:dyDescent="0.25">
      <c r="A677" s="399"/>
      <c r="B677" s="399"/>
      <c r="C677" s="399"/>
      <c r="D677" s="399"/>
      <c r="E677" s="399"/>
      <c r="F677" s="399"/>
      <c r="G677" s="399"/>
      <c r="H677" s="399"/>
      <c r="I677" s="399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399"/>
      <c r="V677" s="399"/>
      <c r="W677" s="399"/>
      <c r="X677" s="399"/>
      <c r="Y677" s="399"/>
      <c r="Z677" s="399"/>
    </row>
    <row r="678" spans="1:26" x14ac:dyDescent="0.25">
      <c r="A678" s="399"/>
      <c r="B678" s="399"/>
      <c r="C678" s="399"/>
      <c r="D678" s="399"/>
      <c r="E678" s="399"/>
      <c r="F678" s="399"/>
      <c r="G678" s="399"/>
      <c r="H678" s="399"/>
      <c r="I678" s="399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399"/>
      <c r="V678" s="399"/>
      <c r="W678" s="399"/>
      <c r="X678" s="399"/>
      <c r="Y678" s="399"/>
      <c r="Z678" s="399"/>
    </row>
    <row r="679" spans="1:26" x14ac:dyDescent="0.25">
      <c r="A679" s="399"/>
      <c r="B679" s="399"/>
      <c r="C679" s="399"/>
      <c r="D679" s="399"/>
      <c r="E679" s="399"/>
      <c r="F679" s="399"/>
      <c r="G679" s="399"/>
      <c r="H679" s="399"/>
      <c r="I679" s="399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</row>
    <row r="680" spans="1:26" x14ac:dyDescent="0.25">
      <c r="A680" s="399"/>
      <c r="B680" s="399"/>
      <c r="C680" s="399"/>
      <c r="D680" s="399"/>
      <c r="E680" s="399"/>
      <c r="F680" s="399"/>
      <c r="G680" s="399"/>
      <c r="H680" s="399"/>
      <c r="I680" s="399"/>
      <c r="J680" s="399"/>
      <c r="K680" s="399"/>
      <c r="L680" s="399"/>
      <c r="M680" s="399"/>
      <c r="N680" s="399"/>
      <c r="O680" s="399"/>
      <c r="P680" s="399"/>
      <c r="Q680" s="399"/>
      <c r="R680" s="399"/>
      <c r="S680" s="399"/>
      <c r="T680" s="399"/>
      <c r="U680" s="399"/>
      <c r="V680" s="399"/>
      <c r="W680" s="399"/>
      <c r="X680" s="399"/>
      <c r="Y680" s="399"/>
      <c r="Z680" s="399"/>
    </row>
    <row r="681" spans="1:26" x14ac:dyDescent="0.25">
      <c r="A681" s="399"/>
      <c r="B681" s="399"/>
      <c r="C681" s="399"/>
      <c r="D681" s="399"/>
      <c r="E681" s="399"/>
      <c r="F681" s="399"/>
      <c r="G681" s="399"/>
      <c r="H681" s="399"/>
      <c r="I681" s="399"/>
      <c r="J681" s="399"/>
      <c r="K681" s="399"/>
      <c r="L681" s="399"/>
      <c r="M681" s="399"/>
      <c r="N681" s="399"/>
      <c r="O681" s="399"/>
      <c r="P681" s="399"/>
      <c r="Q681" s="399"/>
      <c r="R681" s="399"/>
      <c r="S681" s="399"/>
      <c r="T681" s="399"/>
      <c r="U681" s="399"/>
      <c r="V681" s="399"/>
      <c r="W681" s="399"/>
      <c r="X681" s="399"/>
      <c r="Y681" s="399"/>
      <c r="Z681" s="399"/>
    </row>
    <row r="682" spans="1:26" x14ac:dyDescent="0.25">
      <c r="A682" s="399"/>
      <c r="B682" s="399"/>
      <c r="C682" s="399"/>
      <c r="D682" s="399"/>
      <c r="E682" s="399"/>
      <c r="F682" s="399"/>
      <c r="G682" s="399"/>
      <c r="H682" s="399"/>
      <c r="I682" s="399"/>
      <c r="J682" s="399"/>
      <c r="K682" s="399"/>
      <c r="L682" s="399"/>
      <c r="M682" s="399"/>
      <c r="N682" s="399"/>
      <c r="O682" s="399"/>
      <c r="P682" s="399"/>
      <c r="Q682" s="399"/>
      <c r="R682" s="399"/>
      <c r="S682" s="399"/>
      <c r="T682" s="399"/>
      <c r="U682" s="399"/>
      <c r="V682" s="399"/>
      <c r="W682" s="399"/>
      <c r="X682" s="399"/>
      <c r="Y682" s="399"/>
      <c r="Z682" s="399"/>
    </row>
    <row r="683" spans="1:26" x14ac:dyDescent="0.25">
      <c r="A683" s="399"/>
      <c r="B683" s="399"/>
      <c r="C683" s="399"/>
      <c r="D683" s="399"/>
      <c r="E683" s="399"/>
      <c r="F683" s="399"/>
      <c r="G683" s="399"/>
      <c r="H683" s="399"/>
      <c r="I683" s="399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</row>
    <row r="684" spans="1:26" x14ac:dyDescent="0.25">
      <c r="A684" s="399"/>
      <c r="B684" s="399"/>
      <c r="C684" s="399"/>
      <c r="D684" s="399"/>
      <c r="E684" s="399"/>
      <c r="F684" s="399"/>
      <c r="G684" s="399"/>
      <c r="H684" s="399"/>
      <c r="I684" s="399"/>
      <c r="J684" s="399"/>
      <c r="K684" s="399"/>
      <c r="L684" s="399"/>
      <c r="M684" s="399"/>
      <c r="N684" s="399"/>
      <c r="O684" s="399"/>
      <c r="P684" s="399"/>
      <c r="Q684" s="399"/>
      <c r="R684" s="399"/>
      <c r="S684" s="399"/>
      <c r="T684" s="399"/>
      <c r="U684" s="399"/>
      <c r="V684" s="399"/>
      <c r="W684" s="399"/>
      <c r="X684" s="399"/>
      <c r="Y684" s="399"/>
      <c r="Z684" s="399"/>
    </row>
    <row r="685" spans="1:26" x14ac:dyDescent="0.25">
      <c r="A685" s="399"/>
      <c r="B685" s="399"/>
      <c r="C685" s="399"/>
      <c r="D685" s="399"/>
      <c r="E685" s="399"/>
      <c r="F685" s="399"/>
      <c r="G685" s="399"/>
      <c r="H685" s="399"/>
      <c r="I685" s="399"/>
      <c r="J685" s="399"/>
      <c r="K685" s="399"/>
      <c r="L685" s="399"/>
      <c r="M685" s="399"/>
      <c r="N685" s="399"/>
      <c r="O685" s="399"/>
      <c r="P685" s="399"/>
      <c r="Q685" s="399"/>
      <c r="R685" s="399"/>
      <c r="S685" s="399"/>
      <c r="T685" s="399"/>
      <c r="U685" s="399"/>
      <c r="V685" s="399"/>
      <c r="W685" s="399"/>
      <c r="X685" s="399"/>
      <c r="Y685" s="399"/>
      <c r="Z685" s="399"/>
    </row>
    <row r="686" spans="1:26" x14ac:dyDescent="0.25">
      <c r="A686" s="399"/>
      <c r="B686" s="399"/>
      <c r="C686" s="399"/>
      <c r="D686" s="399"/>
      <c r="E686" s="399"/>
      <c r="F686" s="399"/>
      <c r="G686" s="399"/>
      <c r="H686" s="399"/>
      <c r="I686" s="399"/>
      <c r="J686" s="399"/>
      <c r="K686" s="399"/>
      <c r="L686" s="399"/>
      <c r="M686" s="399"/>
      <c r="N686" s="399"/>
      <c r="O686" s="399"/>
      <c r="P686" s="399"/>
      <c r="Q686" s="399"/>
      <c r="R686" s="399"/>
      <c r="S686" s="399"/>
      <c r="T686" s="399"/>
      <c r="U686" s="399"/>
      <c r="V686" s="399"/>
      <c r="W686" s="399"/>
      <c r="X686" s="399"/>
      <c r="Y686" s="399"/>
      <c r="Z686" s="399"/>
    </row>
    <row r="687" spans="1:26" x14ac:dyDescent="0.25">
      <c r="A687" s="399"/>
      <c r="B687" s="399"/>
      <c r="C687" s="399"/>
      <c r="D687" s="399"/>
      <c r="E687" s="399"/>
      <c r="F687" s="399"/>
      <c r="G687" s="399"/>
      <c r="H687" s="399"/>
      <c r="I687" s="399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</row>
    <row r="688" spans="1:26" x14ac:dyDescent="0.25">
      <c r="A688" s="399"/>
      <c r="B688" s="399"/>
      <c r="C688" s="399"/>
      <c r="D688" s="399"/>
      <c r="E688" s="399"/>
      <c r="F688" s="399"/>
      <c r="G688" s="399"/>
      <c r="H688" s="399"/>
      <c r="I688" s="399"/>
      <c r="J688" s="399"/>
      <c r="K688" s="399"/>
      <c r="L688" s="399"/>
      <c r="M688" s="399"/>
      <c r="N688" s="399"/>
      <c r="O688" s="399"/>
      <c r="P688" s="399"/>
      <c r="Q688" s="399"/>
      <c r="R688" s="399"/>
      <c r="S688" s="399"/>
      <c r="T688" s="399"/>
      <c r="U688" s="399"/>
      <c r="V688" s="399"/>
      <c r="W688" s="399"/>
      <c r="X688" s="399"/>
      <c r="Y688" s="399"/>
      <c r="Z688" s="399"/>
    </row>
    <row r="689" spans="1:26" x14ac:dyDescent="0.25">
      <c r="A689" s="399"/>
      <c r="B689" s="399"/>
      <c r="C689" s="399"/>
      <c r="D689" s="399"/>
      <c r="E689" s="399"/>
      <c r="F689" s="399"/>
      <c r="G689" s="399"/>
      <c r="H689" s="399"/>
      <c r="I689" s="399"/>
      <c r="J689" s="399"/>
      <c r="K689" s="399"/>
      <c r="L689" s="399"/>
      <c r="M689" s="399"/>
      <c r="N689" s="399"/>
      <c r="O689" s="399"/>
      <c r="P689" s="399"/>
      <c r="Q689" s="399"/>
      <c r="R689" s="399"/>
      <c r="S689" s="399"/>
      <c r="T689" s="399"/>
      <c r="U689" s="399"/>
      <c r="V689" s="399"/>
      <c r="W689" s="399"/>
      <c r="X689" s="399"/>
      <c r="Y689" s="399"/>
      <c r="Z689" s="399"/>
    </row>
    <row r="690" spans="1:26" x14ac:dyDescent="0.25">
      <c r="A690" s="399"/>
      <c r="B690" s="399"/>
      <c r="C690" s="399"/>
      <c r="D690" s="399"/>
      <c r="E690" s="399"/>
      <c r="F690" s="399"/>
      <c r="G690" s="399"/>
      <c r="H690" s="399"/>
      <c r="I690" s="399"/>
      <c r="J690" s="399"/>
      <c r="K690" s="399"/>
      <c r="L690" s="399"/>
      <c r="M690" s="399"/>
      <c r="N690" s="399"/>
      <c r="O690" s="399"/>
      <c r="P690" s="399"/>
      <c r="Q690" s="399"/>
      <c r="R690" s="399"/>
      <c r="S690" s="399"/>
      <c r="T690" s="399"/>
      <c r="U690" s="399"/>
      <c r="V690" s="399"/>
      <c r="W690" s="399"/>
      <c r="X690" s="399"/>
      <c r="Y690" s="399"/>
      <c r="Z690" s="399"/>
    </row>
    <row r="691" spans="1:26" x14ac:dyDescent="0.25">
      <c r="A691" s="399"/>
      <c r="B691" s="399"/>
      <c r="C691" s="399"/>
      <c r="D691" s="399"/>
      <c r="E691" s="399"/>
      <c r="F691" s="399"/>
      <c r="G691" s="399"/>
      <c r="H691" s="399"/>
      <c r="I691" s="399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</row>
    <row r="692" spans="1:26" x14ac:dyDescent="0.25">
      <c r="A692" s="399"/>
      <c r="B692" s="399"/>
      <c r="C692" s="399"/>
      <c r="D692" s="399"/>
      <c r="E692" s="399"/>
      <c r="F692" s="399"/>
      <c r="G692" s="399"/>
      <c r="H692" s="399"/>
      <c r="I692" s="399"/>
      <c r="J692" s="399"/>
      <c r="K692" s="399"/>
      <c r="L692" s="399"/>
      <c r="M692" s="399"/>
      <c r="N692" s="399"/>
      <c r="O692" s="399"/>
      <c r="P692" s="399"/>
      <c r="Q692" s="399"/>
      <c r="R692" s="399"/>
      <c r="S692" s="399"/>
      <c r="T692" s="399"/>
      <c r="U692" s="399"/>
      <c r="V692" s="399"/>
      <c r="W692" s="399"/>
      <c r="X692" s="399"/>
      <c r="Y692" s="399"/>
      <c r="Z692" s="399"/>
    </row>
    <row r="693" spans="1:26" x14ac:dyDescent="0.25">
      <c r="A693" s="399"/>
      <c r="B693" s="399"/>
      <c r="C693" s="399"/>
      <c r="D693" s="399"/>
      <c r="E693" s="399"/>
      <c r="F693" s="399"/>
      <c r="G693" s="399"/>
      <c r="H693" s="399"/>
      <c r="I693" s="399"/>
      <c r="J693" s="399"/>
      <c r="K693" s="399"/>
      <c r="L693" s="399"/>
      <c r="M693" s="399"/>
      <c r="N693" s="399"/>
      <c r="O693" s="399"/>
      <c r="P693" s="399"/>
      <c r="Q693" s="399"/>
      <c r="R693" s="399"/>
      <c r="S693" s="399"/>
      <c r="T693" s="399"/>
      <c r="U693" s="399"/>
      <c r="V693" s="399"/>
      <c r="W693" s="399"/>
      <c r="X693" s="399"/>
      <c r="Y693" s="399"/>
      <c r="Z693" s="399"/>
    </row>
    <row r="694" spans="1:26" x14ac:dyDescent="0.25">
      <c r="A694" s="399"/>
      <c r="B694" s="399"/>
      <c r="C694" s="399"/>
      <c r="D694" s="399"/>
      <c r="E694" s="399"/>
      <c r="F694" s="399"/>
      <c r="G694" s="399"/>
      <c r="H694" s="399"/>
      <c r="I694" s="399"/>
      <c r="J694" s="399"/>
      <c r="K694" s="399"/>
      <c r="L694" s="399"/>
      <c r="M694" s="399"/>
      <c r="N694" s="399"/>
      <c r="O694" s="399"/>
      <c r="P694" s="399"/>
      <c r="Q694" s="399"/>
      <c r="R694" s="399"/>
      <c r="S694" s="399"/>
      <c r="T694" s="399"/>
      <c r="U694" s="399"/>
      <c r="V694" s="399"/>
      <c r="W694" s="399"/>
      <c r="X694" s="399"/>
      <c r="Y694" s="399"/>
      <c r="Z694" s="399"/>
    </row>
    <row r="695" spans="1:26" x14ac:dyDescent="0.25">
      <c r="A695" s="399"/>
      <c r="B695" s="399"/>
      <c r="C695" s="399"/>
      <c r="D695" s="399"/>
      <c r="E695" s="399"/>
      <c r="F695" s="399"/>
      <c r="G695" s="399"/>
      <c r="H695" s="399"/>
      <c r="I695" s="399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</row>
    <row r="696" spans="1:26" x14ac:dyDescent="0.25">
      <c r="A696" s="399"/>
      <c r="B696" s="399"/>
      <c r="C696" s="399"/>
      <c r="D696" s="399"/>
      <c r="E696" s="399"/>
      <c r="F696" s="399"/>
      <c r="G696" s="399"/>
      <c r="H696" s="399"/>
      <c r="I696" s="399"/>
      <c r="J696" s="399"/>
      <c r="K696" s="399"/>
      <c r="L696" s="399"/>
      <c r="M696" s="399"/>
      <c r="N696" s="399"/>
      <c r="O696" s="399"/>
      <c r="P696" s="399"/>
      <c r="Q696" s="399"/>
      <c r="R696" s="399"/>
      <c r="S696" s="399"/>
      <c r="T696" s="399"/>
      <c r="U696" s="399"/>
      <c r="V696" s="399"/>
      <c r="W696" s="399"/>
      <c r="X696" s="399"/>
      <c r="Y696" s="399"/>
      <c r="Z696" s="399"/>
    </row>
    <row r="697" spans="1:26" x14ac:dyDescent="0.25">
      <c r="A697" s="399"/>
      <c r="B697" s="399"/>
      <c r="C697" s="399"/>
      <c r="D697" s="399"/>
      <c r="E697" s="399"/>
      <c r="F697" s="399"/>
      <c r="G697" s="399"/>
      <c r="H697" s="399"/>
      <c r="I697" s="399"/>
      <c r="J697" s="399"/>
      <c r="K697" s="399"/>
      <c r="L697" s="399"/>
      <c r="M697" s="399"/>
      <c r="N697" s="399"/>
      <c r="O697" s="399"/>
      <c r="P697" s="399"/>
      <c r="Q697" s="399"/>
      <c r="R697" s="399"/>
      <c r="S697" s="399"/>
      <c r="T697" s="399"/>
      <c r="U697" s="399"/>
      <c r="V697" s="399"/>
      <c r="W697" s="399"/>
      <c r="X697" s="399"/>
      <c r="Y697" s="399"/>
      <c r="Z697" s="399"/>
    </row>
    <row r="698" spans="1:26" x14ac:dyDescent="0.25">
      <c r="A698" s="399"/>
      <c r="B698" s="399"/>
      <c r="C698" s="399"/>
      <c r="D698" s="399"/>
      <c r="E698" s="399"/>
      <c r="F698" s="399"/>
      <c r="G698" s="399"/>
      <c r="H698" s="399"/>
      <c r="I698" s="399"/>
      <c r="J698" s="399"/>
      <c r="K698" s="399"/>
      <c r="L698" s="399"/>
      <c r="M698" s="399"/>
      <c r="N698" s="399"/>
      <c r="O698" s="399"/>
      <c r="P698" s="399"/>
      <c r="Q698" s="399"/>
      <c r="R698" s="399"/>
      <c r="S698" s="399"/>
      <c r="T698" s="399"/>
      <c r="U698" s="399"/>
      <c r="V698" s="399"/>
      <c r="W698" s="399"/>
      <c r="X698" s="399"/>
      <c r="Y698" s="399"/>
      <c r="Z698" s="399"/>
    </row>
    <row r="699" spans="1:26" x14ac:dyDescent="0.25">
      <c r="A699" s="399"/>
      <c r="B699" s="399"/>
      <c r="C699" s="399"/>
      <c r="D699" s="399"/>
      <c r="E699" s="399"/>
      <c r="F699" s="399"/>
      <c r="G699" s="399"/>
      <c r="H699" s="399"/>
      <c r="I699" s="399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</row>
    <row r="700" spans="1:26" x14ac:dyDescent="0.25">
      <c r="A700" s="399"/>
      <c r="B700" s="399"/>
      <c r="C700" s="399"/>
      <c r="D700" s="399"/>
      <c r="E700" s="399"/>
      <c r="F700" s="399"/>
      <c r="G700" s="399"/>
      <c r="H700" s="399"/>
      <c r="I700" s="399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399"/>
      <c r="V700" s="399"/>
      <c r="W700" s="399"/>
      <c r="X700" s="399"/>
      <c r="Y700" s="399"/>
      <c r="Z700" s="399"/>
    </row>
    <row r="701" spans="1:26" x14ac:dyDescent="0.25">
      <c r="A701" s="399"/>
      <c r="B701" s="399"/>
      <c r="C701" s="399"/>
      <c r="D701" s="399"/>
      <c r="E701" s="399"/>
      <c r="F701" s="399"/>
      <c r="G701" s="399"/>
      <c r="H701" s="399"/>
      <c r="I701" s="399"/>
      <c r="J701" s="399"/>
      <c r="K701" s="399"/>
      <c r="L701" s="399"/>
      <c r="M701" s="399"/>
      <c r="N701" s="399"/>
      <c r="O701" s="399"/>
      <c r="P701" s="399"/>
      <c r="Q701" s="399"/>
      <c r="R701" s="399"/>
      <c r="S701" s="399"/>
      <c r="T701" s="399"/>
      <c r="U701" s="399"/>
      <c r="V701" s="399"/>
      <c r="W701" s="399"/>
      <c r="X701" s="399"/>
      <c r="Y701" s="399"/>
      <c r="Z701" s="399"/>
    </row>
    <row r="702" spans="1:26" x14ac:dyDescent="0.25">
      <c r="A702" s="399"/>
      <c r="B702" s="399"/>
      <c r="C702" s="399"/>
      <c r="D702" s="399"/>
      <c r="E702" s="399"/>
      <c r="F702" s="399"/>
      <c r="G702" s="399"/>
      <c r="H702" s="399"/>
      <c r="I702" s="399"/>
      <c r="J702" s="399"/>
      <c r="K702" s="399"/>
      <c r="L702" s="399"/>
      <c r="M702" s="399"/>
      <c r="N702" s="399"/>
      <c r="O702" s="399"/>
      <c r="P702" s="399"/>
      <c r="Q702" s="399"/>
      <c r="R702" s="399"/>
      <c r="S702" s="399"/>
      <c r="T702" s="399"/>
      <c r="U702" s="399"/>
      <c r="V702" s="399"/>
      <c r="W702" s="399"/>
      <c r="X702" s="399"/>
      <c r="Y702" s="399"/>
      <c r="Z702" s="399"/>
    </row>
    <row r="703" spans="1:26" x14ac:dyDescent="0.25">
      <c r="A703" s="399"/>
      <c r="B703" s="399"/>
      <c r="C703" s="399"/>
      <c r="D703" s="399"/>
      <c r="E703" s="399"/>
      <c r="F703" s="399"/>
      <c r="G703" s="399"/>
      <c r="H703" s="399"/>
      <c r="I703" s="399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</row>
    <row r="704" spans="1:26" x14ac:dyDescent="0.25">
      <c r="A704" s="399"/>
      <c r="B704" s="399"/>
      <c r="C704" s="399"/>
      <c r="D704" s="399"/>
      <c r="E704" s="399"/>
      <c r="F704" s="399"/>
      <c r="G704" s="399"/>
      <c r="H704" s="399"/>
      <c r="I704" s="399"/>
      <c r="J704" s="399"/>
      <c r="K704" s="399"/>
      <c r="L704" s="399"/>
      <c r="M704" s="399"/>
      <c r="N704" s="399"/>
      <c r="O704" s="399"/>
      <c r="P704" s="399"/>
      <c r="Q704" s="399"/>
      <c r="R704" s="399"/>
      <c r="S704" s="399"/>
      <c r="T704" s="399"/>
      <c r="U704" s="399"/>
      <c r="V704" s="399"/>
      <c r="W704" s="399"/>
      <c r="X704" s="399"/>
      <c r="Y704" s="399"/>
      <c r="Z704" s="399"/>
    </row>
    <row r="705" spans="1:26" x14ac:dyDescent="0.25">
      <c r="A705" s="399"/>
      <c r="B705" s="399"/>
      <c r="C705" s="399"/>
      <c r="D705" s="399"/>
      <c r="E705" s="399"/>
      <c r="F705" s="399"/>
      <c r="G705" s="399"/>
      <c r="H705" s="399"/>
      <c r="I705" s="399"/>
      <c r="J705" s="399"/>
      <c r="K705" s="399"/>
      <c r="L705" s="399"/>
      <c r="M705" s="399"/>
      <c r="N705" s="399"/>
      <c r="O705" s="399"/>
      <c r="P705" s="399"/>
      <c r="Q705" s="399"/>
      <c r="R705" s="399"/>
      <c r="S705" s="399"/>
      <c r="T705" s="399"/>
      <c r="U705" s="399"/>
      <c r="V705" s="399"/>
      <c r="W705" s="399"/>
      <c r="X705" s="399"/>
      <c r="Y705" s="399"/>
      <c r="Z705" s="399"/>
    </row>
    <row r="706" spans="1:26" x14ac:dyDescent="0.25">
      <c r="A706" s="399"/>
      <c r="B706" s="399"/>
      <c r="C706" s="399"/>
      <c r="D706" s="399"/>
      <c r="E706" s="399"/>
      <c r="F706" s="399"/>
      <c r="G706" s="399"/>
      <c r="H706" s="399"/>
      <c r="I706" s="399"/>
      <c r="J706" s="399"/>
      <c r="K706" s="399"/>
      <c r="L706" s="399"/>
      <c r="M706" s="399"/>
      <c r="N706" s="399"/>
      <c r="O706" s="399"/>
      <c r="P706" s="399"/>
      <c r="Q706" s="399"/>
      <c r="R706" s="399"/>
      <c r="S706" s="399"/>
      <c r="T706" s="399"/>
      <c r="U706" s="399"/>
      <c r="V706" s="399"/>
      <c r="W706" s="399"/>
      <c r="X706" s="399"/>
      <c r="Y706" s="399"/>
      <c r="Z706" s="399"/>
    </row>
    <row r="707" spans="1:26" x14ac:dyDescent="0.25">
      <c r="A707" s="399"/>
      <c r="B707" s="399"/>
      <c r="C707" s="399"/>
      <c r="D707" s="399"/>
      <c r="E707" s="399"/>
      <c r="F707" s="399"/>
      <c r="G707" s="399"/>
      <c r="H707" s="399"/>
      <c r="I707" s="399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</row>
    <row r="708" spans="1:26" x14ac:dyDescent="0.25">
      <c r="A708" s="399"/>
      <c r="B708" s="399"/>
      <c r="C708" s="399"/>
      <c r="D708" s="399"/>
      <c r="E708" s="399"/>
      <c r="F708" s="399"/>
      <c r="G708" s="399"/>
      <c r="H708" s="399"/>
      <c r="I708" s="399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399"/>
      <c r="V708" s="399"/>
      <c r="W708" s="399"/>
      <c r="X708" s="399"/>
      <c r="Y708" s="399"/>
      <c r="Z708" s="399"/>
    </row>
    <row r="709" spans="1:26" x14ac:dyDescent="0.25">
      <c r="A709" s="399"/>
      <c r="B709" s="399"/>
      <c r="C709" s="399"/>
      <c r="D709" s="399"/>
      <c r="E709" s="399"/>
      <c r="F709" s="399"/>
      <c r="G709" s="399"/>
      <c r="H709" s="399"/>
      <c r="I709" s="399"/>
      <c r="J709" s="399"/>
      <c r="K709" s="399"/>
      <c r="L709" s="399"/>
      <c r="M709" s="399"/>
      <c r="N709" s="399"/>
      <c r="O709" s="399"/>
      <c r="P709" s="399"/>
      <c r="Q709" s="399"/>
      <c r="R709" s="399"/>
      <c r="S709" s="399"/>
      <c r="T709" s="399"/>
      <c r="U709" s="399"/>
      <c r="V709" s="399"/>
      <c r="W709" s="399"/>
      <c r="X709" s="399"/>
      <c r="Y709" s="399"/>
      <c r="Z709" s="399"/>
    </row>
    <row r="710" spans="1:26" x14ac:dyDescent="0.25">
      <c r="A710" s="399"/>
      <c r="B710" s="399"/>
      <c r="C710" s="399"/>
      <c r="D710" s="399"/>
      <c r="E710" s="399"/>
      <c r="F710" s="399"/>
      <c r="G710" s="399"/>
      <c r="H710" s="399"/>
      <c r="I710" s="399"/>
      <c r="J710" s="399"/>
      <c r="K710" s="399"/>
      <c r="L710" s="399"/>
      <c r="M710" s="399"/>
      <c r="N710" s="399"/>
      <c r="O710" s="399"/>
      <c r="P710" s="399"/>
      <c r="Q710" s="399"/>
      <c r="R710" s="399"/>
      <c r="S710" s="399"/>
      <c r="T710" s="399"/>
      <c r="U710" s="399"/>
      <c r="V710" s="399"/>
      <c r="W710" s="399"/>
      <c r="X710" s="399"/>
      <c r="Y710" s="399"/>
      <c r="Z710" s="399"/>
    </row>
    <row r="711" spans="1:26" x14ac:dyDescent="0.25">
      <c r="A711" s="399"/>
      <c r="B711" s="399"/>
      <c r="C711" s="399"/>
      <c r="D711" s="399"/>
      <c r="E711" s="399"/>
      <c r="F711" s="399"/>
      <c r="G711" s="399"/>
      <c r="H711" s="399"/>
      <c r="I711" s="399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</row>
    <row r="712" spans="1:26" x14ac:dyDescent="0.25">
      <c r="A712" s="399"/>
      <c r="B712" s="399"/>
      <c r="C712" s="399"/>
      <c r="D712" s="399"/>
      <c r="E712" s="399"/>
      <c r="F712" s="399"/>
      <c r="G712" s="399"/>
      <c r="H712" s="399"/>
      <c r="I712" s="399"/>
      <c r="J712" s="399"/>
      <c r="K712" s="399"/>
      <c r="L712" s="399"/>
      <c r="M712" s="399"/>
      <c r="N712" s="399"/>
      <c r="O712" s="399"/>
      <c r="P712" s="399"/>
      <c r="Q712" s="399"/>
      <c r="R712" s="399"/>
      <c r="S712" s="399"/>
      <c r="T712" s="399"/>
      <c r="U712" s="399"/>
      <c r="V712" s="399"/>
      <c r="W712" s="399"/>
      <c r="X712" s="399"/>
      <c r="Y712" s="399"/>
      <c r="Z712" s="399"/>
    </row>
    <row r="713" spans="1:26" x14ac:dyDescent="0.25">
      <c r="A713" s="399"/>
      <c r="B713" s="399"/>
      <c r="C713" s="399"/>
      <c r="D713" s="399"/>
      <c r="E713" s="399"/>
      <c r="F713" s="399"/>
      <c r="G713" s="399"/>
      <c r="H713" s="399"/>
      <c r="I713" s="399"/>
      <c r="J713" s="399"/>
      <c r="K713" s="399"/>
      <c r="L713" s="399"/>
      <c r="M713" s="399"/>
      <c r="N713" s="399"/>
      <c r="O713" s="399"/>
      <c r="P713" s="399"/>
      <c r="Q713" s="399"/>
      <c r="R713" s="399"/>
      <c r="S713" s="399"/>
      <c r="T713" s="399"/>
      <c r="U713" s="399"/>
      <c r="V713" s="399"/>
      <c r="W713" s="399"/>
      <c r="X713" s="399"/>
      <c r="Y713" s="399"/>
      <c r="Z713" s="399"/>
    </row>
    <row r="714" spans="1:26" x14ac:dyDescent="0.25">
      <c r="A714" s="399"/>
      <c r="B714" s="399"/>
      <c r="C714" s="399"/>
      <c r="D714" s="399"/>
      <c r="E714" s="399"/>
      <c r="F714" s="399"/>
      <c r="G714" s="399"/>
      <c r="H714" s="399"/>
      <c r="I714" s="399"/>
      <c r="J714" s="399"/>
      <c r="K714" s="399"/>
      <c r="L714" s="399"/>
      <c r="M714" s="399"/>
      <c r="N714" s="399"/>
      <c r="O714" s="399"/>
      <c r="P714" s="399"/>
      <c r="Q714" s="399"/>
      <c r="R714" s="399"/>
      <c r="S714" s="399"/>
      <c r="T714" s="399"/>
      <c r="U714" s="399"/>
      <c r="V714" s="399"/>
      <c r="W714" s="399"/>
      <c r="X714" s="399"/>
      <c r="Y714" s="399"/>
      <c r="Z714" s="399"/>
    </row>
    <row r="715" spans="1:26" x14ac:dyDescent="0.25">
      <c r="A715" s="399"/>
      <c r="B715" s="399"/>
      <c r="C715" s="399"/>
      <c r="D715" s="399"/>
      <c r="E715" s="399"/>
      <c r="F715" s="399"/>
      <c r="G715" s="399"/>
      <c r="H715" s="399"/>
      <c r="I715" s="399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</row>
    <row r="716" spans="1:26" x14ac:dyDescent="0.25">
      <c r="A716" s="399"/>
      <c r="B716" s="399"/>
      <c r="C716" s="399"/>
      <c r="D716" s="399"/>
      <c r="E716" s="399"/>
      <c r="F716" s="399"/>
      <c r="G716" s="399"/>
      <c r="H716" s="399"/>
      <c r="I716" s="399"/>
      <c r="J716" s="399"/>
      <c r="K716" s="399"/>
      <c r="L716" s="399"/>
      <c r="M716" s="399"/>
      <c r="N716" s="399"/>
      <c r="O716" s="399"/>
      <c r="P716" s="399"/>
      <c r="Q716" s="399"/>
      <c r="R716" s="399"/>
      <c r="S716" s="399"/>
      <c r="T716" s="399"/>
      <c r="U716" s="399"/>
      <c r="V716" s="399"/>
      <c r="W716" s="399"/>
      <c r="X716" s="399"/>
      <c r="Y716" s="399"/>
      <c r="Z716" s="399"/>
    </row>
    <row r="717" spans="1:26" x14ac:dyDescent="0.25">
      <c r="A717" s="399"/>
      <c r="B717" s="399"/>
      <c r="C717" s="399"/>
      <c r="D717" s="399"/>
      <c r="E717" s="399"/>
      <c r="F717" s="399"/>
      <c r="G717" s="399"/>
      <c r="H717" s="399"/>
      <c r="I717" s="399"/>
      <c r="J717" s="399"/>
      <c r="K717" s="399"/>
      <c r="L717" s="399"/>
      <c r="M717" s="399"/>
      <c r="N717" s="399"/>
      <c r="O717" s="399"/>
      <c r="P717" s="399"/>
      <c r="Q717" s="399"/>
      <c r="R717" s="399"/>
      <c r="S717" s="399"/>
      <c r="T717" s="399"/>
      <c r="U717" s="399"/>
      <c r="V717" s="399"/>
      <c r="W717" s="399"/>
      <c r="X717" s="399"/>
      <c r="Y717" s="399"/>
      <c r="Z717" s="399"/>
    </row>
    <row r="718" spans="1:26" x14ac:dyDescent="0.25">
      <c r="A718" s="399"/>
      <c r="B718" s="399"/>
      <c r="C718" s="399"/>
      <c r="D718" s="399"/>
      <c r="E718" s="399"/>
      <c r="F718" s="399"/>
      <c r="G718" s="399"/>
      <c r="H718" s="399"/>
      <c r="I718" s="399"/>
      <c r="J718" s="399"/>
      <c r="K718" s="399"/>
      <c r="L718" s="399"/>
      <c r="M718" s="399"/>
      <c r="N718" s="399"/>
      <c r="O718" s="399"/>
      <c r="P718" s="399"/>
      <c r="Q718" s="399"/>
      <c r="R718" s="399"/>
      <c r="S718" s="399"/>
      <c r="T718" s="399"/>
      <c r="U718" s="399"/>
      <c r="V718" s="399"/>
      <c r="W718" s="399"/>
      <c r="X718" s="399"/>
      <c r="Y718" s="399"/>
      <c r="Z718" s="399"/>
    </row>
    <row r="719" spans="1:26" x14ac:dyDescent="0.25">
      <c r="A719" s="399"/>
      <c r="B719" s="399"/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</row>
    <row r="720" spans="1:26" x14ac:dyDescent="0.25">
      <c r="A720" s="399"/>
      <c r="B720" s="399"/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399"/>
      <c r="S720" s="399"/>
      <c r="T720" s="399"/>
      <c r="U720" s="399"/>
      <c r="V720" s="399"/>
      <c r="W720" s="399"/>
      <c r="X720" s="399"/>
      <c r="Y720" s="399"/>
      <c r="Z720" s="399"/>
    </row>
    <row r="721" spans="1:26" x14ac:dyDescent="0.25">
      <c r="A721" s="399"/>
      <c r="B721" s="399"/>
      <c r="C721" s="399"/>
      <c r="D721" s="399"/>
      <c r="E721" s="399"/>
      <c r="F721" s="399"/>
      <c r="G721" s="399"/>
      <c r="H721" s="399"/>
      <c r="I721" s="399"/>
      <c r="J721" s="399"/>
      <c r="K721" s="399"/>
      <c r="L721" s="399"/>
      <c r="M721" s="399"/>
      <c r="N721" s="399"/>
      <c r="O721" s="399"/>
      <c r="P721" s="399"/>
      <c r="Q721" s="399"/>
      <c r="R721" s="399"/>
      <c r="S721" s="399"/>
      <c r="T721" s="399"/>
      <c r="U721" s="399"/>
      <c r="V721" s="399"/>
      <c r="W721" s="399"/>
      <c r="X721" s="399"/>
      <c r="Y721" s="399"/>
      <c r="Z721" s="399"/>
    </row>
    <row r="722" spans="1:26" x14ac:dyDescent="0.25">
      <c r="A722" s="399"/>
      <c r="B722" s="399"/>
      <c r="C722" s="399"/>
      <c r="D722" s="399"/>
      <c r="E722" s="399"/>
      <c r="F722" s="399"/>
      <c r="G722" s="399"/>
      <c r="H722" s="399"/>
      <c r="I722" s="399"/>
      <c r="J722" s="399"/>
      <c r="K722" s="399"/>
      <c r="L722" s="399"/>
      <c r="M722" s="399"/>
      <c r="N722" s="399"/>
      <c r="O722" s="399"/>
      <c r="P722" s="399"/>
      <c r="Q722" s="399"/>
      <c r="R722" s="399"/>
      <c r="S722" s="399"/>
      <c r="T722" s="399"/>
      <c r="U722" s="399"/>
      <c r="V722" s="399"/>
      <c r="W722" s="399"/>
      <c r="X722" s="399"/>
      <c r="Y722" s="399"/>
      <c r="Z722" s="399"/>
    </row>
    <row r="723" spans="1:26" x14ac:dyDescent="0.25">
      <c r="A723" s="399"/>
      <c r="B723" s="399"/>
      <c r="C723" s="399"/>
      <c r="D723" s="399"/>
      <c r="E723" s="399"/>
      <c r="F723" s="399"/>
      <c r="G723" s="399"/>
      <c r="H723" s="399"/>
      <c r="I723" s="399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</row>
    <row r="724" spans="1:26" x14ac:dyDescent="0.25">
      <c r="A724" s="399"/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  <c r="Z724" s="399"/>
    </row>
    <row r="725" spans="1:26" x14ac:dyDescent="0.25">
      <c r="A725" s="399"/>
      <c r="B725" s="399"/>
      <c r="C725" s="399"/>
      <c r="D725" s="399"/>
      <c r="E725" s="399"/>
      <c r="F725" s="399"/>
      <c r="G725" s="399"/>
      <c r="H725" s="399"/>
      <c r="I725" s="399"/>
      <c r="J725" s="399"/>
      <c r="K725" s="399"/>
      <c r="L725" s="399"/>
      <c r="M725" s="399"/>
      <c r="N725" s="399"/>
      <c r="O725" s="399"/>
      <c r="P725" s="399"/>
      <c r="Q725" s="399"/>
      <c r="R725" s="399"/>
      <c r="S725" s="399"/>
      <c r="T725" s="399"/>
      <c r="U725" s="399"/>
      <c r="V725" s="399"/>
      <c r="W725" s="399"/>
      <c r="X725" s="399"/>
      <c r="Y725" s="399"/>
      <c r="Z725" s="399"/>
    </row>
    <row r="726" spans="1:26" x14ac:dyDescent="0.25">
      <c r="A726" s="399"/>
      <c r="B726" s="399"/>
      <c r="C726" s="399"/>
      <c r="D726" s="399"/>
      <c r="E726" s="399"/>
      <c r="F726" s="399"/>
      <c r="G726" s="399"/>
      <c r="H726" s="399"/>
      <c r="I726" s="399"/>
      <c r="J726" s="399"/>
      <c r="K726" s="399"/>
      <c r="L726" s="399"/>
      <c r="M726" s="399"/>
      <c r="N726" s="399"/>
      <c r="O726" s="399"/>
      <c r="P726" s="399"/>
      <c r="Q726" s="399"/>
      <c r="R726" s="399"/>
      <c r="S726" s="399"/>
      <c r="T726" s="399"/>
      <c r="U726" s="399"/>
      <c r="V726" s="399"/>
      <c r="W726" s="399"/>
      <c r="X726" s="399"/>
      <c r="Y726" s="399"/>
      <c r="Z726" s="399"/>
    </row>
    <row r="727" spans="1:26" x14ac:dyDescent="0.25">
      <c r="A727" s="399"/>
      <c r="B727" s="399"/>
      <c r="C727" s="399"/>
      <c r="D727" s="399"/>
      <c r="E727" s="399"/>
      <c r="F727" s="399"/>
      <c r="G727" s="399"/>
      <c r="H727" s="399"/>
      <c r="I727" s="399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</row>
    <row r="728" spans="1:26" x14ac:dyDescent="0.25">
      <c r="A728" s="399"/>
      <c r="B728" s="399"/>
      <c r="C728" s="399"/>
      <c r="D728" s="399"/>
      <c r="E728" s="399"/>
      <c r="F728" s="399"/>
      <c r="G728" s="399"/>
      <c r="H728" s="399"/>
      <c r="I728" s="399"/>
      <c r="J728" s="399"/>
      <c r="K728" s="399"/>
      <c r="L728" s="399"/>
      <c r="M728" s="399"/>
      <c r="N728" s="399"/>
      <c r="O728" s="399"/>
      <c r="P728" s="399"/>
      <c r="Q728" s="399"/>
      <c r="R728" s="399"/>
      <c r="S728" s="399"/>
      <c r="T728" s="399"/>
      <c r="U728" s="399"/>
      <c r="V728" s="399"/>
      <c r="W728" s="399"/>
      <c r="X728" s="399"/>
      <c r="Y728" s="399"/>
      <c r="Z728" s="399"/>
    </row>
    <row r="729" spans="1:26" x14ac:dyDescent="0.25">
      <c r="A729" s="399"/>
      <c r="B729" s="399"/>
      <c r="C729" s="399"/>
      <c r="D729" s="399"/>
      <c r="E729" s="399"/>
      <c r="F729" s="399"/>
      <c r="G729" s="399"/>
      <c r="H729" s="399"/>
      <c r="I729" s="399"/>
      <c r="J729" s="399"/>
      <c r="K729" s="399"/>
      <c r="L729" s="399"/>
      <c r="M729" s="399"/>
      <c r="N729" s="399"/>
      <c r="O729" s="399"/>
      <c r="P729" s="399"/>
      <c r="Q729" s="399"/>
      <c r="R729" s="399"/>
      <c r="S729" s="399"/>
      <c r="T729" s="399"/>
      <c r="U729" s="399"/>
      <c r="V729" s="399"/>
      <c r="W729" s="399"/>
      <c r="X729" s="399"/>
      <c r="Y729" s="399"/>
      <c r="Z729" s="399"/>
    </row>
    <row r="730" spans="1:26" x14ac:dyDescent="0.25">
      <c r="A730" s="399"/>
      <c r="B730" s="399"/>
      <c r="C730" s="399"/>
      <c r="D730" s="399"/>
      <c r="E730" s="399"/>
      <c r="F730" s="399"/>
      <c r="G730" s="399"/>
      <c r="H730" s="399"/>
      <c r="I730" s="399"/>
      <c r="J730" s="399"/>
      <c r="K730" s="399"/>
      <c r="L730" s="399"/>
      <c r="M730" s="399"/>
      <c r="N730" s="399"/>
      <c r="O730" s="399"/>
      <c r="P730" s="399"/>
      <c r="Q730" s="399"/>
      <c r="R730" s="399"/>
      <c r="S730" s="399"/>
      <c r="T730" s="399"/>
      <c r="U730" s="399"/>
      <c r="V730" s="399"/>
      <c r="W730" s="399"/>
      <c r="X730" s="399"/>
      <c r="Y730" s="399"/>
      <c r="Z730" s="399"/>
    </row>
    <row r="731" spans="1:26" x14ac:dyDescent="0.25">
      <c r="A731" s="399"/>
      <c r="B731" s="399"/>
      <c r="C731" s="399"/>
      <c r="D731" s="399"/>
      <c r="E731" s="399"/>
      <c r="F731" s="399"/>
      <c r="G731" s="399"/>
      <c r="H731" s="399"/>
      <c r="I731" s="399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</row>
    <row r="732" spans="1:26" x14ac:dyDescent="0.25">
      <c r="A732" s="399"/>
      <c r="B732" s="399"/>
      <c r="C732" s="399"/>
      <c r="D732" s="399"/>
      <c r="E732" s="399"/>
      <c r="F732" s="399"/>
      <c r="G732" s="399"/>
      <c r="H732" s="399"/>
      <c r="I732" s="399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399"/>
      <c r="V732" s="399"/>
      <c r="W732" s="399"/>
      <c r="X732" s="399"/>
      <c r="Y732" s="399"/>
      <c r="Z732" s="399"/>
    </row>
    <row r="733" spans="1:26" x14ac:dyDescent="0.25">
      <c r="A733" s="399"/>
      <c r="B733" s="399"/>
      <c r="C733" s="399"/>
      <c r="D733" s="399"/>
      <c r="E733" s="399"/>
      <c r="F733" s="399"/>
      <c r="G733" s="399"/>
      <c r="H733" s="399"/>
      <c r="I733" s="399"/>
      <c r="J733" s="399"/>
      <c r="K733" s="399"/>
      <c r="L733" s="399"/>
      <c r="M733" s="399"/>
      <c r="N733" s="399"/>
      <c r="O733" s="399"/>
      <c r="P733" s="399"/>
      <c r="Q733" s="399"/>
      <c r="R733" s="399"/>
      <c r="S733" s="399"/>
      <c r="T733" s="399"/>
      <c r="U733" s="399"/>
      <c r="V733" s="399"/>
      <c r="W733" s="399"/>
      <c r="X733" s="399"/>
      <c r="Y733" s="399"/>
      <c r="Z733" s="399"/>
    </row>
    <row r="734" spans="1:26" x14ac:dyDescent="0.25">
      <c r="A734" s="399"/>
      <c r="B734" s="399"/>
      <c r="C734" s="399"/>
      <c r="D734" s="399"/>
      <c r="E734" s="399"/>
      <c r="F734" s="399"/>
      <c r="G734" s="399"/>
      <c r="H734" s="399"/>
      <c r="I734" s="399"/>
      <c r="J734" s="399"/>
      <c r="K734" s="399"/>
      <c r="L734" s="399"/>
      <c r="M734" s="399"/>
      <c r="N734" s="399"/>
      <c r="O734" s="399"/>
      <c r="P734" s="399"/>
      <c r="Q734" s="399"/>
      <c r="R734" s="399"/>
      <c r="S734" s="399"/>
      <c r="T734" s="399"/>
      <c r="U734" s="399"/>
      <c r="V734" s="399"/>
      <c r="W734" s="399"/>
      <c r="X734" s="399"/>
      <c r="Y734" s="399"/>
      <c r="Z734" s="399"/>
    </row>
    <row r="735" spans="1:26" x14ac:dyDescent="0.25">
      <c r="A735" s="399"/>
      <c r="B735" s="399"/>
      <c r="C735" s="399"/>
      <c r="D735" s="399"/>
      <c r="E735" s="399"/>
      <c r="F735" s="399"/>
      <c r="G735" s="399"/>
      <c r="H735" s="399"/>
      <c r="I735" s="399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</row>
    <row r="736" spans="1:26" x14ac:dyDescent="0.25">
      <c r="A736" s="399"/>
      <c r="B736" s="399"/>
      <c r="C736" s="399"/>
      <c r="D736" s="399"/>
      <c r="E736" s="399"/>
      <c r="F736" s="399"/>
      <c r="G736" s="399"/>
      <c r="H736" s="399"/>
      <c r="I736" s="399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399"/>
      <c r="V736" s="399"/>
      <c r="W736" s="399"/>
      <c r="X736" s="399"/>
      <c r="Y736" s="399"/>
      <c r="Z736" s="399"/>
    </row>
    <row r="737" spans="1:26" x14ac:dyDescent="0.25">
      <c r="A737" s="399"/>
      <c r="B737" s="399"/>
      <c r="C737" s="399"/>
      <c r="D737" s="399"/>
      <c r="E737" s="399"/>
      <c r="F737" s="399"/>
      <c r="G737" s="399"/>
      <c r="H737" s="399"/>
      <c r="I737" s="399"/>
      <c r="J737" s="399"/>
      <c r="K737" s="399"/>
      <c r="L737" s="399"/>
      <c r="M737" s="399"/>
      <c r="N737" s="399"/>
      <c r="O737" s="399"/>
      <c r="P737" s="399"/>
      <c r="Q737" s="399"/>
      <c r="R737" s="399"/>
      <c r="S737" s="399"/>
      <c r="T737" s="399"/>
      <c r="U737" s="399"/>
      <c r="V737" s="399"/>
      <c r="W737" s="399"/>
      <c r="X737" s="399"/>
      <c r="Y737" s="399"/>
      <c r="Z737" s="399"/>
    </row>
    <row r="738" spans="1:26" x14ac:dyDescent="0.25">
      <c r="A738" s="399"/>
      <c r="B738" s="399"/>
      <c r="C738" s="399"/>
      <c r="D738" s="399"/>
      <c r="E738" s="399"/>
      <c r="F738" s="399"/>
      <c r="G738" s="399"/>
      <c r="H738" s="399"/>
      <c r="I738" s="399"/>
      <c r="J738" s="399"/>
      <c r="K738" s="399"/>
      <c r="L738" s="399"/>
      <c r="M738" s="399"/>
      <c r="N738" s="399"/>
      <c r="O738" s="399"/>
      <c r="P738" s="399"/>
      <c r="Q738" s="399"/>
      <c r="R738" s="399"/>
      <c r="S738" s="399"/>
      <c r="T738" s="399"/>
      <c r="U738" s="399"/>
      <c r="V738" s="399"/>
      <c r="W738" s="399"/>
      <c r="X738" s="399"/>
      <c r="Y738" s="399"/>
      <c r="Z738" s="399"/>
    </row>
    <row r="739" spans="1:26" x14ac:dyDescent="0.25">
      <c r="A739" s="399"/>
      <c r="B739" s="399"/>
      <c r="C739" s="399"/>
      <c r="D739" s="399"/>
      <c r="E739" s="399"/>
      <c r="F739" s="399"/>
      <c r="G739" s="399"/>
      <c r="H739" s="399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</row>
    <row r="740" spans="1:26" x14ac:dyDescent="0.25">
      <c r="A740" s="399"/>
      <c r="B740" s="399"/>
      <c r="C740" s="399"/>
      <c r="D740" s="399"/>
      <c r="E740" s="399"/>
      <c r="F740" s="399"/>
      <c r="G740" s="399"/>
      <c r="H740" s="399"/>
      <c r="I740" s="399"/>
      <c r="J740" s="399"/>
      <c r="K740" s="399"/>
      <c r="L740" s="399"/>
      <c r="M740" s="399"/>
      <c r="N740" s="399"/>
      <c r="O740" s="399"/>
      <c r="P740" s="399"/>
      <c r="Q740" s="399"/>
      <c r="R740" s="399"/>
      <c r="S740" s="399"/>
      <c r="T740" s="399"/>
      <c r="U740" s="399"/>
      <c r="V740" s="399"/>
      <c r="W740" s="399"/>
      <c r="X740" s="399"/>
      <c r="Y740" s="399"/>
      <c r="Z740" s="399"/>
    </row>
    <row r="741" spans="1:26" x14ac:dyDescent="0.25">
      <c r="A741" s="399"/>
      <c r="B741" s="399"/>
      <c r="C741" s="399"/>
      <c r="D741" s="399"/>
      <c r="E741" s="399"/>
      <c r="F741" s="399"/>
      <c r="G741" s="399"/>
      <c r="H741" s="399"/>
      <c r="I741" s="399"/>
      <c r="J741" s="399"/>
      <c r="K741" s="399"/>
      <c r="L741" s="399"/>
      <c r="M741" s="399"/>
      <c r="N741" s="399"/>
      <c r="O741" s="399"/>
      <c r="P741" s="399"/>
      <c r="Q741" s="399"/>
      <c r="R741" s="399"/>
      <c r="S741" s="399"/>
      <c r="T741" s="399"/>
      <c r="U741" s="399"/>
      <c r="V741" s="399"/>
      <c r="W741" s="399"/>
      <c r="X741" s="399"/>
      <c r="Y741" s="399"/>
      <c r="Z741" s="399"/>
    </row>
    <row r="742" spans="1:26" x14ac:dyDescent="0.25">
      <c r="A742" s="399"/>
      <c r="B742" s="399"/>
      <c r="C742" s="399"/>
      <c r="D742" s="399"/>
      <c r="E742" s="399"/>
      <c r="F742" s="399"/>
      <c r="G742" s="399"/>
      <c r="H742" s="399"/>
      <c r="I742" s="399"/>
      <c r="J742" s="399"/>
      <c r="K742" s="399"/>
      <c r="L742" s="399"/>
      <c r="M742" s="399"/>
      <c r="N742" s="399"/>
      <c r="O742" s="399"/>
      <c r="P742" s="399"/>
      <c r="Q742" s="399"/>
      <c r="R742" s="399"/>
      <c r="S742" s="399"/>
      <c r="T742" s="399"/>
      <c r="U742" s="399"/>
      <c r="V742" s="399"/>
      <c r="W742" s="399"/>
      <c r="X742" s="399"/>
      <c r="Y742" s="399"/>
      <c r="Z742" s="399"/>
    </row>
    <row r="743" spans="1:26" x14ac:dyDescent="0.25">
      <c r="A743" s="399"/>
      <c r="B743" s="399"/>
      <c r="C743" s="399"/>
      <c r="D743" s="399"/>
      <c r="E743" s="399"/>
      <c r="F743" s="399"/>
      <c r="G743" s="399"/>
      <c r="H743" s="399"/>
      <c r="I743" s="399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</row>
    <row r="744" spans="1:26" x14ac:dyDescent="0.25">
      <c r="A744" s="399"/>
      <c r="B744" s="399"/>
      <c r="C744" s="399"/>
      <c r="D744" s="399"/>
      <c r="E744" s="399"/>
      <c r="F744" s="399"/>
      <c r="G744" s="399"/>
      <c r="H744" s="399"/>
      <c r="I744" s="399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399"/>
      <c r="V744" s="399"/>
      <c r="W744" s="399"/>
      <c r="X744" s="399"/>
      <c r="Y744" s="399"/>
      <c r="Z744" s="399"/>
    </row>
    <row r="745" spans="1:26" x14ac:dyDescent="0.25">
      <c r="A745" s="399"/>
      <c r="B745" s="399"/>
      <c r="C745" s="399"/>
      <c r="D745" s="399"/>
      <c r="E745" s="399"/>
      <c r="F745" s="399"/>
      <c r="G745" s="399"/>
      <c r="H745" s="399"/>
      <c r="I745" s="399"/>
      <c r="J745" s="399"/>
      <c r="K745" s="399"/>
      <c r="L745" s="399"/>
      <c r="M745" s="399"/>
      <c r="N745" s="399"/>
      <c r="O745" s="399"/>
      <c r="P745" s="399"/>
      <c r="Q745" s="399"/>
      <c r="R745" s="399"/>
      <c r="S745" s="399"/>
      <c r="T745" s="399"/>
      <c r="U745" s="399"/>
      <c r="V745" s="399"/>
      <c r="W745" s="399"/>
      <c r="X745" s="399"/>
      <c r="Y745" s="399"/>
      <c r="Z745" s="399"/>
    </row>
    <row r="746" spans="1:26" x14ac:dyDescent="0.25">
      <c r="A746" s="399"/>
      <c r="B746" s="399"/>
      <c r="C746" s="399"/>
      <c r="D746" s="399"/>
      <c r="E746" s="399"/>
      <c r="F746" s="399"/>
      <c r="G746" s="399"/>
      <c r="H746" s="399"/>
      <c r="I746" s="399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399"/>
      <c r="V746" s="399"/>
      <c r="W746" s="399"/>
      <c r="X746" s="399"/>
      <c r="Y746" s="399"/>
      <c r="Z746" s="399"/>
    </row>
    <row r="747" spans="1:26" x14ac:dyDescent="0.25">
      <c r="A747" s="399"/>
      <c r="B747" s="399"/>
      <c r="C747" s="399"/>
      <c r="D747" s="399"/>
      <c r="E747" s="399"/>
      <c r="F747" s="399"/>
      <c r="G747" s="399"/>
      <c r="H747" s="399"/>
      <c r="I747" s="399"/>
      <c r="J747" s="399"/>
      <c r="K747" s="399"/>
      <c r="L747" s="399"/>
      <c r="M747" s="399"/>
      <c r="N747" s="399"/>
      <c r="O747" s="399"/>
      <c r="P747" s="399"/>
      <c r="Q747" s="399"/>
      <c r="R747" s="399"/>
      <c r="S747" s="399"/>
      <c r="T747" s="399"/>
      <c r="U747" s="399"/>
      <c r="V747" s="399"/>
      <c r="W747" s="399"/>
      <c r="X747" s="399"/>
      <c r="Y747" s="399"/>
      <c r="Z747" s="399"/>
    </row>
    <row r="748" spans="1:26" x14ac:dyDescent="0.25">
      <c r="A748" s="399"/>
      <c r="B748" s="399"/>
      <c r="C748" s="399"/>
      <c r="D748" s="399"/>
      <c r="E748" s="399"/>
      <c r="F748" s="399"/>
      <c r="G748" s="399"/>
      <c r="H748" s="399"/>
      <c r="I748" s="399"/>
      <c r="J748" s="399"/>
      <c r="K748" s="399"/>
      <c r="L748" s="399"/>
      <c r="M748" s="399"/>
      <c r="N748" s="399"/>
      <c r="O748" s="399"/>
      <c r="P748" s="399"/>
      <c r="Q748" s="399"/>
      <c r="R748" s="399"/>
      <c r="S748" s="399"/>
      <c r="T748" s="399"/>
      <c r="U748" s="399"/>
      <c r="V748" s="399"/>
      <c r="W748" s="399"/>
      <c r="X748" s="399"/>
      <c r="Y748" s="399"/>
      <c r="Z748" s="399"/>
    </row>
    <row r="749" spans="1:26" x14ac:dyDescent="0.25">
      <c r="A749" s="399"/>
      <c r="B749" s="399"/>
      <c r="C749" s="399"/>
      <c r="D749" s="399"/>
      <c r="E749" s="399"/>
      <c r="F749" s="399"/>
      <c r="G749" s="399"/>
      <c r="H749" s="399"/>
      <c r="I749" s="399"/>
      <c r="J749" s="399"/>
      <c r="K749" s="399"/>
      <c r="L749" s="399"/>
      <c r="M749" s="399"/>
      <c r="N749" s="399"/>
      <c r="O749" s="399"/>
      <c r="P749" s="399"/>
      <c r="Q749" s="399"/>
      <c r="R749" s="399"/>
      <c r="S749" s="399"/>
      <c r="T749" s="399"/>
      <c r="U749" s="399"/>
      <c r="V749" s="399"/>
      <c r="W749" s="399"/>
      <c r="X749" s="399"/>
      <c r="Y749" s="399"/>
      <c r="Z749" s="399"/>
    </row>
    <row r="750" spans="1:26" x14ac:dyDescent="0.25">
      <c r="A750" s="399"/>
      <c r="B750" s="399"/>
      <c r="C750" s="399"/>
      <c r="D750" s="399"/>
      <c r="E750" s="399"/>
      <c r="F750" s="399"/>
      <c r="G750" s="399"/>
      <c r="H750" s="399"/>
      <c r="I750" s="399"/>
      <c r="J750" s="399"/>
      <c r="K750" s="399"/>
      <c r="L750" s="399"/>
      <c r="M750" s="399"/>
      <c r="N750" s="399"/>
      <c r="O750" s="399"/>
      <c r="P750" s="399"/>
      <c r="Q750" s="399"/>
      <c r="R750" s="399"/>
      <c r="S750" s="399"/>
      <c r="T750" s="399"/>
      <c r="U750" s="399"/>
      <c r="V750" s="399"/>
      <c r="W750" s="399"/>
      <c r="X750" s="399"/>
      <c r="Y750" s="399"/>
      <c r="Z750" s="399"/>
    </row>
    <row r="751" spans="1:26" x14ac:dyDescent="0.25">
      <c r="A751" s="399"/>
      <c r="B751" s="399"/>
      <c r="C751" s="399"/>
      <c r="D751" s="399"/>
      <c r="E751" s="399"/>
      <c r="F751" s="399"/>
      <c r="G751" s="399"/>
      <c r="H751" s="399"/>
      <c r="I751" s="399"/>
      <c r="J751" s="399"/>
      <c r="K751" s="399"/>
      <c r="L751" s="399"/>
      <c r="M751" s="399"/>
      <c r="N751" s="399"/>
      <c r="O751" s="399"/>
      <c r="P751" s="399"/>
      <c r="Q751" s="399"/>
      <c r="R751" s="399"/>
      <c r="S751" s="399"/>
      <c r="T751" s="399"/>
      <c r="U751" s="399"/>
      <c r="V751" s="399"/>
      <c r="W751" s="399"/>
      <c r="X751" s="399"/>
      <c r="Y751" s="399"/>
      <c r="Z751" s="399"/>
    </row>
    <row r="752" spans="1:26" x14ac:dyDescent="0.25">
      <c r="A752" s="399"/>
      <c r="B752" s="399"/>
      <c r="C752" s="399"/>
      <c r="D752" s="399"/>
      <c r="E752" s="399"/>
      <c r="F752" s="399"/>
      <c r="G752" s="399"/>
      <c r="H752" s="399"/>
      <c r="I752" s="399"/>
      <c r="J752" s="399"/>
      <c r="K752" s="399"/>
      <c r="L752" s="399"/>
      <c r="M752" s="399"/>
      <c r="N752" s="399"/>
      <c r="O752" s="399"/>
      <c r="P752" s="399"/>
      <c r="Q752" s="399"/>
      <c r="R752" s="399"/>
      <c r="S752" s="399"/>
      <c r="T752" s="399"/>
      <c r="U752" s="399"/>
      <c r="V752" s="399"/>
      <c r="W752" s="399"/>
      <c r="X752" s="399"/>
      <c r="Y752" s="399"/>
      <c r="Z752" s="399"/>
    </row>
    <row r="753" spans="1:26" x14ac:dyDescent="0.25">
      <c r="A753" s="399"/>
      <c r="B753" s="399"/>
      <c r="C753" s="399"/>
      <c r="D753" s="399"/>
      <c r="E753" s="399"/>
      <c r="F753" s="399"/>
      <c r="G753" s="399"/>
      <c r="H753" s="399"/>
      <c r="I753" s="399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399"/>
      <c r="V753" s="399"/>
      <c r="W753" s="399"/>
      <c r="X753" s="399"/>
      <c r="Y753" s="399"/>
      <c r="Z753" s="399"/>
    </row>
    <row r="754" spans="1:26" x14ac:dyDescent="0.25">
      <c r="A754" s="399"/>
      <c r="B754" s="399"/>
      <c r="C754" s="399"/>
      <c r="D754" s="399"/>
      <c r="E754" s="399"/>
      <c r="F754" s="399"/>
      <c r="G754" s="399"/>
      <c r="H754" s="399"/>
      <c r="I754" s="399"/>
      <c r="J754" s="399"/>
      <c r="K754" s="399"/>
      <c r="L754" s="399"/>
      <c r="M754" s="399"/>
      <c r="N754" s="399"/>
      <c r="O754" s="399"/>
      <c r="P754" s="399"/>
      <c r="Q754" s="399"/>
      <c r="R754" s="399"/>
      <c r="S754" s="399"/>
      <c r="T754" s="399"/>
      <c r="U754" s="399"/>
      <c r="V754" s="399"/>
      <c r="W754" s="399"/>
      <c r="X754" s="399"/>
      <c r="Y754" s="399"/>
      <c r="Z754" s="399"/>
    </row>
    <row r="755" spans="1:26" x14ac:dyDescent="0.25">
      <c r="A755" s="399"/>
      <c r="B755" s="399"/>
      <c r="C755" s="399"/>
      <c r="D755" s="399"/>
      <c r="E755" s="399"/>
      <c r="F755" s="399"/>
      <c r="G755" s="399"/>
      <c r="H755" s="399"/>
      <c r="I755" s="399"/>
      <c r="J755" s="399"/>
      <c r="K755" s="399"/>
      <c r="L755" s="399"/>
      <c r="M755" s="399"/>
      <c r="N755" s="399"/>
      <c r="O755" s="399"/>
      <c r="P755" s="399"/>
      <c r="Q755" s="399"/>
      <c r="R755" s="399"/>
      <c r="S755" s="399"/>
      <c r="T755" s="399"/>
      <c r="U755" s="399"/>
      <c r="V755" s="399"/>
      <c r="W755" s="399"/>
      <c r="X755" s="399"/>
      <c r="Y755" s="399"/>
      <c r="Z755" s="399"/>
    </row>
    <row r="756" spans="1:26" x14ac:dyDescent="0.25">
      <c r="A756" s="399"/>
      <c r="B756" s="399"/>
      <c r="C756" s="399"/>
      <c r="D756" s="399"/>
      <c r="E756" s="399"/>
      <c r="F756" s="399"/>
      <c r="G756" s="399"/>
      <c r="H756" s="399"/>
      <c r="I756" s="399"/>
      <c r="J756" s="399"/>
      <c r="K756" s="399"/>
      <c r="L756" s="399"/>
      <c r="M756" s="399"/>
      <c r="N756" s="399"/>
      <c r="O756" s="399"/>
      <c r="P756" s="399"/>
      <c r="Q756" s="399"/>
      <c r="R756" s="399"/>
      <c r="S756" s="399"/>
      <c r="T756" s="399"/>
      <c r="U756" s="399"/>
      <c r="V756" s="399"/>
      <c r="W756" s="399"/>
      <c r="X756" s="399"/>
      <c r="Y756" s="399"/>
      <c r="Z756" s="399"/>
    </row>
    <row r="757" spans="1:26" x14ac:dyDescent="0.25">
      <c r="A757" s="399"/>
      <c r="B757" s="399"/>
      <c r="C757" s="399"/>
      <c r="D757" s="399"/>
      <c r="E757" s="399"/>
      <c r="F757" s="399"/>
      <c r="G757" s="399"/>
      <c r="H757" s="399"/>
      <c r="I757" s="399"/>
      <c r="J757" s="399"/>
      <c r="K757" s="399"/>
      <c r="L757" s="399"/>
      <c r="M757" s="399"/>
      <c r="N757" s="399"/>
      <c r="O757" s="399"/>
      <c r="P757" s="399"/>
      <c r="Q757" s="399"/>
      <c r="R757" s="399"/>
      <c r="S757" s="399"/>
      <c r="T757" s="399"/>
      <c r="U757" s="399"/>
      <c r="V757" s="399"/>
      <c r="W757" s="399"/>
      <c r="X757" s="399"/>
      <c r="Y757" s="399"/>
      <c r="Z757" s="399"/>
    </row>
    <row r="758" spans="1:26" x14ac:dyDescent="0.25">
      <c r="A758" s="399"/>
      <c r="B758" s="399"/>
      <c r="C758" s="399"/>
      <c r="D758" s="399"/>
      <c r="E758" s="399"/>
      <c r="F758" s="399"/>
      <c r="G758" s="399"/>
      <c r="H758" s="399"/>
      <c r="I758" s="399"/>
      <c r="J758" s="399"/>
      <c r="K758" s="399"/>
      <c r="L758" s="399"/>
      <c r="M758" s="399"/>
      <c r="N758" s="399"/>
      <c r="O758" s="399"/>
      <c r="P758" s="399"/>
      <c r="Q758" s="399"/>
      <c r="R758" s="399"/>
      <c r="S758" s="399"/>
      <c r="T758" s="399"/>
      <c r="U758" s="399"/>
      <c r="V758" s="399"/>
      <c r="W758" s="399"/>
      <c r="X758" s="399"/>
      <c r="Y758" s="399"/>
      <c r="Z758" s="399"/>
    </row>
    <row r="759" spans="1:26" x14ac:dyDescent="0.25">
      <c r="A759" s="399"/>
      <c r="B759" s="399"/>
      <c r="C759" s="399"/>
      <c r="D759" s="399"/>
      <c r="E759" s="399"/>
      <c r="F759" s="399"/>
      <c r="G759" s="399"/>
      <c r="H759" s="399"/>
      <c r="I759" s="399"/>
      <c r="J759" s="399"/>
      <c r="K759" s="399"/>
      <c r="L759" s="399"/>
      <c r="M759" s="399"/>
      <c r="N759" s="399"/>
      <c r="O759" s="399"/>
      <c r="P759" s="399"/>
      <c r="Q759" s="399"/>
      <c r="R759" s="399"/>
      <c r="S759" s="399"/>
      <c r="T759" s="399"/>
      <c r="U759" s="399"/>
      <c r="V759" s="399"/>
      <c r="W759" s="399"/>
      <c r="X759" s="399"/>
      <c r="Y759" s="399"/>
      <c r="Z759" s="399"/>
    </row>
    <row r="760" spans="1:26" x14ac:dyDescent="0.25">
      <c r="A760" s="399"/>
      <c r="B760" s="399"/>
      <c r="C760" s="399"/>
      <c r="D760" s="399"/>
      <c r="E760" s="399"/>
      <c r="F760" s="399"/>
      <c r="G760" s="399"/>
      <c r="H760" s="399"/>
      <c r="I760" s="399"/>
      <c r="J760" s="399"/>
      <c r="K760" s="399"/>
      <c r="L760" s="399"/>
      <c r="M760" s="399"/>
      <c r="N760" s="399"/>
      <c r="O760" s="399"/>
      <c r="P760" s="399"/>
      <c r="Q760" s="399"/>
      <c r="R760" s="399"/>
      <c r="S760" s="399"/>
      <c r="T760" s="399"/>
      <c r="U760" s="399"/>
      <c r="V760" s="399"/>
      <c r="W760" s="399"/>
      <c r="X760" s="399"/>
      <c r="Y760" s="399"/>
      <c r="Z760" s="399"/>
    </row>
    <row r="761" spans="1:26" x14ac:dyDescent="0.25">
      <c r="A761" s="399"/>
      <c r="B761" s="399"/>
      <c r="C761" s="399"/>
      <c r="D761" s="399"/>
      <c r="E761" s="399"/>
      <c r="F761" s="399"/>
      <c r="G761" s="399"/>
      <c r="H761" s="399"/>
      <c r="I761" s="399"/>
      <c r="J761" s="399"/>
      <c r="K761" s="399"/>
      <c r="L761" s="399"/>
      <c r="M761" s="399"/>
      <c r="N761" s="399"/>
      <c r="O761" s="399"/>
      <c r="P761" s="399"/>
      <c r="Q761" s="399"/>
      <c r="R761" s="399"/>
      <c r="S761" s="399"/>
      <c r="T761" s="399"/>
      <c r="U761" s="399"/>
      <c r="V761" s="399"/>
      <c r="W761" s="399"/>
      <c r="X761" s="399"/>
      <c r="Y761" s="399"/>
      <c r="Z761" s="399"/>
    </row>
    <row r="762" spans="1:26" x14ac:dyDescent="0.25">
      <c r="A762" s="399"/>
      <c r="B762" s="399"/>
      <c r="C762" s="399"/>
      <c r="D762" s="399"/>
      <c r="E762" s="399"/>
      <c r="F762" s="399"/>
      <c r="G762" s="399"/>
      <c r="H762" s="399"/>
      <c r="I762" s="399"/>
      <c r="J762" s="399"/>
      <c r="K762" s="399"/>
      <c r="L762" s="399"/>
      <c r="M762" s="399"/>
      <c r="N762" s="399"/>
      <c r="O762" s="399"/>
      <c r="P762" s="399"/>
      <c r="Q762" s="399"/>
      <c r="R762" s="399"/>
      <c r="S762" s="399"/>
      <c r="T762" s="399"/>
      <c r="U762" s="399"/>
      <c r="V762" s="399"/>
      <c r="W762" s="399"/>
      <c r="X762" s="399"/>
      <c r="Y762" s="399"/>
      <c r="Z762" s="399"/>
    </row>
    <row r="763" spans="1:26" x14ac:dyDescent="0.25">
      <c r="A763" s="399"/>
      <c r="B763" s="399"/>
      <c r="C763" s="399"/>
      <c r="D763" s="399"/>
      <c r="E763" s="399"/>
      <c r="F763" s="399"/>
      <c r="G763" s="399"/>
      <c r="H763" s="399"/>
      <c r="I763" s="399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399"/>
      <c r="V763" s="399"/>
      <c r="W763" s="399"/>
      <c r="X763" s="399"/>
      <c r="Y763" s="399"/>
      <c r="Z763" s="399"/>
    </row>
    <row r="764" spans="1:26" x14ac:dyDescent="0.25">
      <c r="A764" s="399"/>
      <c r="B764" s="399"/>
      <c r="C764" s="399"/>
      <c r="D764" s="399"/>
      <c r="E764" s="399"/>
      <c r="F764" s="399"/>
      <c r="G764" s="399"/>
      <c r="H764" s="399"/>
      <c r="I764" s="399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399"/>
      <c r="V764" s="399"/>
      <c r="W764" s="399"/>
      <c r="X764" s="399"/>
      <c r="Y764" s="399"/>
      <c r="Z764" s="399"/>
    </row>
    <row r="765" spans="1:26" x14ac:dyDescent="0.25">
      <c r="A765" s="399"/>
      <c r="B765" s="399"/>
      <c r="C765" s="399"/>
      <c r="D765" s="399"/>
      <c r="E765" s="399"/>
      <c r="F765" s="399"/>
      <c r="G765" s="399"/>
      <c r="H765" s="399"/>
      <c r="I765" s="399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</row>
    <row r="766" spans="1:26" x14ac:dyDescent="0.25">
      <c r="A766" s="399"/>
      <c r="B766" s="399"/>
      <c r="C766" s="399"/>
      <c r="D766" s="399"/>
      <c r="E766" s="399"/>
      <c r="F766" s="399"/>
      <c r="G766" s="399"/>
      <c r="H766" s="399"/>
      <c r="I766" s="399"/>
      <c r="J766" s="399"/>
      <c r="K766" s="399"/>
      <c r="L766" s="399"/>
      <c r="M766" s="399"/>
      <c r="N766" s="399"/>
      <c r="O766" s="399"/>
      <c r="P766" s="399"/>
      <c r="Q766" s="399"/>
      <c r="R766" s="399"/>
      <c r="S766" s="399"/>
      <c r="T766" s="399"/>
      <c r="U766" s="399"/>
      <c r="V766" s="399"/>
      <c r="W766" s="399"/>
      <c r="X766" s="399"/>
      <c r="Y766" s="399"/>
      <c r="Z766" s="399"/>
    </row>
    <row r="767" spans="1:26" x14ac:dyDescent="0.25">
      <c r="A767" s="399"/>
      <c r="B767" s="399"/>
      <c r="C767" s="399"/>
      <c r="D767" s="399"/>
      <c r="E767" s="399"/>
      <c r="F767" s="399"/>
      <c r="G767" s="399"/>
      <c r="H767" s="399"/>
      <c r="I767" s="399"/>
      <c r="J767" s="399"/>
      <c r="K767" s="399"/>
      <c r="L767" s="399"/>
      <c r="M767" s="399"/>
      <c r="N767" s="399"/>
      <c r="O767" s="399"/>
      <c r="P767" s="399"/>
      <c r="Q767" s="399"/>
      <c r="R767" s="399"/>
      <c r="S767" s="399"/>
      <c r="T767" s="399"/>
      <c r="U767" s="399"/>
      <c r="V767" s="399"/>
      <c r="W767" s="399"/>
      <c r="X767" s="399"/>
      <c r="Y767" s="399"/>
      <c r="Z767" s="399"/>
    </row>
    <row r="768" spans="1:26" x14ac:dyDescent="0.25">
      <c r="A768" s="399"/>
      <c r="B768" s="399"/>
      <c r="C768" s="399"/>
      <c r="D768" s="399"/>
      <c r="E768" s="399"/>
      <c r="F768" s="399"/>
      <c r="G768" s="399"/>
      <c r="H768" s="399"/>
      <c r="I768" s="399"/>
      <c r="J768" s="399"/>
      <c r="K768" s="399"/>
      <c r="L768" s="399"/>
      <c r="M768" s="399"/>
      <c r="N768" s="399"/>
      <c r="O768" s="399"/>
      <c r="P768" s="399"/>
      <c r="Q768" s="399"/>
      <c r="R768" s="399"/>
      <c r="S768" s="399"/>
      <c r="T768" s="399"/>
      <c r="U768" s="399"/>
      <c r="V768" s="399"/>
      <c r="W768" s="399"/>
      <c r="X768" s="399"/>
      <c r="Y768" s="399"/>
      <c r="Z768" s="399"/>
    </row>
    <row r="769" spans="1:26" x14ac:dyDescent="0.25">
      <c r="A769" s="399"/>
      <c r="B769" s="399"/>
      <c r="C769" s="399"/>
      <c r="D769" s="399"/>
      <c r="E769" s="399"/>
      <c r="F769" s="399"/>
      <c r="G769" s="399"/>
      <c r="H769" s="399"/>
      <c r="I769" s="399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</row>
    <row r="770" spans="1:26" x14ac:dyDescent="0.25">
      <c r="A770" s="399"/>
      <c r="B770" s="399"/>
      <c r="C770" s="399"/>
      <c r="D770" s="399"/>
      <c r="E770" s="399"/>
      <c r="F770" s="399"/>
      <c r="G770" s="399"/>
      <c r="H770" s="399"/>
      <c r="I770" s="399"/>
      <c r="J770" s="399"/>
      <c r="K770" s="399"/>
      <c r="L770" s="399"/>
      <c r="M770" s="399"/>
      <c r="N770" s="399"/>
      <c r="O770" s="399"/>
      <c r="P770" s="399"/>
      <c r="Q770" s="399"/>
      <c r="R770" s="399"/>
      <c r="S770" s="399"/>
      <c r="T770" s="399"/>
      <c r="U770" s="399"/>
      <c r="V770" s="399"/>
      <c r="W770" s="399"/>
      <c r="X770" s="399"/>
      <c r="Y770" s="399"/>
      <c r="Z770" s="399"/>
    </row>
    <row r="771" spans="1:26" x14ac:dyDescent="0.25">
      <c r="A771" s="399"/>
      <c r="B771" s="399"/>
      <c r="C771" s="399"/>
      <c r="D771" s="399"/>
      <c r="E771" s="399"/>
      <c r="F771" s="399"/>
      <c r="G771" s="399"/>
      <c r="H771" s="399"/>
      <c r="I771" s="399"/>
      <c r="J771" s="399"/>
      <c r="K771" s="399"/>
      <c r="L771" s="399"/>
      <c r="M771" s="399"/>
      <c r="N771" s="399"/>
      <c r="O771" s="399"/>
      <c r="P771" s="399"/>
      <c r="Q771" s="399"/>
      <c r="R771" s="399"/>
      <c r="S771" s="399"/>
      <c r="T771" s="399"/>
      <c r="U771" s="399"/>
      <c r="V771" s="399"/>
      <c r="W771" s="399"/>
      <c r="X771" s="399"/>
      <c r="Y771" s="399"/>
      <c r="Z771" s="399"/>
    </row>
    <row r="772" spans="1:26" x14ac:dyDescent="0.25">
      <c r="A772" s="399"/>
      <c r="B772" s="399"/>
      <c r="C772" s="399"/>
      <c r="D772" s="399"/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  <c r="Z772" s="399"/>
    </row>
    <row r="773" spans="1:26" x14ac:dyDescent="0.25">
      <c r="A773" s="399"/>
      <c r="B773" s="399"/>
      <c r="C773" s="399"/>
      <c r="D773" s="399"/>
      <c r="E773" s="399"/>
      <c r="F773" s="399"/>
      <c r="G773" s="399"/>
      <c r="H773" s="399"/>
      <c r="I773" s="399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</row>
    <row r="774" spans="1:26" x14ac:dyDescent="0.25">
      <c r="A774" s="399"/>
      <c r="B774" s="399"/>
      <c r="C774" s="399"/>
      <c r="D774" s="399"/>
      <c r="E774" s="399"/>
      <c r="F774" s="399"/>
      <c r="G774" s="399"/>
      <c r="H774" s="399"/>
      <c r="I774" s="399"/>
      <c r="J774" s="399"/>
      <c r="K774" s="399"/>
      <c r="L774" s="399"/>
      <c r="M774" s="399"/>
      <c r="N774" s="399"/>
      <c r="O774" s="399"/>
      <c r="P774" s="399"/>
      <c r="Q774" s="399"/>
      <c r="R774" s="399"/>
      <c r="S774" s="399"/>
      <c r="T774" s="399"/>
      <c r="U774" s="399"/>
      <c r="V774" s="399"/>
      <c r="W774" s="399"/>
      <c r="X774" s="399"/>
      <c r="Y774" s="399"/>
      <c r="Z774" s="399"/>
    </row>
    <row r="775" spans="1:26" x14ac:dyDescent="0.25">
      <c r="A775" s="399"/>
      <c r="B775" s="399"/>
      <c r="C775" s="399"/>
      <c r="D775" s="399"/>
      <c r="E775" s="399"/>
      <c r="F775" s="399"/>
      <c r="G775" s="399"/>
      <c r="H775" s="399"/>
      <c r="I775" s="399"/>
      <c r="J775" s="399"/>
      <c r="K775" s="399"/>
      <c r="L775" s="399"/>
      <c r="M775" s="399"/>
      <c r="N775" s="399"/>
      <c r="O775" s="399"/>
      <c r="P775" s="399"/>
      <c r="Q775" s="399"/>
      <c r="R775" s="399"/>
      <c r="S775" s="399"/>
      <c r="T775" s="399"/>
      <c r="U775" s="399"/>
      <c r="V775" s="399"/>
      <c r="W775" s="399"/>
      <c r="X775" s="399"/>
      <c r="Y775" s="399"/>
      <c r="Z775" s="399"/>
    </row>
    <row r="776" spans="1:26" x14ac:dyDescent="0.25">
      <c r="A776" s="399"/>
      <c r="B776" s="399"/>
      <c r="C776" s="399"/>
      <c r="D776" s="399"/>
      <c r="E776" s="399"/>
      <c r="F776" s="399"/>
      <c r="G776" s="399"/>
      <c r="H776" s="399"/>
      <c r="I776" s="399"/>
      <c r="J776" s="399"/>
      <c r="K776" s="399"/>
      <c r="L776" s="399"/>
      <c r="M776" s="399"/>
      <c r="N776" s="399"/>
      <c r="O776" s="399"/>
      <c r="P776" s="399"/>
      <c r="Q776" s="399"/>
      <c r="R776" s="399"/>
      <c r="S776" s="399"/>
      <c r="T776" s="399"/>
      <c r="U776" s="399"/>
      <c r="V776" s="399"/>
      <c r="W776" s="399"/>
      <c r="X776" s="399"/>
      <c r="Y776" s="399"/>
      <c r="Z776" s="399"/>
    </row>
    <row r="777" spans="1:26" x14ac:dyDescent="0.25">
      <c r="A777" s="399"/>
      <c r="B777" s="399"/>
      <c r="C777" s="399"/>
      <c r="D777" s="399"/>
      <c r="E777" s="399"/>
      <c r="F777" s="399"/>
      <c r="G777" s="399"/>
      <c r="H777" s="399"/>
      <c r="I777" s="399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</row>
    <row r="778" spans="1:26" x14ac:dyDescent="0.25">
      <c r="A778" s="399"/>
      <c r="B778" s="399"/>
      <c r="C778" s="399"/>
      <c r="D778" s="399"/>
      <c r="E778" s="399"/>
      <c r="F778" s="399"/>
      <c r="G778" s="399"/>
      <c r="H778" s="399"/>
      <c r="I778" s="399"/>
      <c r="J778" s="399"/>
      <c r="K778" s="399"/>
      <c r="L778" s="399"/>
      <c r="M778" s="399"/>
      <c r="N778" s="399"/>
      <c r="O778" s="399"/>
      <c r="P778" s="399"/>
      <c r="Q778" s="399"/>
      <c r="R778" s="399"/>
      <c r="S778" s="399"/>
      <c r="T778" s="399"/>
      <c r="U778" s="399"/>
      <c r="V778" s="399"/>
      <c r="W778" s="399"/>
      <c r="X778" s="399"/>
      <c r="Y778" s="399"/>
      <c r="Z778" s="399"/>
    </row>
    <row r="779" spans="1:26" x14ac:dyDescent="0.25">
      <c r="A779" s="399"/>
      <c r="B779" s="399"/>
      <c r="C779" s="399"/>
      <c r="D779" s="399"/>
      <c r="E779" s="399"/>
      <c r="F779" s="399"/>
      <c r="G779" s="399"/>
      <c r="H779" s="399"/>
      <c r="I779" s="399"/>
      <c r="J779" s="399"/>
      <c r="K779" s="399"/>
      <c r="L779" s="399"/>
      <c r="M779" s="399"/>
      <c r="N779" s="399"/>
      <c r="O779" s="399"/>
      <c r="P779" s="399"/>
      <c r="Q779" s="399"/>
      <c r="R779" s="399"/>
      <c r="S779" s="399"/>
      <c r="T779" s="399"/>
      <c r="U779" s="399"/>
      <c r="V779" s="399"/>
      <c r="W779" s="399"/>
      <c r="X779" s="399"/>
      <c r="Y779" s="399"/>
      <c r="Z779" s="399"/>
    </row>
    <row r="780" spans="1:26" x14ac:dyDescent="0.25">
      <c r="A780" s="399"/>
      <c r="B780" s="399"/>
      <c r="C780" s="399"/>
      <c r="D780" s="399"/>
      <c r="E780" s="399"/>
      <c r="F780" s="399"/>
      <c r="G780" s="399"/>
      <c r="H780" s="399"/>
      <c r="I780" s="399"/>
      <c r="J780" s="399"/>
      <c r="K780" s="399"/>
      <c r="L780" s="399"/>
      <c r="M780" s="399"/>
      <c r="N780" s="399"/>
      <c r="O780" s="399"/>
      <c r="P780" s="399"/>
      <c r="Q780" s="399"/>
      <c r="R780" s="399"/>
      <c r="S780" s="399"/>
      <c r="T780" s="399"/>
      <c r="U780" s="399"/>
      <c r="V780" s="399"/>
      <c r="W780" s="399"/>
      <c r="X780" s="399"/>
      <c r="Y780" s="399"/>
      <c r="Z780" s="399"/>
    </row>
    <row r="781" spans="1:26" x14ac:dyDescent="0.25">
      <c r="A781" s="399"/>
      <c r="B781" s="399"/>
      <c r="C781" s="399"/>
      <c r="D781" s="399"/>
      <c r="E781" s="399"/>
      <c r="F781" s="399"/>
      <c r="G781" s="399"/>
      <c r="H781" s="399"/>
      <c r="I781" s="399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</row>
    <row r="782" spans="1:26" x14ac:dyDescent="0.25">
      <c r="A782" s="399"/>
      <c r="B782" s="399"/>
      <c r="C782" s="399"/>
      <c r="D782" s="399"/>
      <c r="E782" s="399"/>
      <c r="F782" s="399"/>
      <c r="G782" s="399"/>
      <c r="H782" s="399"/>
      <c r="I782" s="399"/>
      <c r="J782" s="399"/>
      <c r="K782" s="399"/>
      <c r="L782" s="399"/>
      <c r="M782" s="399"/>
      <c r="N782" s="399"/>
      <c r="O782" s="399"/>
      <c r="P782" s="399"/>
      <c r="Q782" s="399"/>
      <c r="R782" s="399"/>
      <c r="S782" s="399"/>
      <c r="T782" s="399"/>
      <c r="U782" s="399"/>
      <c r="V782" s="399"/>
      <c r="W782" s="399"/>
      <c r="X782" s="399"/>
      <c r="Y782" s="399"/>
      <c r="Z782" s="399"/>
    </row>
    <row r="783" spans="1:26" x14ac:dyDescent="0.25">
      <c r="A783" s="399"/>
      <c r="B783" s="399"/>
      <c r="C783" s="399"/>
      <c r="D783" s="399"/>
      <c r="E783" s="399"/>
      <c r="F783" s="399"/>
      <c r="G783" s="399"/>
      <c r="H783" s="399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  <c r="Z783" s="399"/>
    </row>
    <row r="784" spans="1:26" x14ac:dyDescent="0.25">
      <c r="A784" s="399"/>
      <c r="B784" s="399"/>
      <c r="C784" s="399"/>
      <c r="D784" s="399"/>
      <c r="E784" s="399"/>
      <c r="F784" s="399"/>
      <c r="G784" s="399"/>
      <c r="H784" s="399"/>
      <c r="I784" s="399"/>
      <c r="J784" s="399"/>
      <c r="K784" s="399"/>
      <c r="L784" s="399"/>
      <c r="M784" s="399"/>
      <c r="N784" s="399"/>
      <c r="O784" s="399"/>
      <c r="P784" s="399"/>
      <c r="Q784" s="399"/>
      <c r="R784" s="399"/>
      <c r="S784" s="399"/>
      <c r="T784" s="399"/>
      <c r="U784" s="399"/>
      <c r="V784" s="399"/>
      <c r="W784" s="399"/>
      <c r="X784" s="399"/>
      <c r="Y784" s="399"/>
      <c r="Z784" s="399"/>
    </row>
    <row r="785" spans="1:26" x14ac:dyDescent="0.25">
      <c r="A785" s="399"/>
      <c r="B785" s="399"/>
      <c r="C785" s="399"/>
      <c r="D785" s="399"/>
      <c r="E785" s="399"/>
      <c r="F785" s="399"/>
      <c r="G785" s="399"/>
      <c r="H785" s="399"/>
      <c r="I785" s="399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  <c r="Z785" s="399"/>
    </row>
    <row r="786" spans="1:26" x14ac:dyDescent="0.25">
      <c r="A786" s="399"/>
      <c r="B786" s="399"/>
      <c r="C786" s="399"/>
      <c r="D786" s="399"/>
      <c r="E786" s="399"/>
      <c r="F786" s="399"/>
      <c r="G786" s="399"/>
      <c r="H786" s="399"/>
      <c r="I786" s="399"/>
      <c r="J786" s="399"/>
      <c r="K786" s="399"/>
      <c r="L786" s="399"/>
      <c r="M786" s="399"/>
      <c r="N786" s="399"/>
      <c r="O786" s="399"/>
      <c r="P786" s="399"/>
      <c r="Q786" s="399"/>
      <c r="R786" s="399"/>
      <c r="S786" s="399"/>
      <c r="T786" s="399"/>
      <c r="U786" s="399"/>
      <c r="V786" s="399"/>
      <c r="W786" s="399"/>
      <c r="X786" s="399"/>
      <c r="Y786" s="399"/>
      <c r="Z786" s="399"/>
    </row>
    <row r="787" spans="1:26" x14ac:dyDescent="0.25">
      <c r="A787" s="399"/>
      <c r="B787" s="399"/>
      <c r="C787" s="399"/>
      <c r="D787" s="399"/>
      <c r="E787" s="399"/>
      <c r="F787" s="399"/>
      <c r="G787" s="399"/>
      <c r="H787" s="399"/>
      <c r="I787" s="399"/>
      <c r="J787" s="399"/>
      <c r="K787" s="399"/>
      <c r="L787" s="399"/>
      <c r="M787" s="399"/>
      <c r="N787" s="399"/>
      <c r="O787" s="399"/>
      <c r="P787" s="399"/>
      <c r="Q787" s="399"/>
      <c r="R787" s="399"/>
      <c r="S787" s="399"/>
      <c r="T787" s="399"/>
      <c r="U787" s="399"/>
      <c r="V787" s="399"/>
      <c r="W787" s="399"/>
      <c r="X787" s="399"/>
      <c r="Y787" s="399"/>
      <c r="Z787" s="399"/>
    </row>
    <row r="788" spans="1:26" x14ac:dyDescent="0.25">
      <c r="A788" s="399"/>
      <c r="B788" s="399"/>
      <c r="C788" s="399"/>
      <c r="D788" s="399"/>
      <c r="E788" s="399"/>
      <c r="F788" s="399"/>
      <c r="G788" s="399"/>
      <c r="H788" s="399"/>
      <c r="I788" s="399"/>
      <c r="J788" s="399"/>
      <c r="K788" s="399"/>
      <c r="L788" s="399"/>
      <c r="M788" s="399"/>
      <c r="N788" s="399"/>
      <c r="O788" s="399"/>
      <c r="P788" s="399"/>
      <c r="Q788" s="399"/>
      <c r="R788" s="399"/>
      <c r="S788" s="399"/>
      <c r="T788" s="399"/>
      <c r="U788" s="399"/>
      <c r="V788" s="399"/>
      <c r="W788" s="399"/>
      <c r="X788" s="399"/>
      <c r="Y788" s="399"/>
      <c r="Z788" s="399"/>
    </row>
    <row r="789" spans="1:26" x14ac:dyDescent="0.25">
      <c r="A789" s="399"/>
      <c r="B789" s="399"/>
      <c r="C789" s="399"/>
      <c r="D789" s="399"/>
      <c r="E789" s="399"/>
      <c r="F789" s="399"/>
      <c r="G789" s="399"/>
      <c r="H789" s="399"/>
      <c r="I789" s="399"/>
      <c r="J789" s="399"/>
      <c r="K789" s="399"/>
      <c r="L789" s="399"/>
      <c r="M789" s="399"/>
      <c r="N789" s="399"/>
      <c r="O789" s="399"/>
      <c r="P789" s="399"/>
      <c r="Q789" s="399"/>
      <c r="R789" s="399"/>
      <c r="S789" s="399"/>
      <c r="T789" s="399"/>
      <c r="U789" s="399"/>
      <c r="V789" s="399"/>
      <c r="W789" s="399"/>
      <c r="X789" s="399"/>
      <c r="Y789" s="399"/>
      <c r="Z789" s="399"/>
    </row>
    <row r="790" spans="1:26" x14ac:dyDescent="0.25">
      <c r="A790" s="399"/>
      <c r="B790" s="399"/>
      <c r="C790" s="399"/>
      <c r="D790" s="399"/>
      <c r="E790" s="399"/>
      <c r="F790" s="399"/>
      <c r="G790" s="399"/>
      <c r="H790" s="399"/>
      <c r="I790" s="399"/>
      <c r="J790" s="399"/>
      <c r="K790" s="399"/>
      <c r="L790" s="399"/>
      <c r="M790" s="399"/>
      <c r="N790" s="399"/>
      <c r="O790" s="399"/>
      <c r="P790" s="399"/>
      <c r="Q790" s="399"/>
      <c r="R790" s="399"/>
      <c r="S790" s="399"/>
      <c r="T790" s="399"/>
      <c r="U790" s="399"/>
      <c r="V790" s="399"/>
      <c r="W790" s="399"/>
      <c r="X790" s="399"/>
      <c r="Y790" s="399"/>
      <c r="Z790" s="399"/>
    </row>
    <row r="791" spans="1:26" x14ac:dyDescent="0.25">
      <c r="A791" s="399"/>
      <c r="B791" s="399"/>
      <c r="C791" s="399"/>
      <c r="D791" s="399"/>
      <c r="E791" s="399"/>
      <c r="F791" s="399"/>
      <c r="G791" s="399"/>
      <c r="H791" s="399"/>
      <c r="I791" s="399"/>
      <c r="J791" s="399"/>
      <c r="K791" s="399"/>
      <c r="L791" s="399"/>
      <c r="M791" s="399"/>
      <c r="N791" s="399"/>
      <c r="O791" s="399"/>
      <c r="P791" s="399"/>
      <c r="Q791" s="399"/>
      <c r="R791" s="399"/>
      <c r="S791" s="399"/>
      <c r="T791" s="399"/>
      <c r="U791" s="399"/>
      <c r="V791" s="399"/>
      <c r="W791" s="399"/>
      <c r="X791" s="399"/>
      <c r="Y791" s="399"/>
      <c r="Z791" s="399"/>
    </row>
    <row r="792" spans="1:26" x14ac:dyDescent="0.25">
      <c r="A792" s="399"/>
      <c r="B792" s="399"/>
      <c r="C792" s="399"/>
      <c r="D792" s="399"/>
      <c r="E792" s="399"/>
      <c r="F792" s="399"/>
      <c r="G792" s="399"/>
      <c r="H792" s="399"/>
      <c r="I792" s="399"/>
      <c r="J792" s="399"/>
      <c r="K792" s="399"/>
      <c r="L792" s="399"/>
      <c r="M792" s="399"/>
      <c r="N792" s="399"/>
      <c r="O792" s="399"/>
      <c r="P792" s="399"/>
      <c r="Q792" s="399"/>
      <c r="R792" s="399"/>
      <c r="S792" s="399"/>
      <c r="T792" s="399"/>
      <c r="U792" s="399"/>
      <c r="V792" s="399"/>
      <c r="W792" s="399"/>
      <c r="X792" s="399"/>
      <c r="Y792" s="399"/>
      <c r="Z792" s="399"/>
    </row>
    <row r="793" spans="1:26" x14ac:dyDescent="0.25">
      <c r="A793" s="399"/>
      <c r="B793" s="399"/>
      <c r="C793" s="399"/>
      <c r="D793" s="399"/>
      <c r="E793" s="399"/>
      <c r="F793" s="399"/>
      <c r="G793" s="399"/>
      <c r="H793" s="399"/>
      <c r="I793" s="399"/>
      <c r="J793" s="399"/>
      <c r="K793" s="399"/>
      <c r="L793" s="399"/>
      <c r="M793" s="399"/>
      <c r="N793" s="399"/>
      <c r="O793" s="399"/>
      <c r="P793" s="399"/>
      <c r="Q793" s="399"/>
      <c r="R793" s="399"/>
      <c r="S793" s="399"/>
      <c r="T793" s="399"/>
      <c r="U793" s="399"/>
      <c r="V793" s="399"/>
      <c r="W793" s="399"/>
      <c r="X793" s="399"/>
      <c r="Y793" s="399"/>
      <c r="Z793" s="399"/>
    </row>
    <row r="794" spans="1:26" x14ac:dyDescent="0.25">
      <c r="A794" s="399"/>
      <c r="B794" s="399"/>
      <c r="C794" s="399"/>
      <c r="D794" s="399"/>
      <c r="E794" s="399"/>
      <c r="F794" s="399"/>
      <c r="G794" s="399"/>
      <c r="H794" s="399"/>
      <c r="I794" s="399"/>
      <c r="J794" s="399"/>
      <c r="K794" s="399"/>
      <c r="L794" s="399"/>
      <c r="M794" s="399"/>
      <c r="N794" s="399"/>
      <c r="O794" s="399"/>
      <c r="P794" s="399"/>
      <c r="Q794" s="399"/>
      <c r="R794" s="399"/>
      <c r="S794" s="399"/>
      <c r="T794" s="399"/>
      <c r="U794" s="399"/>
      <c r="V794" s="399"/>
      <c r="W794" s="399"/>
      <c r="X794" s="399"/>
      <c r="Y794" s="399"/>
      <c r="Z794" s="399"/>
    </row>
    <row r="795" spans="1:26" x14ac:dyDescent="0.25">
      <c r="A795" s="399"/>
      <c r="B795" s="399"/>
      <c r="C795" s="399"/>
      <c r="D795" s="399"/>
      <c r="E795" s="399"/>
      <c r="F795" s="399"/>
      <c r="G795" s="399"/>
      <c r="H795" s="399"/>
      <c r="I795" s="399"/>
      <c r="J795" s="399"/>
      <c r="K795" s="399"/>
      <c r="L795" s="399"/>
      <c r="M795" s="399"/>
      <c r="N795" s="399"/>
      <c r="O795" s="399"/>
      <c r="P795" s="399"/>
      <c r="Q795" s="399"/>
      <c r="R795" s="399"/>
      <c r="S795" s="399"/>
      <c r="T795" s="399"/>
      <c r="U795" s="399"/>
      <c r="V795" s="399"/>
      <c r="W795" s="399"/>
      <c r="X795" s="399"/>
      <c r="Y795" s="399"/>
      <c r="Z795" s="399"/>
    </row>
    <row r="796" spans="1:26" x14ac:dyDescent="0.25">
      <c r="A796" s="399"/>
      <c r="B796" s="399"/>
      <c r="C796" s="399"/>
      <c r="D796" s="399"/>
      <c r="E796" s="399"/>
      <c r="F796" s="399"/>
      <c r="G796" s="399"/>
      <c r="H796" s="399"/>
      <c r="I796" s="399"/>
      <c r="J796" s="399"/>
      <c r="K796" s="399"/>
      <c r="L796" s="399"/>
      <c r="M796" s="399"/>
      <c r="N796" s="399"/>
      <c r="O796" s="399"/>
      <c r="P796" s="399"/>
      <c r="Q796" s="399"/>
      <c r="R796" s="399"/>
      <c r="S796" s="399"/>
      <c r="T796" s="399"/>
      <c r="U796" s="399"/>
      <c r="V796" s="399"/>
      <c r="W796" s="399"/>
      <c r="X796" s="399"/>
      <c r="Y796" s="399"/>
      <c r="Z796" s="399"/>
    </row>
    <row r="797" spans="1:26" x14ac:dyDescent="0.25">
      <c r="A797" s="399"/>
      <c r="B797" s="399"/>
      <c r="C797" s="399"/>
      <c r="D797" s="399"/>
      <c r="E797" s="399"/>
      <c r="F797" s="399"/>
      <c r="G797" s="399"/>
      <c r="H797" s="399"/>
      <c r="I797" s="399"/>
      <c r="J797" s="399"/>
      <c r="K797" s="399"/>
      <c r="L797" s="399"/>
      <c r="M797" s="399"/>
      <c r="N797" s="399"/>
      <c r="O797" s="399"/>
      <c r="P797" s="399"/>
      <c r="Q797" s="399"/>
      <c r="R797" s="399"/>
      <c r="S797" s="399"/>
      <c r="T797" s="399"/>
      <c r="U797" s="399"/>
      <c r="V797" s="399"/>
      <c r="W797" s="399"/>
      <c r="X797" s="399"/>
      <c r="Y797" s="399"/>
      <c r="Z797" s="399"/>
    </row>
    <row r="798" spans="1:26" x14ac:dyDescent="0.25">
      <c r="A798" s="399"/>
      <c r="B798" s="399"/>
      <c r="C798" s="399"/>
      <c r="D798" s="399"/>
      <c r="E798" s="399"/>
      <c r="F798" s="399"/>
      <c r="G798" s="399"/>
      <c r="H798" s="399"/>
      <c r="I798" s="399"/>
      <c r="J798" s="399"/>
      <c r="K798" s="399"/>
      <c r="L798" s="399"/>
      <c r="M798" s="399"/>
      <c r="N798" s="399"/>
      <c r="O798" s="399"/>
      <c r="P798" s="399"/>
      <c r="Q798" s="399"/>
      <c r="R798" s="399"/>
      <c r="S798" s="399"/>
      <c r="T798" s="399"/>
      <c r="U798" s="399"/>
      <c r="V798" s="399"/>
      <c r="W798" s="399"/>
      <c r="X798" s="399"/>
      <c r="Y798" s="399"/>
      <c r="Z798" s="399"/>
    </row>
    <row r="799" spans="1:26" x14ac:dyDescent="0.25">
      <c r="A799" s="399"/>
      <c r="B799" s="399"/>
      <c r="C799" s="399"/>
      <c r="D799" s="399"/>
      <c r="E799" s="399"/>
      <c r="F799" s="399"/>
      <c r="G799" s="399"/>
      <c r="H799" s="399"/>
      <c r="I799" s="399"/>
      <c r="J799" s="399"/>
      <c r="K799" s="399"/>
      <c r="L799" s="399"/>
      <c r="M799" s="399"/>
      <c r="N799" s="399"/>
      <c r="O799" s="399"/>
      <c r="P799" s="399"/>
      <c r="Q799" s="399"/>
      <c r="R799" s="399"/>
      <c r="S799" s="399"/>
      <c r="T799" s="399"/>
      <c r="U799" s="399"/>
      <c r="V799" s="399"/>
      <c r="W799" s="399"/>
      <c r="X799" s="399"/>
      <c r="Y799" s="399"/>
      <c r="Z799" s="399"/>
    </row>
    <row r="800" spans="1:26" x14ac:dyDescent="0.25">
      <c r="A800" s="399"/>
      <c r="B800" s="399"/>
      <c r="C800" s="399"/>
      <c r="D800" s="399"/>
      <c r="E800" s="399"/>
      <c r="F800" s="399"/>
      <c r="G800" s="399"/>
      <c r="H800" s="399"/>
      <c r="I800" s="399"/>
      <c r="J800" s="399"/>
      <c r="K800" s="399"/>
      <c r="L800" s="399"/>
      <c r="M800" s="399"/>
      <c r="N800" s="399"/>
      <c r="O800" s="399"/>
      <c r="P800" s="399"/>
      <c r="Q800" s="399"/>
      <c r="R800" s="399"/>
      <c r="S800" s="399"/>
      <c r="T800" s="399"/>
      <c r="U800" s="399"/>
      <c r="V800" s="399"/>
      <c r="W800" s="399"/>
      <c r="X800" s="399"/>
      <c r="Y800" s="399"/>
      <c r="Z800" s="399"/>
    </row>
    <row r="801" spans="1:26" x14ac:dyDescent="0.25">
      <c r="A801" s="399"/>
      <c r="B801" s="399"/>
      <c r="C801" s="399"/>
      <c r="D801" s="399"/>
      <c r="E801" s="399"/>
      <c r="F801" s="399"/>
      <c r="G801" s="399"/>
      <c r="H801" s="399"/>
      <c r="I801" s="399"/>
      <c r="J801" s="399"/>
      <c r="K801" s="399"/>
      <c r="L801" s="399"/>
      <c r="M801" s="399"/>
      <c r="N801" s="399"/>
      <c r="O801" s="399"/>
      <c r="P801" s="399"/>
      <c r="Q801" s="399"/>
      <c r="R801" s="399"/>
      <c r="S801" s="399"/>
      <c r="T801" s="399"/>
      <c r="U801" s="399"/>
      <c r="V801" s="399"/>
      <c r="W801" s="399"/>
      <c r="X801" s="399"/>
      <c r="Y801" s="399"/>
      <c r="Z801" s="399"/>
    </row>
    <row r="802" spans="1:26" x14ac:dyDescent="0.25">
      <c r="A802" s="399"/>
      <c r="B802" s="399"/>
      <c r="C802" s="399"/>
      <c r="D802" s="399"/>
      <c r="E802" s="399"/>
      <c r="F802" s="399"/>
      <c r="G802" s="399"/>
      <c r="H802" s="399"/>
      <c r="I802" s="399"/>
      <c r="J802" s="399"/>
      <c r="K802" s="399"/>
      <c r="L802" s="399"/>
      <c r="M802" s="399"/>
      <c r="N802" s="399"/>
      <c r="O802" s="399"/>
      <c r="P802" s="399"/>
      <c r="Q802" s="399"/>
      <c r="R802" s="399"/>
      <c r="S802" s="399"/>
      <c r="T802" s="399"/>
      <c r="U802" s="399"/>
      <c r="V802" s="399"/>
      <c r="W802" s="399"/>
      <c r="X802" s="399"/>
      <c r="Y802" s="399"/>
      <c r="Z802" s="399"/>
    </row>
    <row r="803" spans="1:26" x14ac:dyDescent="0.25">
      <c r="A803" s="399"/>
      <c r="B803" s="399"/>
      <c r="C803" s="399"/>
      <c r="D803" s="399"/>
      <c r="E803" s="399"/>
      <c r="F803" s="399"/>
      <c r="G803" s="399"/>
      <c r="H803" s="399"/>
      <c r="I803" s="399"/>
      <c r="J803" s="399"/>
      <c r="K803" s="399"/>
      <c r="L803" s="399"/>
      <c r="M803" s="399"/>
      <c r="N803" s="399"/>
      <c r="O803" s="399"/>
      <c r="P803" s="399"/>
      <c r="Q803" s="399"/>
      <c r="R803" s="399"/>
      <c r="S803" s="399"/>
      <c r="T803" s="399"/>
      <c r="U803" s="399"/>
      <c r="V803" s="399"/>
      <c r="W803" s="399"/>
      <c r="X803" s="399"/>
      <c r="Y803" s="399"/>
      <c r="Z803" s="399"/>
    </row>
    <row r="804" spans="1:26" x14ac:dyDescent="0.25">
      <c r="A804" s="399"/>
      <c r="B804" s="399"/>
      <c r="C804" s="399"/>
      <c r="D804" s="399"/>
      <c r="E804" s="399"/>
      <c r="F804" s="399"/>
      <c r="G804" s="399"/>
      <c r="H804" s="399"/>
      <c r="I804" s="399"/>
      <c r="J804" s="399"/>
      <c r="K804" s="399"/>
      <c r="L804" s="399"/>
      <c r="M804" s="399"/>
      <c r="N804" s="399"/>
      <c r="O804" s="399"/>
      <c r="P804" s="399"/>
      <c r="Q804" s="399"/>
      <c r="R804" s="399"/>
      <c r="S804" s="399"/>
      <c r="T804" s="399"/>
      <c r="U804" s="399"/>
      <c r="V804" s="399"/>
      <c r="W804" s="399"/>
      <c r="X804" s="399"/>
      <c r="Y804" s="399"/>
      <c r="Z804" s="399"/>
    </row>
    <row r="805" spans="1:26" x14ac:dyDescent="0.25">
      <c r="A805" s="399"/>
      <c r="B805" s="399"/>
      <c r="C805" s="399"/>
      <c r="D805" s="399"/>
      <c r="E805" s="399"/>
      <c r="F805" s="399"/>
      <c r="G805" s="399"/>
      <c r="H805" s="399"/>
      <c r="I805" s="399"/>
      <c r="J805" s="399"/>
      <c r="K805" s="399"/>
      <c r="L805" s="399"/>
      <c r="M805" s="399"/>
      <c r="N805" s="399"/>
      <c r="O805" s="399"/>
      <c r="P805" s="399"/>
      <c r="Q805" s="399"/>
      <c r="R805" s="399"/>
      <c r="S805" s="399"/>
      <c r="T805" s="399"/>
      <c r="U805" s="399"/>
      <c r="V805" s="399"/>
      <c r="W805" s="399"/>
      <c r="X805" s="399"/>
      <c r="Y805" s="399"/>
      <c r="Z805" s="399"/>
    </row>
    <row r="806" spans="1:26" x14ac:dyDescent="0.25">
      <c r="A806" s="399"/>
      <c r="B806" s="399"/>
      <c r="C806" s="399"/>
      <c r="D806" s="399"/>
      <c r="E806" s="399"/>
      <c r="F806" s="399"/>
      <c r="G806" s="399"/>
      <c r="H806" s="399"/>
      <c r="I806" s="399"/>
      <c r="J806" s="399"/>
      <c r="K806" s="399"/>
      <c r="L806" s="399"/>
      <c r="M806" s="399"/>
      <c r="N806" s="399"/>
      <c r="O806" s="399"/>
      <c r="P806" s="399"/>
      <c r="Q806" s="399"/>
      <c r="R806" s="399"/>
      <c r="S806" s="399"/>
      <c r="T806" s="399"/>
      <c r="U806" s="399"/>
      <c r="V806" s="399"/>
      <c r="W806" s="399"/>
      <c r="X806" s="399"/>
      <c r="Y806" s="399"/>
      <c r="Z806" s="399"/>
    </row>
    <row r="807" spans="1:26" x14ac:dyDescent="0.25">
      <c r="A807" s="399"/>
      <c r="B807" s="399"/>
      <c r="C807" s="399"/>
      <c r="D807" s="399"/>
      <c r="E807" s="399"/>
      <c r="F807" s="399"/>
      <c r="G807" s="399"/>
      <c r="H807" s="399"/>
      <c r="I807" s="399"/>
      <c r="J807" s="399"/>
      <c r="K807" s="399"/>
      <c r="L807" s="399"/>
      <c r="M807" s="399"/>
      <c r="N807" s="399"/>
      <c r="O807" s="399"/>
      <c r="P807" s="399"/>
      <c r="Q807" s="399"/>
      <c r="R807" s="399"/>
      <c r="S807" s="399"/>
      <c r="T807" s="399"/>
      <c r="U807" s="399"/>
      <c r="V807" s="399"/>
      <c r="W807" s="399"/>
      <c r="X807" s="399"/>
      <c r="Y807" s="399"/>
      <c r="Z807" s="399"/>
    </row>
    <row r="808" spans="1:26" x14ac:dyDescent="0.25">
      <c r="A808" s="399"/>
      <c r="B808" s="399"/>
      <c r="C808" s="399"/>
      <c r="D808" s="399"/>
      <c r="E808" s="399"/>
      <c r="F808" s="399"/>
      <c r="G808" s="399"/>
      <c r="H808" s="399"/>
      <c r="I808" s="399"/>
      <c r="J808" s="399"/>
      <c r="K808" s="399"/>
      <c r="L808" s="399"/>
      <c r="M808" s="399"/>
      <c r="N808" s="399"/>
      <c r="O808" s="399"/>
      <c r="P808" s="399"/>
      <c r="Q808" s="399"/>
      <c r="R808" s="399"/>
      <c r="S808" s="399"/>
      <c r="T808" s="399"/>
      <c r="U808" s="399"/>
      <c r="V808" s="399"/>
      <c r="W808" s="399"/>
      <c r="X808" s="399"/>
      <c r="Y808" s="399"/>
      <c r="Z808" s="399"/>
    </row>
    <row r="809" spans="1:26" x14ac:dyDescent="0.25">
      <c r="A809" s="399"/>
      <c r="B809" s="399"/>
      <c r="C809" s="399"/>
      <c r="D809" s="399"/>
      <c r="E809" s="399"/>
      <c r="F809" s="399"/>
      <c r="G809" s="399"/>
      <c r="H809" s="399"/>
      <c r="I809" s="399"/>
      <c r="J809" s="399"/>
      <c r="K809" s="399"/>
      <c r="L809" s="399"/>
      <c r="M809" s="399"/>
      <c r="N809" s="399"/>
      <c r="O809" s="399"/>
      <c r="P809" s="399"/>
      <c r="Q809" s="399"/>
      <c r="R809" s="399"/>
      <c r="S809" s="399"/>
      <c r="T809" s="399"/>
      <c r="U809" s="399"/>
      <c r="V809" s="399"/>
      <c r="W809" s="399"/>
      <c r="X809" s="399"/>
      <c r="Y809" s="399"/>
      <c r="Z809" s="399"/>
    </row>
    <row r="810" spans="1:26" x14ac:dyDescent="0.25">
      <c r="A810" s="399"/>
      <c r="B810" s="399"/>
      <c r="C810" s="399"/>
      <c r="D810" s="399"/>
      <c r="E810" s="399"/>
      <c r="F810" s="399"/>
      <c r="G810" s="399"/>
      <c r="H810" s="399"/>
      <c r="I810" s="399"/>
      <c r="J810" s="399"/>
      <c r="K810" s="399"/>
      <c r="L810" s="399"/>
      <c r="M810" s="399"/>
      <c r="N810" s="399"/>
      <c r="O810" s="399"/>
      <c r="P810" s="399"/>
      <c r="Q810" s="399"/>
      <c r="R810" s="399"/>
      <c r="S810" s="399"/>
      <c r="T810" s="399"/>
      <c r="U810" s="399"/>
      <c r="V810" s="399"/>
      <c r="W810" s="399"/>
      <c r="X810" s="399"/>
      <c r="Y810" s="399"/>
      <c r="Z810" s="399"/>
    </row>
    <row r="811" spans="1:26" x14ac:dyDescent="0.25">
      <c r="A811" s="399"/>
      <c r="B811" s="399"/>
      <c r="C811" s="399"/>
      <c r="D811" s="399"/>
      <c r="E811" s="399"/>
      <c r="F811" s="399"/>
      <c r="G811" s="399"/>
      <c r="H811" s="399"/>
      <c r="I811" s="399"/>
      <c r="J811" s="399"/>
      <c r="K811" s="399"/>
      <c r="L811" s="399"/>
      <c r="M811" s="399"/>
      <c r="N811" s="399"/>
      <c r="O811" s="399"/>
      <c r="P811" s="399"/>
      <c r="Q811" s="399"/>
      <c r="R811" s="399"/>
      <c r="S811" s="399"/>
      <c r="T811" s="399"/>
      <c r="U811" s="399"/>
      <c r="V811" s="399"/>
      <c r="W811" s="399"/>
      <c r="X811" s="399"/>
      <c r="Y811" s="399"/>
      <c r="Z811" s="399"/>
    </row>
    <row r="812" spans="1:26" x14ac:dyDescent="0.25">
      <c r="A812" s="399"/>
      <c r="B812" s="399"/>
      <c r="C812" s="399"/>
      <c r="D812" s="399"/>
      <c r="E812" s="399"/>
      <c r="F812" s="399"/>
      <c r="G812" s="399"/>
      <c r="H812" s="399"/>
      <c r="I812" s="399"/>
      <c r="J812" s="399"/>
      <c r="K812" s="399"/>
      <c r="L812" s="399"/>
      <c r="M812" s="399"/>
      <c r="N812" s="399"/>
      <c r="O812" s="399"/>
      <c r="P812" s="399"/>
      <c r="Q812" s="399"/>
      <c r="R812" s="399"/>
      <c r="S812" s="399"/>
      <c r="T812" s="399"/>
      <c r="U812" s="399"/>
      <c r="V812" s="399"/>
      <c r="W812" s="399"/>
      <c r="X812" s="399"/>
      <c r="Y812" s="399"/>
      <c r="Z812" s="399"/>
    </row>
    <row r="813" spans="1:26" x14ac:dyDescent="0.25">
      <c r="A813" s="399"/>
      <c r="B813" s="399"/>
      <c r="C813" s="399"/>
      <c r="D813" s="399"/>
      <c r="E813" s="399"/>
      <c r="F813" s="399"/>
      <c r="G813" s="399"/>
      <c r="H813" s="399"/>
      <c r="I813" s="399"/>
      <c r="J813" s="399"/>
      <c r="K813" s="399"/>
      <c r="L813" s="399"/>
      <c r="M813" s="399"/>
      <c r="N813" s="399"/>
      <c r="O813" s="399"/>
      <c r="P813" s="399"/>
      <c r="Q813" s="399"/>
      <c r="R813" s="399"/>
      <c r="S813" s="399"/>
      <c r="T813" s="399"/>
      <c r="U813" s="399"/>
      <c r="V813" s="399"/>
      <c r="W813" s="399"/>
      <c r="X813" s="399"/>
      <c r="Y813" s="399"/>
      <c r="Z813" s="399"/>
    </row>
    <row r="814" spans="1:26" x14ac:dyDescent="0.25">
      <c r="A814" s="399"/>
      <c r="B814" s="399"/>
      <c r="C814" s="399"/>
      <c r="D814" s="399"/>
      <c r="E814" s="399"/>
      <c r="F814" s="399"/>
      <c r="G814" s="399"/>
      <c r="H814" s="399"/>
      <c r="I814" s="399"/>
      <c r="J814" s="399"/>
      <c r="K814" s="399"/>
      <c r="L814" s="399"/>
      <c r="M814" s="399"/>
      <c r="N814" s="399"/>
      <c r="O814" s="399"/>
      <c r="P814" s="399"/>
      <c r="Q814" s="399"/>
      <c r="R814" s="399"/>
      <c r="S814" s="399"/>
      <c r="T814" s="399"/>
      <c r="U814" s="399"/>
      <c r="V814" s="399"/>
      <c r="W814" s="399"/>
      <c r="X814" s="399"/>
      <c r="Y814" s="399"/>
      <c r="Z814" s="399"/>
    </row>
    <row r="815" spans="1:26" x14ac:dyDescent="0.25">
      <c r="A815" s="399"/>
      <c r="B815" s="399"/>
      <c r="C815" s="399"/>
      <c r="D815" s="399"/>
      <c r="E815" s="399"/>
      <c r="F815" s="399"/>
      <c r="G815" s="399"/>
      <c r="H815" s="399"/>
      <c r="I815" s="399"/>
      <c r="J815" s="399"/>
      <c r="K815" s="399"/>
      <c r="L815" s="399"/>
      <c r="M815" s="399"/>
      <c r="N815" s="399"/>
      <c r="O815" s="399"/>
      <c r="P815" s="399"/>
      <c r="Q815" s="399"/>
      <c r="R815" s="399"/>
      <c r="S815" s="399"/>
      <c r="T815" s="399"/>
      <c r="U815" s="399"/>
      <c r="V815" s="399"/>
      <c r="W815" s="399"/>
      <c r="X815" s="399"/>
      <c r="Y815" s="399"/>
      <c r="Z815" s="399"/>
    </row>
    <row r="816" spans="1:26" x14ac:dyDescent="0.25">
      <c r="A816" s="399"/>
      <c r="B816" s="399"/>
      <c r="C816" s="399"/>
      <c r="D816" s="399"/>
      <c r="E816" s="399"/>
      <c r="F816" s="399"/>
      <c r="G816" s="399"/>
      <c r="H816" s="399"/>
      <c r="I816" s="399"/>
      <c r="J816" s="399"/>
      <c r="K816" s="399"/>
      <c r="L816" s="399"/>
      <c r="M816" s="399"/>
      <c r="N816" s="399"/>
      <c r="O816" s="399"/>
      <c r="P816" s="399"/>
      <c r="Q816" s="399"/>
      <c r="R816" s="399"/>
      <c r="S816" s="399"/>
      <c r="T816" s="399"/>
      <c r="U816" s="399"/>
      <c r="V816" s="399"/>
      <c r="W816" s="399"/>
      <c r="X816" s="399"/>
      <c r="Y816" s="399"/>
      <c r="Z816" s="399"/>
    </row>
    <row r="817" spans="1:26" x14ac:dyDescent="0.25">
      <c r="A817" s="399"/>
      <c r="B817" s="399"/>
      <c r="C817" s="399"/>
      <c r="D817" s="399"/>
      <c r="E817" s="399"/>
      <c r="F817" s="399"/>
      <c r="G817" s="399"/>
      <c r="H817" s="399"/>
      <c r="I817" s="399"/>
      <c r="J817" s="399"/>
      <c r="K817" s="399"/>
      <c r="L817" s="399"/>
      <c r="M817" s="399"/>
      <c r="N817" s="399"/>
      <c r="O817" s="399"/>
      <c r="P817" s="399"/>
      <c r="Q817" s="399"/>
      <c r="R817" s="399"/>
      <c r="S817" s="399"/>
      <c r="T817" s="399"/>
      <c r="U817" s="399"/>
      <c r="V817" s="399"/>
      <c r="W817" s="399"/>
      <c r="X817" s="399"/>
      <c r="Y817" s="399"/>
      <c r="Z817" s="399"/>
    </row>
    <row r="818" spans="1:26" x14ac:dyDescent="0.25">
      <c r="A818" s="399"/>
      <c r="B818" s="399"/>
      <c r="C818" s="399"/>
      <c r="D818" s="399"/>
      <c r="E818" s="399"/>
      <c r="F818" s="399"/>
      <c r="G818" s="399"/>
      <c r="H818" s="399"/>
      <c r="I818" s="399"/>
      <c r="J818" s="399"/>
      <c r="K818" s="399"/>
      <c r="L818" s="399"/>
      <c r="M818" s="399"/>
      <c r="N818" s="399"/>
      <c r="O818" s="399"/>
      <c r="P818" s="399"/>
      <c r="Q818" s="399"/>
      <c r="R818" s="399"/>
      <c r="S818" s="399"/>
      <c r="T818" s="399"/>
      <c r="U818" s="399"/>
      <c r="V818" s="399"/>
      <c r="W818" s="399"/>
      <c r="X818" s="399"/>
      <c r="Y818" s="399"/>
      <c r="Z818" s="399"/>
    </row>
    <row r="819" spans="1:26" x14ac:dyDescent="0.25">
      <c r="A819" s="399"/>
      <c r="B819" s="399"/>
      <c r="C819" s="399"/>
      <c r="D819" s="399"/>
      <c r="E819" s="399"/>
      <c r="F819" s="399"/>
      <c r="G819" s="399"/>
      <c r="H819" s="399"/>
      <c r="I819" s="399"/>
      <c r="J819" s="399"/>
      <c r="K819" s="399"/>
      <c r="L819" s="399"/>
      <c r="M819" s="399"/>
      <c r="N819" s="399"/>
      <c r="O819" s="399"/>
      <c r="P819" s="399"/>
      <c r="Q819" s="399"/>
      <c r="R819" s="399"/>
      <c r="S819" s="399"/>
      <c r="T819" s="399"/>
      <c r="U819" s="399"/>
      <c r="V819" s="399"/>
      <c r="W819" s="399"/>
      <c r="X819" s="399"/>
      <c r="Y819" s="399"/>
      <c r="Z819" s="399"/>
    </row>
    <row r="820" spans="1:26" x14ac:dyDescent="0.25">
      <c r="A820" s="399"/>
      <c r="B820" s="399"/>
      <c r="C820" s="399"/>
      <c r="D820" s="399"/>
      <c r="E820" s="399"/>
      <c r="F820" s="399"/>
      <c r="G820" s="399"/>
      <c r="H820" s="399"/>
      <c r="I820" s="399"/>
      <c r="J820" s="399"/>
      <c r="K820" s="399"/>
      <c r="L820" s="399"/>
      <c r="M820" s="399"/>
      <c r="N820" s="399"/>
      <c r="O820" s="399"/>
      <c r="P820" s="399"/>
      <c r="Q820" s="399"/>
      <c r="R820" s="399"/>
      <c r="S820" s="399"/>
      <c r="T820" s="399"/>
      <c r="U820" s="399"/>
      <c r="V820" s="399"/>
      <c r="W820" s="399"/>
      <c r="X820" s="399"/>
      <c r="Y820" s="399"/>
      <c r="Z820" s="399"/>
    </row>
    <row r="821" spans="1:26" x14ac:dyDescent="0.25">
      <c r="A821" s="399"/>
      <c r="B821" s="399"/>
      <c r="C821" s="399"/>
      <c r="D821" s="399"/>
      <c r="E821" s="399"/>
      <c r="F821" s="399"/>
      <c r="G821" s="399"/>
      <c r="H821" s="399"/>
      <c r="I821" s="399"/>
      <c r="J821" s="399"/>
      <c r="K821" s="399"/>
      <c r="L821" s="399"/>
      <c r="M821" s="399"/>
      <c r="N821" s="399"/>
      <c r="O821" s="399"/>
      <c r="P821" s="399"/>
      <c r="Q821" s="399"/>
      <c r="R821" s="399"/>
      <c r="S821" s="399"/>
      <c r="T821" s="399"/>
      <c r="U821" s="399"/>
      <c r="V821" s="399"/>
      <c r="W821" s="399"/>
      <c r="X821" s="399"/>
      <c r="Y821" s="399"/>
      <c r="Z821" s="399"/>
    </row>
    <row r="822" spans="1:26" x14ac:dyDescent="0.25">
      <c r="A822" s="399"/>
      <c r="B822" s="399"/>
      <c r="C822" s="399"/>
      <c r="D822" s="399"/>
      <c r="E822" s="399"/>
      <c r="F822" s="399"/>
      <c r="G822" s="399"/>
      <c r="H822" s="399"/>
      <c r="I822" s="399"/>
      <c r="J822" s="399"/>
      <c r="K822" s="399"/>
      <c r="L822" s="399"/>
      <c r="M822" s="399"/>
      <c r="N822" s="399"/>
      <c r="O822" s="399"/>
      <c r="P822" s="399"/>
      <c r="Q822" s="399"/>
      <c r="R822" s="399"/>
      <c r="S822" s="399"/>
      <c r="T822" s="399"/>
      <c r="U822" s="399"/>
      <c r="V822" s="399"/>
      <c r="W822" s="399"/>
      <c r="X822" s="399"/>
      <c r="Y822" s="399"/>
      <c r="Z822" s="399"/>
    </row>
    <row r="823" spans="1:26" x14ac:dyDescent="0.25">
      <c r="A823" s="399"/>
      <c r="B823" s="399"/>
      <c r="C823" s="399"/>
      <c r="D823" s="399"/>
      <c r="E823" s="399"/>
      <c r="F823" s="399"/>
      <c r="G823" s="399"/>
      <c r="H823" s="399"/>
      <c r="I823" s="399"/>
      <c r="J823" s="399"/>
      <c r="K823" s="399"/>
      <c r="L823" s="399"/>
      <c r="M823" s="399"/>
      <c r="N823" s="399"/>
      <c r="O823" s="399"/>
      <c r="P823" s="399"/>
      <c r="Q823" s="399"/>
      <c r="R823" s="399"/>
      <c r="S823" s="399"/>
      <c r="T823" s="399"/>
      <c r="U823" s="399"/>
      <c r="V823" s="399"/>
      <c r="W823" s="399"/>
      <c r="X823" s="399"/>
      <c r="Y823" s="399"/>
      <c r="Z823" s="399"/>
    </row>
    <row r="824" spans="1:26" x14ac:dyDescent="0.25">
      <c r="A824" s="399"/>
      <c r="B824" s="399"/>
      <c r="C824" s="399"/>
      <c r="D824" s="399"/>
      <c r="E824" s="399"/>
      <c r="F824" s="399"/>
      <c r="G824" s="399"/>
      <c r="H824" s="399"/>
      <c r="I824" s="399"/>
      <c r="J824" s="399"/>
      <c r="K824" s="399"/>
      <c r="L824" s="399"/>
      <c r="M824" s="399"/>
      <c r="N824" s="399"/>
      <c r="O824" s="399"/>
      <c r="P824" s="399"/>
      <c r="Q824" s="399"/>
      <c r="R824" s="399"/>
      <c r="S824" s="399"/>
      <c r="T824" s="399"/>
      <c r="U824" s="399"/>
      <c r="V824" s="399"/>
      <c r="W824" s="399"/>
      <c r="X824" s="399"/>
      <c r="Y824" s="399"/>
      <c r="Z824" s="399"/>
    </row>
    <row r="825" spans="1:26" x14ac:dyDescent="0.25">
      <c r="A825" s="399"/>
      <c r="B825" s="399"/>
      <c r="C825" s="399"/>
      <c r="D825" s="399"/>
      <c r="E825" s="399"/>
      <c r="F825" s="399"/>
      <c r="G825" s="399"/>
      <c r="H825" s="399"/>
      <c r="I825" s="399"/>
      <c r="J825" s="399"/>
      <c r="K825" s="399"/>
      <c r="L825" s="399"/>
      <c r="M825" s="399"/>
      <c r="N825" s="399"/>
      <c r="O825" s="399"/>
      <c r="P825" s="399"/>
      <c r="Q825" s="399"/>
      <c r="R825" s="399"/>
      <c r="S825" s="399"/>
      <c r="T825" s="399"/>
      <c r="U825" s="399"/>
      <c r="V825" s="399"/>
      <c r="W825" s="399"/>
      <c r="X825" s="399"/>
      <c r="Y825" s="399"/>
      <c r="Z825" s="399"/>
    </row>
    <row r="826" spans="1:26" x14ac:dyDescent="0.25">
      <c r="A826" s="399"/>
      <c r="B826" s="399"/>
      <c r="C826" s="399"/>
      <c r="D826" s="399"/>
      <c r="E826" s="399"/>
      <c r="F826" s="399"/>
      <c r="G826" s="399"/>
      <c r="H826" s="399"/>
      <c r="I826" s="399"/>
      <c r="J826" s="399"/>
      <c r="K826" s="399"/>
      <c r="L826" s="399"/>
      <c r="M826" s="399"/>
      <c r="N826" s="399"/>
      <c r="O826" s="399"/>
      <c r="P826" s="399"/>
      <c r="Q826" s="399"/>
      <c r="R826" s="399"/>
      <c r="S826" s="399"/>
      <c r="T826" s="399"/>
      <c r="U826" s="399"/>
      <c r="V826" s="399"/>
      <c r="W826" s="399"/>
      <c r="X826" s="399"/>
      <c r="Y826" s="399"/>
      <c r="Z826" s="399"/>
    </row>
    <row r="827" spans="1:26" x14ac:dyDescent="0.25">
      <c r="A827" s="399"/>
      <c r="B827" s="399"/>
      <c r="C827" s="399"/>
      <c r="D827" s="399"/>
      <c r="E827" s="399"/>
      <c r="F827" s="399"/>
      <c r="G827" s="399"/>
      <c r="H827" s="399"/>
      <c r="I827" s="399"/>
      <c r="J827" s="399"/>
      <c r="K827" s="399"/>
      <c r="L827" s="399"/>
      <c r="M827" s="399"/>
      <c r="N827" s="399"/>
      <c r="O827" s="399"/>
      <c r="P827" s="399"/>
      <c r="Q827" s="399"/>
      <c r="R827" s="399"/>
      <c r="S827" s="399"/>
      <c r="T827" s="399"/>
      <c r="U827" s="399"/>
      <c r="V827" s="399"/>
      <c r="W827" s="399"/>
      <c r="X827" s="399"/>
      <c r="Y827" s="399"/>
      <c r="Z827" s="399"/>
    </row>
    <row r="828" spans="1:26" x14ac:dyDescent="0.25">
      <c r="A828" s="399"/>
      <c r="B828" s="399"/>
      <c r="C828" s="399"/>
      <c r="D828" s="399"/>
      <c r="E828" s="399"/>
      <c r="F828" s="399"/>
      <c r="G828" s="399"/>
      <c r="H828" s="399"/>
      <c r="I828" s="399"/>
      <c r="J828" s="399"/>
      <c r="K828" s="399"/>
      <c r="L828" s="399"/>
      <c r="M828" s="399"/>
      <c r="N828" s="399"/>
      <c r="O828" s="399"/>
      <c r="P828" s="399"/>
      <c r="Q828" s="399"/>
      <c r="R828" s="399"/>
      <c r="S828" s="399"/>
      <c r="T828" s="399"/>
      <c r="U828" s="399"/>
      <c r="V828" s="399"/>
      <c r="W828" s="399"/>
      <c r="X828" s="399"/>
      <c r="Y828" s="399"/>
      <c r="Z828" s="399"/>
    </row>
    <row r="829" spans="1:26" x14ac:dyDescent="0.25">
      <c r="A829" s="399"/>
      <c r="B829" s="399"/>
      <c r="C829" s="399"/>
      <c r="D829" s="399"/>
      <c r="E829" s="399"/>
      <c r="F829" s="399"/>
      <c r="G829" s="399"/>
      <c r="H829" s="399"/>
      <c r="I829" s="399"/>
      <c r="J829" s="399"/>
      <c r="K829" s="399"/>
      <c r="L829" s="399"/>
      <c r="M829" s="399"/>
      <c r="N829" s="399"/>
      <c r="O829" s="399"/>
      <c r="P829" s="399"/>
      <c r="Q829" s="399"/>
      <c r="R829" s="399"/>
      <c r="S829" s="399"/>
      <c r="T829" s="399"/>
      <c r="U829" s="399"/>
      <c r="V829" s="399"/>
      <c r="W829" s="399"/>
      <c r="X829" s="399"/>
      <c r="Y829" s="399"/>
      <c r="Z829" s="399"/>
    </row>
    <row r="830" spans="1:26" x14ac:dyDescent="0.25">
      <c r="A830" s="399"/>
      <c r="B830" s="399"/>
      <c r="C830" s="399"/>
      <c r="D830" s="399"/>
      <c r="E830" s="399"/>
      <c r="F830" s="399"/>
      <c r="G830" s="399"/>
      <c r="H830" s="399"/>
      <c r="I830" s="399"/>
      <c r="J830" s="399"/>
      <c r="K830" s="399"/>
      <c r="L830" s="399"/>
      <c r="M830" s="399"/>
      <c r="N830" s="399"/>
      <c r="O830" s="399"/>
      <c r="P830" s="399"/>
      <c r="Q830" s="399"/>
      <c r="R830" s="399"/>
      <c r="S830" s="399"/>
      <c r="T830" s="399"/>
      <c r="U830" s="399"/>
      <c r="V830" s="399"/>
      <c r="W830" s="399"/>
      <c r="X830" s="399"/>
      <c r="Y830" s="399"/>
      <c r="Z830" s="399"/>
    </row>
    <row r="831" spans="1:26" x14ac:dyDescent="0.25">
      <c r="A831" s="399"/>
      <c r="B831" s="399"/>
      <c r="C831" s="399"/>
      <c r="D831" s="399"/>
      <c r="E831" s="399"/>
      <c r="F831" s="399"/>
      <c r="G831" s="399"/>
      <c r="H831" s="399"/>
      <c r="I831" s="399"/>
      <c r="J831" s="399"/>
      <c r="K831" s="399"/>
      <c r="L831" s="399"/>
      <c r="M831" s="399"/>
      <c r="N831" s="399"/>
      <c r="O831" s="399"/>
      <c r="P831" s="399"/>
      <c r="Q831" s="399"/>
      <c r="R831" s="399"/>
      <c r="S831" s="399"/>
      <c r="T831" s="399"/>
      <c r="U831" s="399"/>
      <c r="V831" s="399"/>
      <c r="W831" s="399"/>
      <c r="X831" s="399"/>
      <c r="Y831" s="399"/>
      <c r="Z831" s="399"/>
    </row>
    <row r="832" spans="1:26" x14ac:dyDescent="0.25">
      <c r="A832" s="399"/>
      <c r="B832" s="399"/>
      <c r="C832" s="399"/>
      <c r="D832" s="399"/>
      <c r="E832" s="399"/>
      <c r="F832" s="399"/>
      <c r="G832" s="399"/>
      <c r="H832" s="399"/>
      <c r="I832" s="399"/>
      <c r="J832" s="399"/>
      <c r="K832" s="399"/>
      <c r="L832" s="399"/>
      <c r="M832" s="399"/>
      <c r="N832" s="399"/>
      <c r="O832" s="399"/>
      <c r="P832" s="399"/>
      <c r="Q832" s="399"/>
      <c r="R832" s="399"/>
      <c r="S832" s="399"/>
      <c r="T832" s="399"/>
      <c r="U832" s="399"/>
      <c r="V832" s="399"/>
      <c r="W832" s="399"/>
      <c r="X832" s="399"/>
      <c r="Y832" s="399"/>
      <c r="Z832" s="399"/>
    </row>
    <row r="833" spans="1:26" x14ac:dyDescent="0.25">
      <c r="A833" s="399"/>
      <c r="B833" s="399"/>
      <c r="C833" s="399"/>
      <c r="D833" s="399"/>
      <c r="E833" s="399"/>
      <c r="F833" s="399"/>
      <c r="G833" s="399"/>
      <c r="H833" s="399"/>
      <c r="I833" s="399"/>
      <c r="J833" s="399"/>
      <c r="K833" s="399"/>
      <c r="L833" s="399"/>
      <c r="M833" s="399"/>
      <c r="N833" s="399"/>
      <c r="O833" s="399"/>
      <c r="P833" s="399"/>
      <c r="Q833" s="399"/>
      <c r="R833" s="399"/>
      <c r="S833" s="399"/>
      <c r="T833" s="399"/>
      <c r="U833" s="399"/>
      <c r="V833" s="399"/>
      <c r="W833" s="399"/>
      <c r="X833" s="399"/>
      <c r="Y833" s="399"/>
      <c r="Z833" s="399"/>
    </row>
    <row r="834" spans="1:26" x14ac:dyDescent="0.25">
      <c r="A834" s="399"/>
      <c r="B834" s="399"/>
      <c r="C834" s="399"/>
      <c r="D834" s="399"/>
      <c r="E834" s="399"/>
      <c r="F834" s="399"/>
      <c r="G834" s="399"/>
      <c r="H834" s="399"/>
      <c r="I834" s="399"/>
      <c r="J834" s="399"/>
      <c r="K834" s="399"/>
      <c r="L834" s="399"/>
      <c r="M834" s="399"/>
      <c r="N834" s="399"/>
      <c r="O834" s="399"/>
      <c r="P834" s="399"/>
      <c r="Q834" s="399"/>
      <c r="R834" s="399"/>
      <c r="S834" s="399"/>
      <c r="T834" s="399"/>
      <c r="U834" s="399"/>
      <c r="V834" s="399"/>
      <c r="W834" s="399"/>
      <c r="X834" s="399"/>
      <c r="Y834" s="399"/>
      <c r="Z834" s="399"/>
    </row>
    <row r="835" spans="1:26" x14ac:dyDescent="0.25">
      <c r="A835" s="399"/>
      <c r="B835" s="399"/>
      <c r="C835" s="399"/>
      <c r="D835" s="399"/>
      <c r="E835" s="399"/>
      <c r="F835" s="399"/>
      <c r="G835" s="399"/>
      <c r="H835" s="399"/>
      <c r="I835" s="399"/>
      <c r="J835" s="399"/>
      <c r="K835" s="399"/>
      <c r="L835" s="399"/>
      <c r="M835" s="399"/>
      <c r="N835" s="399"/>
      <c r="O835" s="399"/>
      <c r="P835" s="399"/>
      <c r="Q835" s="399"/>
      <c r="R835" s="399"/>
      <c r="S835" s="399"/>
      <c r="T835" s="399"/>
      <c r="U835" s="399"/>
      <c r="V835" s="399"/>
      <c r="W835" s="399"/>
      <c r="X835" s="399"/>
      <c r="Y835" s="399"/>
      <c r="Z835" s="399"/>
    </row>
    <row r="836" spans="1:26" x14ac:dyDescent="0.25">
      <c r="A836" s="399"/>
      <c r="B836" s="399"/>
      <c r="C836" s="399"/>
      <c r="D836" s="399"/>
      <c r="E836" s="399"/>
      <c r="F836" s="399"/>
      <c r="G836" s="399"/>
      <c r="H836" s="399"/>
      <c r="I836" s="399"/>
      <c r="J836" s="399"/>
      <c r="K836" s="399"/>
      <c r="L836" s="399"/>
      <c r="M836" s="399"/>
      <c r="N836" s="399"/>
      <c r="O836" s="399"/>
      <c r="P836" s="399"/>
      <c r="Q836" s="399"/>
      <c r="R836" s="399"/>
      <c r="S836" s="399"/>
      <c r="T836" s="399"/>
      <c r="U836" s="399"/>
      <c r="V836" s="399"/>
      <c r="W836" s="399"/>
      <c r="X836" s="399"/>
      <c r="Y836" s="399"/>
      <c r="Z836" s="399"/>
    </row>
    <row r="837" spans="1:26" x14ac:dyDescent="0.25">
      <c r="A837" s="399"/>
      <c r="B837" s="399"/>
      <c r="C837" s="399"/>
      <c r="D837" s="399"/>
      <c r="E837" s="399"/>
      <c r="F837" s="399"/>
      <c r="G837" s="399"/>
      <c r="H837" s="399"/>
      <c r="I837" s="399"/>
      <c r="J837" s="399"/>
      <c r="K837" s="399"/>
      <c r="L837" s="399"/>
      <c r="M837" s="399"/>
      <c r="N837" s="399"/>
      <c r="O837" s="399"/>
      <c r="P837" s="399"/>
      <c r="Q837" s="399"/>
      <c r="R837" s="399"/>
      <c r="S837" s="399"/>
      <c r="T837" s="399"/>
      <c r="U837" s="399"/>
      <c r="V837" s="399"/>
      <c r="W837" s="399"/>
      <c r="X837" s="399"/>
      <c r="Y837" s="399"/>
      <c r="Z837" s="399"/>
    </row>
    <row r="838" spans="1:26" x14ac:dyDescent="0.25">
      <c r="A838" s="399"/>
      <c r="B838" s="399"/>
      <c r="C838" s="399"/>
      <c r="D838" s="399"/>
      <c r="E838" s="399"/>
      <c r="F838" s="399"/>
      <c r="G838" s="399"/>
      <c r="H838" s="399"/>
      <c r="I838" s="399"/>
      <c r="J838" s="399"/>
      <c r="K838" s="399"/>
      <c r="L838" s="399"/>
      <c r="M838" s="399"/>
      <c r="N838" s="399"/>
      <c r="O838" s="399"/>
      <c r="P838" s="399"/>
      <c r="Q838" s="399"/>
      <c r="R838" s="399"/>
      <c r="S838" s="399"/>
      <c r="T838" s="399"/>
      <c r="U838" s="399"/>
      <c r="V838" s="399"/>
      <c r="W838" s="399"/>
      <c r="X838" s="399"/>
      <c r="Y838" s="399"/>
      <c r="Z838" s="399"/>
    </row>
    <row r="839" spans="1:26" x14ac:dyDescent="0.25">
      <c r="A839" s="399"/>
      <c r="B839" s="399"/>
      <c r="C839" s="399"/>
      <c r="D839" s="399"/>
      <c r="E839" s="399"/>
      <c r="F839" s="399"/>
      <c r="G839" s="399"/>
      <c r="H839" s="399"/>
      <c r="I839" s="399"/>
      <c r="J839" s="399"/>
      <c r="K839" s="399"/>
      <c r="L839" s="399"/>
      <c r="M839" s="399"/>
      <c r="N839" s="399"/>
      <c r="O839" s="399"/>
      <c r="P839" s="399"/>
      <c r="Q839" s="399"/>
      <c r="R839" s="399"/>
      <c r="S839" s="399"/>
      <c r="T839" s="399"/>
      <c r="U839" s="399"/>
      <c r="V839" s="399"/>
      <c r="W839" s="399"/>
      <c r="X839" s="399"/>
      <c r="Y839" s="399"/>
      <c r="Z839" s="399"/>
    </row>
    <row r="840" spans="1:26" x14ac:dyDescent="0.25">
      <c r="A840" s="399"/>
      <c r="B840" s="399"/>
      <c r="C840" s="399"/>
      <c r="D840" s="399"/>
      <c r="E840" s="399"/>
      <c r="F840" s="399"/>
      <c r="G840" s="399"/>
      <c r="H840" s="399"/>
      <c r="I840" s="399"/>
      <c r="J840" s="399"/>
      <c r="K840" s="399"/>
      <c r="L840" s="399"/>
      <c r="M840" s="399"/>
      <c r="N840" s="399"/>
      <c r="O840" s="399"/>
      <c r="P840" s="399"/>
      <c r="Q840" s="399"/>
      <c r="R840" s="399"/>
      <c r="S840" s="399"/>
      <c r="T840" s="399"/>
      <c r="U840" s="399"/>
      <c r="V840" s="399"/>
      <c r="W840" s="399"/>
      <c r="X840" s="399"/>
      <c r="Y840" s="399"/>
      <c r="Z840" s="399"/>
    </row>
    <row r="841" spans="1:26" x14ac:dyDescent="0.25">
      <c r="A841" s="399"/>
      <c r="B841" s="399"/>
      <c r="C841" s="399"/>
      <c r="D841" s="399"/>
      <c r="E841" s="399"/>
      <c r="F841" s="399"/>
      <c r="G841" s="399"/>
      <c r="H841" s="399"/>
      <c r="I841" s="399"/>
      <c r="J841" s="399"/>
      <c r="K841" s="399"/>
      <c r="L841" s="399"/>
      <c r="M841" s="399"/>
      <c r="N841" s="399"/>
      <c r="O841" s="399"/>
      <c r="P841" s="399"/>
      <c r="Q841" s="399"/>
      <c r="R841" s="399"/>
      <c r="S841" s="399"/>
      <c r="T841" s="399"/>
      <c r="U841" s="399"/>
      <c r="V841" s="399"/>
      <c r="W841" s="399"/>
      <c r="X841" s="399"/>
      <c r="Y841" s="399"/>
      <c r="Z841" s="399"/>
    </row>
    <row r="842" spans="1:26" x14ac:dyDescent="0.25">
      <c r="A842" s="399"/>
      <c r="B842" s="399"/>
      <c r="C842" s="399"/>
      <c r="D842" s="399"/>
      <c r="E842" s="399"/>
      <c r="F842" s="399"/>
      <c r="G842" s="399"/>
      <c r="H842" s="399"/>
      <c r="I842" s="399"/>
      <c r="J842" s="399"/>
      <c r="K842" s="399"/>
      <c r="L842" s="399"/>
      <c r="M842" s="399"/>
      <c r="N842" s="399"/>
      <c r="O842" s="399"/>
      <c r="P842" s="399"/>
      <c r="Q842" s="399"/>
      <c r="R842" s="399"/>
      <c r="S842" s="399"/>
      <c r="T842" s="399"/>
      <c r="U842" s="399"/>
      <c r="V842" s="399"/>
      <c r="W842" s="399"/>
      <c r="X842" s="399"/>
      <c r="Y842" s="399"/>
      <c r="Z842" s="399"/>
    </row>
    <row r="843" spans="1:26" x14ac:dyDescent="0.25">
      <c r="A843" s="399"/>
      <c r="B843" s="399"/>
      <c r="C843" s="399"/>
      <c r="D843" s="399"/>
      <c r="E843" s="399"/>
      <c r="F843" s="399"/>
      <c r="G843" s="399"/>
      <c r="H843" s="399"/>
      <c r="I843" s="399"/>
      <c r="J843" s="399"/>
      <c r="K843" s="399"/>
      <c r="L843" s="399"/>
      <c r="M843" s="399"/>
      <c r="N843" s="399"/>
      <c r="O843" s="399"/>
      <c r="P843" s="399"/>
      <c r="Q843" s="399"/>
      <c r="R843" s="399"/>
      <c r="S843" s="399"/>
      <c r="T843" s="399"/>
      <c r="U843" s="399"/>
      <c r="V843" s="399"/>
      <c r="W843" s="399"/>
      <c r="X843" s="399"/>
      <c r="Y843" s="399"/>
      <c r="Z843" s="399"/>
    </row>
    <row r="844" spans="1:26" x14ac:dyDescent="0.25">
      <c r="A844" s="399"/>
      <c r="B844" s="399"/>
      <c r="C844" s="399"/>
      <c r="D844" s="399"/>
      <c r="E844" s="399"/>
      <c r="F844" s="399"/>
      <c r="G844" s="399"/>
      <c r="H844" s="399"/>
      <c r="I844" s="399"/>
      <c r="J844" s="399"/>
      <c r="K844" s="399"/>
      <c r="L844" s="399"/>
      <c r="M844" s="399"/>
      <c r="N844" s="399"/>
      <c r="O844" s="399"/>
      <c r="P844" s="399"/>
      <c r="Q844" s="399"/>
      <c r="R844" s="399"/>
      <c r="S844" s="399"/>
      <c r="T844" s="399"/>
      <c r="U844" s="399"/>
      <c r="V844" s="399"/>
      <c r="W844" s="399"/>
      <c r="X844" s="399"/>
      <c r="Y844" s="399"/>
      <c r="Z844" s="399"/>
    </row>
    <row r="845" spans="1:26" x14ac:dyDescent="0.25">
      <c r="A845" s="399"/>
      <c r="B845" s="399"/>
      <c r="C845" s="399"/>
      <c r="D845" s="399"/>
      <c r="E845" s="399"/>
      <c r="F845" s="399"/>
      <c r="G845" s="399"/>
      <c r="H845" s="399"/>
      <c r="I845" s="399"/>
      <c r="J845" s="399"/>
      <c r="K845" s="399"/>
      <c r="L845" s="399"/>
      <c r="M845" s="399"/>
      <c r="N845" s="399"/>
      <c r="O845" s="399"/>
      <c r="P845" s="399"/>
      <c r="Q845" s="399"/>
      <c r="R845" s="399"/>
      <c r="S845" s="399"/>
      <c r="T845" s="399"/>
      <c r="U845" s="399"/>
      <c r="V845" s="399"/>
      <c r="W845" s="399"/>
      <c r="X845" s="399"/>
      <c r="Y845" s="399"/>
      <c r="Z845" s="399"/>
    </row>
    <row r="846" spans="1:26" x14ac:dyDescent="0.25">
      <c r="A846" s="399"/>
      <c r="B846" s="399"/>
      <c r="C846" s="399"/>
      <c r="D846" s="399"/>
      <c r="E846" s="399"/>
      <c r="F846" s="399"/>
      <c r="G846" s="399"/>
      <c r="H846" s="399"/>
      <c r="I846" s="399"/>
      <c r="J846" s="399"/>
      <c r="K846" s="399"/>
      <c r="L846" s="399"/>
      <c r="M846" s="399"/>
      <c r="N846" s="399"/>
      <c r="O846" s="399"/>
      <c r="P846" s="399"/>
      <c r="Q846" s="399"/>
      <c r="R846" s="399"/>
      <c r="S846" s="399"/>
      <c r="T846" s="399"/>
      <c r="U846" s="399"/>
      <c r="V846" s="399"/>
      <c r="W846" s="399"/>
      <c r="X846" s="399"/>
      <c r="Y846" s="399"/>
      <c r="Z846" s="399"/>
    </row>
    <row r="847" spans="1:26" x14ac:dyDescent="0.25">
      <c r="A847" s="399"/>
      <c r="B847" s="399"/>
      <c r="C847" s="399"/>
      <c r="D847" s="399"/>
      <c r="E847" s="399"/>
      <c r="F847" s="399"/>
      <c r="G847" s="399"/>
      <c r="H847" s="399"/>
      <c r="I847" s="399"/>
      <c r="J847" s="399"/>
      <c r="K847" s="399"/>
      <c r="L847" s="399"/>
      <c r="M847" s="399"/>
      <c r="N847" s="399"/>
      <c r="O847" s="399"/>
      <c r="P847" s="399"/>
      <c r="Q847" s="399"/>
      <c r="R847" s="399"/>
      <c r="S847" s="399"/>
      <c r="T847" s="399"/>
      <c r="U847" s="399"/>
      <c r="V847" s="399"/>
      <c r="W847" s="399"/>
      <c r="X847" s="399"/>
      <c r="Y847" s="399"/>
      <c r="Z847" s="399"/>
    </row>
    <row r="848" spans="1:26" x14ac:dyDescent="0.25">
      <c r="A848" s="399"/>
      <c r="B848" s="399"/>
      <c r="C848" s="399"/>
      <c r="D848" s="399"/>
      <c r="E848" s="399"/>
      <c r="F848" s="399"/>
      <c r="G848" s="399"/>
      <c r="H848" s="399"/>
      <c r="I848" s="399"/>
      <c r="J848" s="399"/>
      <c r="K848" s="399"/>
      <c r="L848" s="399"/>
      <c r="M848" s="399"/>
      <c r="N848" s="399"/>
      <c r="O848" s="399"/>
      <c r="P848" s="399"/>
      <c r="Q848" s="399"/>
      <c r="R848" s="399"/>
      <c r="S848" s="399"/>
      <c r="T848" s="399"/>
      <c r="U848" s="399"/>
      <c r="V848" s="399"/>
      <c r="W848" s="399"/>
      <c r="X848" s="399"/>
      <c r="Y848" s="399"/>
      <c r="Z848" s="399"/>
    </row>
    <row r="849" spans="1:26" x14ac:dyDescent="0.25">
      <c r="A849" s="399"/>
      <c r="B849" s="399"/>
      <c r="C849" s="399"/>
      <c r="D849" s="399"/>
      <c r="E849" s="399"/>
      <c r="F849" s="399"/>
      <c r="G849" s="399"/>
      <c r="H849" s="399"/>
      <c r="I849" s="399"/>
      <c r="J849" s="399"/>
      <c r="K849" s="399"/>
      <c r="L849" s="399"/>
      <c r="M849" s="399"/>
      <c r="N849" s="399"/>
      <c r="O849" s="399"/>
      <c r="P849" s="399"/>
      <c r="Q849" s="399"/>
      <c r="R849" s="399"/>
      <c r="S849" s="399"/>
      <c r="T849" s="399"/>
      <c r="U849" s="399"/>
      <c r="V849" s="399"/>
      <c r="W849" s="399"/>
      <c r="X849" s="399"/>
      <c r="Y849" s="399"/>
      <c r="Z849" s="399"/>
    </row>
    <row r="850" spans="1:26" x14ac:dyDescent="0.25">
      <c r="A850" s="399"/>
      <c r="B850" s="399"/>
      <c r="C850" s="399"/>
      <c r="D850" s="399"/>
      <c r="E850" s="399"/>
      <c r="F850" s="399"/>
      <c r="G850" s="399"/>
      <c r="H850" s="399"/>
      <c r="I850" s="399"/>
      <c r="J850" s="399"/>
      <c r="K850" s="399"/>
      <c r="L850" s="399"/>
      <c r="M850" s="399"/>
      <c r="N850" s="399"/>
      <c r="O850" s="399"/>
      <c r="P850" s="399"/>
      <c r="Q850" s="399"/>
      <c r="R850" s="399"/>
      <c r="S850" s="399"/>
      <c r="T850" s="399"/>
      <c r="U850" s="399"/>
      <c r="V850" s="399"/>
      <c r="W850" s="399"/>
      <c r="X850" s="399"/>
      <c r="Y850" s="399"/>
      <c r="Z850" s="399"/>
    </row>
    <row r="851" spans="1:26" x14ac:dyDescent="0.25">
      <c r="A851" s="399"/>
      <c r="B851" s="399"/>
      <c r="C851" s="399"/>
      <c r="D851" s="399"/>
      <c r="E851" s="399"/>
      <c r="F851" s="399"/>
      <c r="G851" s="399"/>
      <c r="H851" s="399"/>
      <c r="I851" s="399"/>
      <c r="J851" s="399"/>
      <c r="K851" s="399"/>
      <c r="L851" s="399"/>
      <c r="M851" s="399"/>
      <c r="N851" s="399"/>
      <c r="O851" s="399"/>
      <c r="P851" s="399"/>
      <c r="Q851" s="399"/>
      <c r="R851" s="399"/>
      <c r="S851" s="399"/>
      <c r="T851" s="399"/>
      <c r="U851" s="399"/>
      <c r="V851" s="399"/>
      <c r="W851" s="399"/>
      <c r="X851" s="399"/>
      <c r="Y851" s="399"/>
      <c r="Z851" s="399"/>
    </row>
    <row r="852" spans="1:26" x14ac:dyDescent="0.25">
      <c r="A852" s="399"/>
      <c r="B852" s="399"/>
      <c r="C852" s="399"/>
      <c r="D852" s="399"/>
      <c r="E852" s="399"/>
      <c r="F852" s="399"/>
      <c r="G852" s="399"/>
      <c r="H852" s="399"/>
      <c r="I852" s="399"/>
      <c r="J852" s="399"/>
      <c r="K852" s="399"/>
      <c r="L852" s="399"/>
      <c r="M852" s="399"/>
      <c r="N852" s="399"/>
      <c r="O852" s="399"/>
      <c r="P852" s="399"/>
      <c r="Q852" s="399"/>
      <c r="R852" s="399"/>
      <c r="S852" s="399"/>
      <c r="T852" s="399"/>
      <c r="U852" s="399"/>
      <c r="V852" s="399"/>
      <c r="W852" s="399"/>
      <c r="X852" s="399"/>
      <c r="Y852" s="399"/>
      <c r="Z852" s="399"/>
    </row>
    <row r="853" spans="1:26" x14ac:dyDescent="0.25">
      <c r="A853" s="399"/>
      <c r="B853" s="399"/>
      <c r="C853" s="399"/>
      <c r="D853" s="399"/>
      <c r="E853" s="399"/>
      <c r="F853" s="399"/>
      <c r="G853" s="399"/>
      <c r="H853" s="399"/>
      <c r="I853" s="399"/>
      <c r="J853" s="399"/>
      <c r="K853" s="399"/>
      <c r="L853" s="399"/>
      <c r="M853" s="399"/>
      <c r="N853" s="399"/>
      <c r="O853" s="399"/>
      <c r="P853" s="399"/>
      <c r="Q853" s="399"/>
      <c r="R853" s="399"/>
      <c r="S853" s="399"/>
      <c r="T853" s="399"/>
      <c r="U853" s="399"/>
      <c r="V853" s="399"/>
      <c r="W853" s="399"/>
      <c r="X853" s="399"/>
      <c r="Y853" s="399"/>
      <c r="Z853" s="399"/>
    </row>
    <row r="854" spans="1:26" x14ac:dyDescent="0.25">
      <c r="A854" s="399"/>
      <c r="B854" s="399"/>
      <c r="C854" s="399"/>
      <c r="D854" s="399"/>
      <c r="E854" s="399"/>
      <c r="F854" s="399"/>
      <c r="G854" s="399"/>
      <c r="H854" s="399"/>
      <c r="I854" s="399"/>
      <c r="J854" s="399"/>
      <c r="K854" s="399"/>
      <c r="L854" s="399"/>
      <c r="M854" s="399"/>
      <c r="N854" s="399"/>
      <c r="O854" s="399"/>
      <c r="P854" s="399"/>
      <c r="Q854" s="399"/>
      <c r="R854" s="399"/>
      <c r="S854" s="399"/>
      <c r="T854" s="399"/>
      <c r="U854" s="399"/>
      <c r="V854" s="399"/>
      <c r="W854" s="399"/>
      <c r="X854" s="399"/>
      <c r="Y854" s="399"/>
      <c r="Z854" s="399"/>
    </row>
    <row r="855" spans="1:26" x14ac:dyDescent="0.25">
      <c r="A855" s="399"/>
      <c r="B855" s="399"/>
      <c r="C855" s="399"/>
      <c r="D855" s="399"/>
      <c r="E855" s="399"/>
      <c r="F855" s="399"/>
      <c r="G855" s="399"/>
      <c r="H855" s="399"/>
      <c r="I855" s="399"/>
      <c r="J855" s="399"/>
      <c r="K855" s="399"/>
      <c r="L855" s="399"/>
      <c r="M855" s="399"/>
      <c r="N855" s="399"/>
      <c r="O855" s="399"/>
      <c r="P855" s="399"/>
      <c r="Q855" s="399"/>
      <c r="R855" s="399"/>
      <c r="S855" s="399"/>
      <c r="T855" s="399"/>
      <c r="U855" s="399"/>
      <c r="V855" s="399"/>
      <c r="W855" s="399"/>
      <c r="X855" s="399"/>
      <c r="Y855" s="399"/>
      <c r="Z855" s="399"/>
    </row>
    <row r="856" spans="1:26" x14ac:dyDescent="0.25">
      <c r="A856" s="399"/>
      <c r="B856" s="399"/>
      <c r="C856" s="399"/>
      <c r="D856" s="399"/>
      <c r="E856" s="399"/>
      <c r="F856" s="399"/>
      <c r="G856" s="399"/>
      <c r="H856" s="399"/>
      <c r="I856" s="399"/>
      <c r="J856" s="399"/>
      <c r="K856" s="399"/>
      <c r="L856" s="399"/>
      <c r="M856" s="399"/>
      <c r="N856" s="399"/>
      <c r="O856" s="399"/>
      <c r="P856" s="399"/>
      <c r="Q856" s="399"/>
      <c r="R856" s="399"/>
      <c r="S856" s="399"/>
      <c r="T856" s="399"/>
      <c r="U856" s="399"/>
      <c r="V856" s="399"/>
      <c r="W856" s="399"/>
      <c r="X856" s="399"/>
      <c r="Y856" s="399"/>
      <c r="Z856" s="399"/>
    </row>
    <row r="857" spans="1:26" x14ac:dyDescent="0.25">
      <c r="A857" s="399"/>
      <c r="B857" s="399"/>
      <c r="C857" s="399"/>
      <c r="D857" s="399"/>
      <c r="E857" s="399"/>
      <c r="F857" s="399"/>
      <c r="G857" s="399"/>
      <c r="H857" s="399"/>
      <c r="I857" s="399"/>
      <c r="J857" s="399"/>
      <c r="K857" s="399"/>
      <c r="L857" s="399"/>
      <c r="M857" s="399"/>
      <c r="N857" s="399"/>
      <c r="O857" s="399"/>
      <c r="P857" s="399"/>
      <c r="Q857" s="399"/>
      <c r="R857" s="399"/>
      <c r="S857" s="399"/>
      <c r="T857" s="399"/>
      <c r="U857" s="399"/>
      <c r="V857" s="399"/>
      <c r="W857" s="399"/>
      <c r="X857" s="399"/>
      <c r="Y857" s="399"/>
      <c r="Z857" s="399"/>
    </row>
    <row r="858" spans="1:26" x14ac:dyDescent="0.25">
      <c r="A858" s="399"/>
      <c r="B858" s="399"/>
      <c r="C858" s="399"/>
      <c r="D858" s="399"/>
      <c r="E858" s="399"/>
      <c r="F858" s="399"/>
      <c r="G858" s="399"/>
      <c r="H858" s="399"/>
      <c r="I858" s="399"/>
      <c r="J858" s="399"/>
      <c r="K858" s="399"/>
      <c r="L858" s="399"/>
      <c r="M858" s="399"/>
      <c r="N858" s="399"/>
      <c r="O858" s="399"/>
      <c r="P858" s="399"/>
      <c r="Q858" s="399"/>
      <c r="R858" s="399"/>
      <c r="S858" s="399"/>
      <c r="T858" s="399"/>
      <c r="U858" s="399"/>
      <c r="V858" s="399"/>
      <c r="W858" s="399"/>
      <c r="X858" s="399"/>
      <c r="Y858" s="399"/>
      <c r="Z858" s="399"/>
    </row>
    <row r="859" spans="1:26" x14ac:dyDescent="0.25">
      <c r="A859" s="399"/>
      <c r="B859" s="399"/>
      <c r="C859" s="399"/>
      <c r="D859" s="399"/>
      <c r="E859" s="399"/>
      <c r="F859" s="399"/>
      <c r="G859" s="399"/>
      <c r="H859" s="399"/>
      <c r="I859" s="399"/>
      <c r="J859" s="399"/>
      <c r="K859" s="399"/>
      <c r="L859" s="399"/>
      <c r="M859" s="399"/>
      <c r="N859" s="399"/>
      <c r="O859" s="399"/>
      <c r="P859" s="399"/>
      <c r="Q859" s="399"/>
      <c r="R859" s="399"/>
      <c r="S859" s="399"/>
      <c r="T859" s="399"/>
      <c r="U859" s="399"/>
      <c r="V859" s="399"/>
      <c r="W859" s="399"/>
      <c r="X859" s="399"/>
      <c r="Y859" s="399"/>
      <c r="Z859" s="399"/>
    </row>
    <row r="860" spans="1:26" x14ac:dyDescent="0.25">
      <c r="A860" s="399"/>
      <c r="B860" s="399"/>
      <c r="C860" s="399"/>
      <c r="D860" s="399"/>
      <c r="E860" s="399"/>
      <c r="F860" s="399"/>
      <c r="G860" s="399"/>
      <c r="H860" s="399"/>
      <c r="I860" s="399"/>
      <c r="J860" s="399"/>
      <c r="K860" s="399"/>
      <c r="L860" s="399"/>
      <c r="M860" s="399"/>
      <c r="N860" s="399"/>
      <c r="O860" s="399"/>
      <c r="P860" s="399"/>
      <c r="Q860" s="399"/>
      <c r="R860" s="399"/>
      <c r="S860" s="399"/>
      <c r="T860" s="399"/>
      <c r="U860" s="399"/>
      <c r="V860" s="399"/>
      <c r="W860" s="399"/>
      <c r="X860" s="399"/>
      <c r="Y860" s="399"/>
      <c r="Z860" s="399"/>
    </row>
    <row r="861" spans="1:26" x14ac:dyDescent="0.25">
      <c r="A861" s="399"/>
      <c r="B861" s="399"/>
      <c r="C861" s="399"/>
      <c r="D861" s="399"/>
      <c r="E861" s="399"/>
      <c r="F861" s="399"/>
      <c r="G861" s="399"/>
      <c r="H861" s="399"/>
      <c r="I861" s="399"/>
      <c r="J861" s="399"/>
      <c r="K861" s="399"/>
      <c r="L861" s="399"/>
      <c r="M861" s="399"/>
      <c r="N861" s="399"/>
      <c r="O861" s="399"/>
      <c r="P861" s="399"/>
      <c r="Q861" s="399"/>
      <c r="R861" s="399"/>
      <c r="S861" s="399"/>
      <c r="T861" s="399"/>
      <c r="U861" s="399"/>
      <c r="V861" s="399"/>
      <c r="W861" s="399"/>
      <c r="X861" s="399"/>
      <c r="Y861" s="399"/>
      <c r="Z861" s="399"/>
    </row>
    <row r="862" spans="1:26" x14ac:dyDescent="0.25">
      <c r="A862" s="399"/>
      <c r="B862" s="399"/>
      <c r="C862" s="399"/>
      <c r="D862" s="399"/>
      <c r="E862" s="399"/>
      <c r="F862" s="399"/>
      <c r="G862" s="399"/>
      <c r="H862" s="399"/>
      <c r="I862" s="399"/>
      <c r="J862" s="399"/>
      <c r="K862" s="399"/>
      <c r="L862" s="399"/>
      <c r="M862" s="399"/>
      <c r="N862" s="399"/>
      <c r="O862" s="399"/>
      <c r="P862" s="399"/>
      <c r="Q862" s="399"/>
      <c r="R862" s="399"/>
      <c r="S862" s="399"/>
      <c r="T862" s="399"/>
      <c r="U862" s="399"/>
      <c r="V862" s="399"/>
      <c r="W862" s="399"/>
      <c r="X862" s="399"/>
      <c r="Y862" s="399"/>
      <c r="Z862" s="399"/>
    </row>
    <row r="863" spans="1:26" x14ac:dyDescent="0.25">
      <c r="A863" s="399"/>
      <c r="B863" s="399"/>
      <c r="C863" s="399"/>
      <c r="D863" s="399"/>
      <c r="E863" s="399"/>
      <c r="F863" s="399"/>
      <c r="G863" s="399"/>
      <c r="H863" s="399"/>
      <c r="I863" s="399"/>
      <c r="J863" s="399"/>
      <c r="K863" s="399"/>
      <c r="L863" s="399"/>
      <c r="M863" s="399"/>
      <c r="N863" s="399"/>
      <c r="O863" s="399"/>
      <c r="P863" s="399"/>
      <c r="Q863" s="399"/>
      <c r="R863" s="399"/>
      <c r="S863" s="399"/>
      <c r="T863" s="399"/>
      <c r="U863" s="399"/>
      <c r="V863" s="399"/>
      <c r="W863" s="399"/>
      <c r="X863" s="399"/>
      <c r="Y863" s="399"/>
      <c r="Z863" s="399"/>
    </row>
    <row r="864" spans="1:26" x14ac:dyDescent="0.25">
      <c r="A864" s="399"/>
      <c r="B864" s="399"/>
      <c r="C864" s="399"/>
      <c r="D864" s="399"/>
      <c r="E864" s="399"/>
      <c r="F864" s="399"/>
      <c r="G864" s="399"/>
      <c r="H864" s="399"/>
      <c r="I864" s="399"/>
      <c r="J864" s="399"/>
      <c r="K864" s="399"/>
      <c r="L864" s="399"/>
      <c r="M864" s="399"/>
      <c r="N864" s="399"/>
      <c r="O864" s="399"/>
      <c r="P864" s="399"/>
      <c r="Q864" s="399"/>
      <c r="R864" s="399"/>
      <c r="S864" s="399"/>
      <c r="T864" s="399"/>
      <c r="U864" s="399"/>
      <c r="V864" s="399"/>
      <c r="W864" s="399"/>
      <c r="X864" s="399"/>
      <c r="Y864" s="399"/>
      <c r="Z864" s="399"/>
    </row>
    <row r="865" spans="1:26" x14ac:dyDescent="0.25">
      <c r="A865" s="399"/>
      <c r="B865" s="399"/>
      <c r="C865" s="399"/>
      <c r="D865" s="399"/>
      <c r="E865" s="399"/>
      <c r="F865" s="399"/>
      <c r="G865" s="399"/>
      <c r="H865" s="399"/>
      <c r="I865" s="399"/>
      <c r="J865" s="399"/>
      <c r="K865" s="399"/>
      <c r="L865" s="399"/>
      <c r="M865" s="399"/>
      <c r="N865" s="399"/>
      <c r="O865" s="399"/>
      <c r="P865" s="399"/>
      <c r="Q865" s="399"/>
      <c r="R865" s="399"/>
      <c r="S865" s="399"/>
      <c r="T865" s="399"/>
      <c r="U865" s="399"/>
      <c r="V865" s="399"/>
      <c r="W865" s="399"/>
      <c r="X865" s="399"/>
      <c r="Y865" s="399"/>
      <c r="Z865" s="399"/>
    </row>
    <row r="866" spans="1:26" x14ac:dyDescent="0.25">
      <c r="A866" s="399"/>
      <c r="B866" s="399"/>
      <c r="C866" s="399"/>
      <c r="D866" s="399"/>
      <c r="E866" s="399"/>
      <c r="F866" s="399"/>
      <c r="G866" s="399"/>
      <c r="H866" s="399"/>
      <c r="I866" s="399"/>
      <c r="J866" s="399"/>
      <c r="K866" s="399"/>
      <c r="L866" s="399"/>
      <c r="M866" s="399"/>
      <c r="N866" s="399"/>
      <c r="O866" s="399"/>
      <c r="P866" s="399"/>
      <c r="Q866" s="399"/>
      <c r="R866" s="399"/>
      <c r="S866" s="399"/>
      <c r="T866" s="399"/>
      <c r="U866" s="399"/>
      <c r="V866" s="399"/>
      <c r="W866" s="399"/>
      <c r="X866" s="399"/>
      <c r="Y866" s="399"/>
      <c r="Z866" s="399"/>
    </row>
    <row r="867" spans="1:26" x14ac:dyDescent="0.25">
      <c r="A867" s="399"/>
      <c r="B867" s="399"/>
      <c r="C867" s="399"/>
      <c r="D867" s="399"/>
      <c r="E867" s="399"/>
      <c r="F867" s="399"/>
      <c r="G867" s="399"/>
      <c r="H867" s="399"/>
      <c r="I867" s="399"/>
      <c r="J867" s="399"/>
      <c r="K867" s="399"/>
      <c r="L867" s="399"/>
      <c r="M867" s="399"/>
      <c r="N867" s="399"/>
      <c r="O867" s="399"/>
      <c r="P867" s="399"/>
      <c r="Q867" s="399"/>
      <c r="R867" s="399"/>
      <c r="S867" s="399"/>
      <c r="T867" s="399"/>
      <c r="U867" s="399"/>
      <c r="V867" s="399"/>
      <c r="W867" s="399"/>
      <c r="X867" s="399"/>
      <c r="Y867" s="399"/>
      <c r="Z867" s="399"/>
    </row>
    <row r="868" spans="1:26" x14ac:dyDescent="0.25">
      <c r="A868" s="399"/>
      <c r="B868" s="399"/>
      <c r="C868" s="399"/>
      <c r="D868" s="399"/>
      <c r="E868" s="399"/>
      <c r="F868" s="399"/>
      <c r="G868" s="399"/>
      <c r="H868" s="399"/>
      <c r="I868" s="399"/>
      <c r="J868" s="399"/>
      <c r="K868" s="399"/>
      <c r="L868" s="399"/>
      <c r="M868" s="399"/>
      <c r="N868" s="399"/>
      <c r="O868" s="399"/>
      <c r="P868" s="399"/>
      <c r="Q868" s="399"/>
      <c r="R868" s="399"/>
      <c r="S868" s="399"/>
      <c r="T868" s="399"/>
      <c r="U868" s="399"/>
      <c r="V868" s="399"/>
      <c r="W868" s="399"/>
      <c r="X868" s="399"/>
      <c r="Y868" s="399"/>
      <c r="Z868" s="399"/>
    </row>
    <row r="869" spans="1:26" x14ac:dyDescent="0.25">
      <c r="A869" s="399"/>
      <c r="B869" s="399"/>
      <c r="C869" s="399"/>
      <c r="D869" s="399"/>
      <c r="E869" s="399"/>
      <c r="F869" s="399"/>
      <c r="G869" s="399"/>
      <c r="H869" s="399"/>
      <c r="I869" s="399"/>
      <c r="J869" s="399"/>
      <c r="K869" s="399"/>
      <c r="L869" s="399"/>
      <c r="M869" s="399"/>
      <c r="N869" s="399"/>
      <c r="O869" s="399"/>
      <c r="P869" s="399"/>
      <c r="Q869" s="399"/>
      <c r="R869" s="399"/>
      <c r="S869" s="399"/>
      <c r="T869" s="399"/>
      <c r="U869" s="399"/>
      <c r="V869" s="399"/>
      <c r="W869" s="399"/>
      <c r="X869" s="399"/>
      <c r="Y869" s="399"/>
      <c r="Z869" s="399"/>
    </row>
    <row r="870" spans="1:26" x14ac:dyDescent="0.25">
      <c r="A870" s="399"/>
      <c r="B870" s="399"/>
      <c r="C870" s="399"/>
      <c r="D870" s="399"/>
      <c r="E870" s="399"/>
      <c r="F870" s="399"/>
      <c r="G870" s="399"/>
      <c r="H870" s="399"/>
      <c r="I870" s="399"/>
      <c r="J870" s="399"/>
      <c r="K870" s="399"/>
      <c r="L870" s="399"/>
      <c r="M870" s="399"/>
      <c r="N870" s="399"/>
      <c r="O870" s="399"/>
      <c r="P870" s="399"/>
      <c r="Q870" s="399"/>
      <c r="R870" s="399"/>
      <c r="S870" s="399"/>
      <c r="T870" s="399"/>
      <c r="U870" s="399"/>
      <c r="V870" s="399"/>
      <c r="W870" s="399"/>
      <c r="X870" s="399"/>
      <c r="Y870" s="399"/>
      <c r="Z870" s="399"/>
    </row>
    <row r="871" spans="1:26" x14ac:dyDescent="0.25">
      <c r="A871" s="399"/>
      <c r="B871" s="399"/>
      <c r="C871" s="399"/>
      <c r="D871" s="399"/>
      <c r="E871" s="399"/>
      <c r="F871" s="399"/>
      <c r="G871" s="399"/>
      <c r="H871" s="399"/>
      <c r="I871" s="399"/>
      <c r="J871" s="399"/>
      <c r="K871" s="399"/>
      <c r="L871" s="399"/>
      <c r="M871" s="399"/>
      <c r="N871" s="399"/>
      <c r="O871" s="399"/>
      <c r="P871" s="399"/>
      <c r="Q871" s="399"/>
      <c r="R871" s="399"/>
      <c r="S871" s="399"/>
      <c r="T871" s="399"/>
      <c r="U871" s="399"/>
      <c r="V871" s="399"/>
      <c r="W871" s="399"/>
      <c r="X871" s="399"/>
      <c r="Y871" s="399"/>
      <c r="Z871" s="399"/>
    </row>
    <row r="872" spans="1:26" x14ac:dyDescent="0.25">
      <c r="A872" s="399"/>
      <c r="B872" s="399"/>
      <c r="C872" s="399"/>
      <c r="D872" s="399"/>
      <c r="E872" s="399"/>
      <c r="F872" s="399"/>
      <c r="G872" s="399"/>
      <c r="H872" s="399"/>
      <c r="I872" s="399"/>
      <c r="J872" s="399"/>
      <c r="K872" s="399"/>
      <c r="L872" s="399"/>
      <c r="M872" s="399"/>
      <c r="N872" s="399"/>
      <c r="O872" s="399"/>
      <c r="P872" s="399"/>
      <c r="Q872" s="399"/>
      <c r="R872" s="399"/>
      <c r="S872" s="399"/>
      <c r="T872" s="399"/>
      <c r="U872" s="399"/>
      <c r="V872" s="399"/>
      <c r="W872" s="399"/>
      <c r="X872" s="399"/>
      <c r="Y872" s="399"/>
      <c r="Z872" s="399"/>
    </row>
    <row r="873" spans="1:26" x14ac:dyDescent="0.25">
      <c r="A873" s="399"/>
      <c r="B873" s="399"/>
      <c r="C873" s="399"/>
      <c r="D873" s="399"/>
      <c r="E873" s="399"/>
      <c r="F873" s="399"/>
      <c r="G873" s="399"/>
      <c r="H873" s="399"/>
      <c r="I873" s="399"/>
      <c r="J873" s="399"/>
      <c r="K873" s="399"/>
      <c r="L873" s="399"/>
      <c r="M873" s="399"/>
      <c r="N873" s="399"/>
      <c r="O873" s="399"/>
      <c r="P873" s="399"/>
      <c r="Q873" s="399"/>
      <c r="R873" s="399"/>
      <c r="S873" s="399"/>
      <c r="T873" s="399"/>
      <c r="U873" s="399"/>
      <c r="V873" s="399"/>
      <c r="W873" s="399"/>
      <c r="X873" s="399"/>
      <c r="Y873" s="399"/>
      <c r="Z873" s="399"/>
    </row>
    <row r="874" spans="1:26" x14ac:dyDescent="0.25">
      <c r="A874" s="399"/>
      <c r="B874" s="399"/>
      <c r="C874" s="399"/>
      <c r="D874" s="399"/>
      <c r="E874" s="399"/>
      <c r="F874" s="399"/>
      <c r="G874" s="399"/>
      <c r="H874" s="399"/>
      <c r="I874" s="399"/>
      <c r="J874" s="399"/>
      <c r="K874" s="399"/>
      <c r="L874" s="399"/>
      <c r="M874" s="399"/>
      <c r="N874" s="399"/>
      <c r="O874" s="399"/>
      <c r="P874" s="399"/>
      <c r="Q874" s="399"/>
      <c r="R874" s="399"/>
      <c r="S874" s="399"/>
      <c r="T874" s="399"/>
      <c r="U874" s="399"/>
      <c r="V874" s="399"/>
      <c r="W874" s="399"/>
      <c r="X874" s="399"/>
      <c r="Y874" s="399"/>
      <c r="Z874" s="399"/>
    </row>
    <row r="875" spans="1:26" x14ac:dyDescent="0.25">
      <c r="A875" s="399"/>
      <c r="B875" s="399"/>
      <c r="C875" s="399"/>
      <c r="D875" s="399"/>
      <c r="E875" s="399"/>
      <c r="F875" s="399"/>
      <c r="G875" s="399"/>
      <c r="H875" s="399"/>
      <c r="I875" s="399"/>
      <c r="J875" s="399"/>
      <c r="K875" s="399"/>
      <c r="L875" s="399"/>
      <c r="M875" s="399"/>
      <c r="N875" s="399"/>
      <c r="O875" s="399"/>
      <c r="P875" s="399"/>
      <c r="Q875" s="399"/>
      <c r="R875" s="399"/>
      <c r="S875" s="399"/>
      <c r="T875" s="399"/>
      <c r="U875" s="399"/>
      <c r="V875" s="399"/>
      <c r="W875" s="399"/>
      <c r="X875" s="399"/>
      <c r="Y875" s="399"/>
      <c r="Z875" s="399"/>
    </row>
    <row r="876" spans="1:26" x14ac:dyDescent="0.25">
      <c r="A876" s="399"/>
      <c r="B876" s="399"/>
      <c r="C876" s="399"/>
      <c r="D876" s="399"/>
      <c r="E876" s="399"/>
      <c r="F876" s="399"/>
      <c r="G876" s="399"/>
      <c r="H876" s="399"/>
      <c r="I876" s="399"/>
      <c r="J876" s="399"/>
      <c r="K876" s="399"/>
      <c r="L876" s="399"/>
      <c r="M876" s="399"/>
      <c r="N876" s="399"/>
      <c r="O876" s="399"/>
      <c r="P876" s="399"/>
      <c r="Q876" s="399"/>
      <c r="R876" s="399"/>
      <c r="S876" s="399"/>
      <c r="T876" s="399"/>
      <c r="U876" s="399"/>
      <c r="V876" s="399"/>
      <c r="W876" s="399"/>
      <c r="X876" s="399"/>
      <c r="Y876" s="399"/>
      <c r="Z876" s="399"/>
    </row>
    <row r="877" spans="1:26" x14ac:dyDescent="0.25">
      <c r="A877" s="399"/>
      <c r="B877" s="399"/>
      <c r="C877" s="399"/>
      <c r="D877" s="399"/>
      <c r="E877" s="399"/>
      <c r="F877" s="399"/>
      <c r="G877" s="399"/>
      <c r="H877" s="399"/>
      <c r="I877" s="399"/>
      <c r="J877" s="399"/>
      <c r="K877" s="399"/>
      <c r="L877" s="399"/>
      <c r="M877" s="399"/>
      <c r="N877" s="399"/>
      <c r="O877" s="399"/>
      <c r="P877" s="399"/>
      <c r="Q877" s="399"/>
      <c r="R877" s="399"/>
      <c r="S877" s="399"/>
      <c r="T877" s="399"/>
      <c r="U877" s="399"/>
      <c r="V877" s="399"/>
      <c r="W877" s="399"/>
      <c r="X877" s="399"/>
      <c r="Y877" s="399"/>
      <c r="Z877" s="399"/>
    </row>
    <row r="878" spans="1:26" x14ac:dyDescent="0.25">
      <c r="A878" s="399"/>
      <c r="B878" s="399"/>
      <c r="C878" s="399"/>
      <c r="D878" s="399"/>
      <c r="E878" s="399"/>
      <c r="F878" s="399"/>
      <c r="G878" s="399"/>
      <c r="H878" s="399"/>
      <c r="I878" s="399"/>
      <c r="J878" s="399"/>
      <c r="K878" s="399"/>
      <c r="L878" s="399"/>
      <c r="M878" s="399"/>
      <c r="N878" s="399"/>
      <c r="O878" s="399"/>
      <c r="P878" s="399"/>
      <c r="Q878" s="399"/>
      <c r="R878" s="399"/>
      <c r="S878" s="399"/>
      <c r="T878" s="399"/>
      <c r="U878" s="399"/>
      <c r="V878" s="399"/>
      <c r="W878" s="399"/>
      <c r="X878" s="399"/>
      <c r="Y878" s="399"/>
      <c r="Z878" s="399"/>
    </row>
    <row r="879" spans="1:26" x14ac:dyDescent="0.25">
      <c r="A879" s="399"/>
      <c r="B879" s="399"/>
      <c r="C879" s="399"/>
      <c r="D879" s="399"/>
      <c r="E879" s="399"/>
      <c r="F879" s="399"/>
      <c r="G879" s="399"/>
      <c r="H879" s="399"/>
      <c r="I879" s="399"/>
      <c r="J879" s="399"/>
      <c r="K879" s="399"/>
      <c r="L879" s="399"/>
      <c r="M879" s="399"/>
      <c r="N879" s="399"/>
      <c r="O879" s="399"/>
      <c r="P879" s="399"/>
      <c r="Q879" s="399"/>
      <c r="R879" s="399"/>
      <c r="S879" s="399"/>
      <c r="T879" s="399"/>
      <c r="U879" s="399"/>
      <c r="V879" s="399"/>
      <c r="W879" s="399"/>
      <c r="X879" s="399"/>
      <c r="Y879" s="399"/>
      <c r="Z879" s="399"/>
    </row>
    <row r="880" spans="1:26" x14ac:dyDescent="0.25">
      <c r="A880" s="399"/>
      <c r="B880" s="399"/>
      <c r="C880" s="399"/>
      <c r="D880" s="399"/>
      <c r="E880" s="399"/>
      <c r="F880" s="399"/>
      <c r="G880" s="399"/>
      <c r="H880" s="399"/>
      <c r="I880" s="399"/>
      <c r="J880" s="399"/>
      <c r="K880" s="399"/>
      <c r="L880" s="399"/>
      <c r="M880" s="399"/>
      <c r="N880" s="399"/>
      <c r="O880" s="399"/>
      <c r="P880" s="399"/>
      <c r="Q880" s="399"/>
      <c r="R880" s="399"/>
      <c r="S880" s="399"/>
      <c r="T880" s="399"/>
      <c r="U880" s="399"/>
      <c r="V880" s="399"/>
      <c r="W880" s="399"/>
      <c r="X880" s="399"/>
      <c r="Y880" s="399"/>
      <c r="Z880" s="399"/>
    </row>
    <row r="881" spans="1:26" x14ac:dyDescent="0.25">
      <c r="A881" s="399"/>
      <c r="B881" s="399"/>
      <c r="C881" s="399"/>
      <c r="D881" s="399"/>
      <c r="E881" s="399"/>
      <c r="F881" s="399"/>
      <c r="G881" s="399"/>
      <c r="H881" s="399"/>
      <c r="I881" s="399"/>
      <c r="J881" s="399"/>
      <c r="K881" s="399"/>
      <c r="L881" s="399"/>
      <c r="M881" s="399"/>
      <c r="N881" s="399"/>
      <c r="O881" s="399"/>
      <c r="P881" s="399"/>
      <c r="Q881" s="399"/>
      <c r="R881" s="399"/>
      <c r="S881" s="399"/>
      <c r="T881" s="399"/>
      <c r="U881" s="399"/>
      <c r="V881" s="399"/>
      <c r="W881" s="399"/>
      <c r="X881" s="399"/>
      <c r="Y881" s="399"/>
      <c r="Z881" s="399"/>
    </row>
    <row r="882" spans="1:26" x14ac:dyDescent="0.25">
      <c r="A882" s="399"/>
      <c r="B882" s="399"/>
      <c r="C882" s="399"/>
      <c r="D882" s="399"/>
      <c r="E882" s="399"/>
      <c r="F882" s="399"/>
      <c r="G882" s="399"/>
      <c r="H882" s="399"/>
      <c r="I882" s="399"/>
      <c r="J882" s="399"/>
      <c r="K882" s="399"/>
      <c r="L882" s="399"/>
      <c r="M882" s="399"/>
      <c r="N882" s="399"/>
      <c r="O882" s="399"/>
      <c r="P882" s="399"/>
      <c r="Q882" s="399"/>
      <c r="R882" s="399"/>
      <c r="S882" s="399"/>
      <c r="T882" s="399"/>
      <c r="U882" s="399"/>
      <c r="V882" s="399"/>
      <c r="W882" s="399"/>
      <c r="X882" s="399"/>
      <c r="Y882" s="399"/>
      <c r="Z882" s="399"/>
    </row>
    <row r="883" spans="1:26" x14ac:dyDescent="0.25">
      <c r="A883" s="399"/>
      <c r="B883" s="399"/>
      <c r="C883" s="399"/>
      <c r="D883" s="399"/>
      <c r="E883" s="399"/>
      <c r="F883" s="399"/>
      <c r="G883" s="399"/>
      <c r="H883" s="399"/>
      <c r="I883" s="399"/>
      <c r="J883" s="399"/>
      <c r="K883" s="399"/>
      <c r="L883" s="399"/>
      <c r="M883" s="399"/>
      <c r="N883" s="399"/>
      <c r="O883" s="399"/>
      <c r="P883" s="399"/>
      <c r="Q883" s="399"/>
      <c r="R883" s="399"/>
      <c r="S883" s="399"/>
      <c r="T883" s="399"/>
      <c r="U883" s="399"/>
      <c r="V883" s="399"/>
      <c r="W883" s="399"/>
      <c r="X883" s="399"/>
      <c r="Y883" s="399"/>
      <c r="Z883" s="399"/>
    </row>
    <row r="884" spans="1:26" x14ac:dyDescent="0.25">
      <c r="A884" s="399"/>
      <c r="B884" s="399"/>
      <c r="C884" s="399"/>
      <c r="D884" s="399"/>
      <c r="E884" s="399"/>
      <c r="F884" s="399"/>
      <c r="G884" s="399"/>
      <c r="H884" s="399"/>
      <c r="I884" s="399"/>
      <c r="J884" s="399"/>
      <c r="K884" s="399"/>
      <c r="L884" s="399"/>
      <c r="M884" s="399"/>
      <c r="N884" s="399"/>
      <c r="O884" s="399"/>
      <c r="P884" s="399"/>
      <c r="Q884" s="399"/>
      <c r="R884" s="399"/>
      <c r="S884" s="399"/>
      <c r="T884" s="399"/>
      <c r="U884" s="399"/>
      <c r="V884" s="399"/>
      <c r="W884" s="399"/>
      <c r="X884" s="399"/>
      <c r="Y884" s="399"/>
      <c r="Z884" s="399"/>
    </row>
    <row r="885" spans="1:26" x14ac:dyDescent="0.25">
      <c r="A885" s="399"/>
      <c r="B885" s="399"/>
      <c r="C885" s="399"/>
      <c r="D885" s="399"/>
      <c r="E885" s="399"/>
      <c r="F885" s="399"/>
      <c r="G885" s="399"/>
      <c r="H885" s="399"/>
      <c r="I885" s="399"/>
      <c r="J885" s="399"/>
      <c r="K885" s="399"/>
      <c r="L885" s="399"/>
      <c r="M885" s="399"/>
      <c r="N885" s="399"/>
      <c r="O885" s="399"/>
      <c r="P885" s="399"/>
      <c r="Q885" s="399"/>
      <c r="R885" s="399"/>
      <c r="S885" s="399"/>
      <c r="T885" s="399"/>
      <c r="U885" s="399"/>
      <c r="V885" s="399"/>
      <c r="W885" s="399"/>
      <c r="X885" s="399"/>
      <c r="Y885" s="399"/>
      <c r="Z885" s="399"/>
    </row>
    <row r="886" spans="1:26" x14ac:dyDescent="0.25">
      <c r="A886" s="399"/>
      <c r="B886" s="399"/>
      <c r="C886" s="399"/>
      <c r="D886" s="399"/>
      <c r="E886" s="399"/>
      <c r="F886" s="399"/>
      <c r="G886" s="399"/>
      <c r="H886" s="399"/>
      <c r="I886" s="399"/>
      <c r="J886" s="399"/>
      <c r="K886" s="399"/>
      <c r="L886" s="399"/>
      <c r="M886" s="399"/>
      <c r="N886" s="399"/>
      <c r="O886" s="399"/>
      <c r="P886" s="399"/>
      <c r="Q886" s="399"/>
      <c r="R886" s="399"/>
      <c r="S886" s="399"/>
      <c r="T886" s="399"/>
      <c r="U886" s="399"/>
      <c r="V886" s="399"/>
      <c r="W886" s="399"/>
      <c r="X886" s="399"/>
      <c r="Y886" s="399"/>
      <c r="Z886" s="399"/>
    </row>
    <row r="887" spans="1:26" x14ac:dyDescent="0.25">
      <c r="A887" s="399"/>
      <c r="B887" s="399"/>
      <c r="C887" s="399"/>
      <c r="D887" s="399"/>
      <c r="E887" s="399"/>
      <c r="F887" s="399"/>
      <c r="G887" s="399"/>
      <c r="H887" s="399"/>
      <c r="I887" s="399"/>
      <c r="J887" s="399"/>
      <c r="K887" s="399"/>
      <c r="L887" s="399"/>
      <c r="M887" s="399"/>
      <c r="N887" s="399"/>
      <c r="O887" s="399"/>
      <c r="P887" s="399"/>
      <c r="Q887" s="399"/>
      <c r="R887" s="399"/>
      <c r="S887" s="399"/>
      <c r="T887" s="399"/>
      <c r="U887" s="399"/>
      <c r="V887" s="399"/>
      <c r="W887" s="399"/>
      <c r="X887" s="399"/>
      <c r="Y887" s="399"/>
      <c r="Z887" s="399"/>
    </row>
    <row r="888" spans="1:26" x14ac:dyDescent="0.25">
      <c r="A888" s="399"/>
      <c r="B888" s="399"/>
      <c r="C888" s="399"/>
      <c r="D888" s="399"/>
      <c r="E888" s="399"/>
      <c r="F888" s="399"/>
      <c r="G888" s="399"/>
      <c r="H888" s="399"/>
      <c r="I888" s="399"/>
      <c r="J888" s="399"/>
      <c r="K888" s="399"/>
      <c r="L888" s="399"/>
      <c r="M888" s="399"/>
      <c r="N888" s="399"/>
      <c r="O888" s="399"/>
      <c r="P888" s="399"/>
      <c r="Q888" s="399"/>
      <c r="R888" s="399"/>
      <c r="S888" s="399"/>
      <c r="T888" s="399"/>
      <c r="U888" s="399"/>
      <c r="V888" s="399"/>
      <c r="W888" s="399"/>
      <c r="X888" s="399"/>
      <c r="Y888" s="399"/>
      <c r="Z888" s="399"/>
    </row>
    <row r="889" spans="1:26" x14ac:dyDescent="0.25">
      <c r="A889" s="399"/>
      <c r="B889" s="399"/>
      <c r="C889" s="399"/>
      <c r="D889" s="399"/>
      <c r="E889" s="399"/>
      <c r="F889" s="399"/>
      <c r="G889" s="399"/>
      <c r="H889" s="399"/>
      <c r="I889" s="399"/>
      <c r="J889" s="399"/>
      <c r="K889" s="399"/>
      <c r="L889" s="399"/>
      <c r="M889" s="399"/>
      <c r="N889" s="399"/>
      <c r="O889" s="399"/>
      <c r="P889" s="399"/>
      <c r="Q889" s="399"/>
      <c r="R889" s="399"/>
      <c r="S889" s="399"/>
      <c r="T889" s="399"/>
      <c r="U889" s="399"/>
      <c r="V889" s="399"/>
      <c r="W889" s="399"/>
      <c r="X889" s="399"/>
      <c r="Y889" s="399"/>
      <c r="Z889" s="399"/>
    </row>
    <row r="890" spans="1:26" x14ac:dyDescent="0.25">
      <c r="A890" s="399"/>
      <c r="B890" s="399"/>
      <c r="C890" s="399"/>
      <c r="D890" s="399"/>
      <c r="E890" s="399"/>
      <c r="F890" s="399"/>
      <c r="G890" s="399"/>
      <c r="H890" s="399"/>
      <c r="I890" s="399"/>
      <c r="J890" s="399"/>
      <c r="K890" s="399"/>
      <c r="L890" s="399"/>
      <c r="M890" s="399"/>
      <c r="N890" s="399"/>
      <c r="O890" s="399"/>
      <c r="P890" s="399"/>
      <c r="Q890" s="399"/>
      <c r="R890" s="399"/>
      <c r="S890" s="399"/>
      <c r="T890" s="399"/>
      <c r="U890" s="399"/>
      <c r="V890" s="399"/>
      <c r="W890" s="399"/>
      <c r="X890" s="399"/>
      <c r="Y890" s="399"/>
      <c r="Z890" s="399"/>
    </row>
    <row r="891" spans="1:26" x14ac:dyDescent="0.25">
      <c r="A891" s="399"/>
      <c r="B891" s="399"/>
      <c r="C891" s="399"/>
      <c r="D891" s="399"/>
      <c r="E891" s="399"/>
      <c r="F891" s="399"/>
      <c r="G891" s="399"/>
      <c r="H891" s="399"/>
      <c r="I891" s="399"/>
      <c r="J891" s="399"/>
      <c r="K891" s="399"/>
      <c r="L891" s="399"/>
      <c r="M891" s="399"/>
      <c r="N891" s="399"/>
      <c r="O891" s="399"/>
      <c r="P891" s="399"/>
      <c r="Q891" s="399"/>
      <c r="R891" s="399"/>
      <c r="S891" s="399"/>
      <c r="T891" s="399"/>
      <c r="U891" s="399"/>
      <c r="V891" s="399"/>
      <c r="W891" s="399"/>
      <c r="X891" s="399"/>
      <c r="Y891" s="399"/>
      <c r="Z891" s="399"/>
    </row>
    <row r="892" spans="1:26" x14ac:dyDescent="0.25">
      <c r="A892" s="399"/>
      <c r="B892" s="399"/>
      <c r="C892" s="399"/>
      <c r="D892" s="399"/>
      <c r="E892" s="399"/>
      <c r="F892" s="399"/>
      <c r="G892" s="399"/>
      <c r="H892" s="399"/>
      <c r="I892" s="399"/>
      <c r="J892" s="399"/>
      <c r="K892" s="399"/>
      <c r="L892" s="399"/>
      <c r="M892" s="399"/>
      <c r="N892" s="399"/>
      <c r="O892" s="399"/>
      <c r="P892" s="399"/>
      <c r="Q892" s="399"/>
      <c r="R892" s="399"/>
      <c r="S892" s="399"/>
      <c r="T892" s="399"/>
      <c r="U892" s="399"/>
      <c r="V892" s="399"/>
      <c r="W892" s="399"/>
      <c r="X892" s="399"/>
      <c r="Y892" s="399"/>
      <c r="Z892" s="399"/>
    </row>
    <row r="893" spans="1:26" x14ac:dyDescent="0.25">
      <c r="A893" s="399"/>
      <c r="B893" s="399"/>
      <c r="C893" s="399"/>
      <c r="D893" s="399"/>
      <c r="E893" s="399"/>
      <c r="F893" s="399"/>
      <c r="G893" s="399"/>
      <c r="H893" s="399"/>
      <c r="I893" s="399"/>
      <c r="J893" s="399"/>
      <c r="K893" s="399"/>
      <c r="L893" s="399"/>
      <c r="M893" s="399"/>
      <c r="N893" s="399"/>
      <c r="O893" s="399"/>
      <c r="P893" s="399"/>
      <c r="Q893" s="399"/>
      <c r="R893" s="399"/>
      <c r="S893" s="399"/>
      <c r="T893" s="399"/>
      <c r="U893" s="399"/>
      <c r="V893" s="399"/>
      <c r="W893" s="399"/>
      <c r="X893" s="399"/>
      <c r="Y893" s="399"/>
      <c r="Z893" s="399"/>
    </row>
    <row r="894" spans="1:26" x14ac:dyDescent="0.25">
      <c r="A894" s="399"/>
      <c r="B894" s="399"/>
      <c r="C894" s="399"/>
      <c r="D894" s="399"/>
      <c r="E894" s="399"/>
      <c r="F894" s="399"/>
      <c r="G894" s="399"/>
      <c r="H894" s="399"/>
      <c r="I894" s="399"/>
      <c r="J894" s="399"/>
      <c r="K894" s="399"/>
      <c r="L894" s="399"/>
      <c r="M894" s="399"/>
      <c r="N894" s="399"/>
      <c r="O894" s="399"/>
      <c r="P894" s="399"/>
      <c r="Q894" s="399"/>
      <c r="R894" s="399"/>
      <c r="S894" s="399"/>
      <c r="T894" s="399"/>
      <c r="U894" s="399"/>
      <c r="V894" s="399"/>
      <c r="W894" s="399"/>
      <c r="X894" s="399"/>
      <c r="Y894" s="399"/>
      <c r="Z894" s="399"/>
    </row>
    <row r="895" spans="1:26" x14ac:dyDescent="0.25">
      <c r="A895" s="399"/>
      <c r="B895" s="399"/>
      <c r="C895" s="399"/>
      <c r="D895" s="399"/>
      <c r="E895" s="399"/>
      <c r="F895" s="399"/>
      <c r="G895" s="399"/>
      <c r="H895" s="399"/>
      <c r="I895" s="399"/>
      <c r="J895" s="399"/>
      <c r="K895" s="399"/>
      <c r="L895" s="399"/>
      <c r="M895" s="399"/>
      <c r="N895" s="399"/>
      <c r="O895" s="399"/>
      <c r="P895" s="399"/>
      <c r="Q895" s="399"/>
      <c r="R895" s="399"/>
      <c r="S895" s="399"/>
      <c r="T895" s="399"/>
      <c r="U895" s="399"/>
      <c r="V895" s="399"/>
      <c r="W895" s="399"/>
      <c r="X895" s="399"/>
      <c r="Y895" s="399"/>
      <c r="Z895" s="399"/>
    </row>
    <row r="896" spans="1:26" x14ac:dyDescent="0.25">
      <c r="A896" s="399"/>
      <c r="B896" s="399"/>
      <c r="C896" s="399"/>
      <c r="D896" s="399"/>
      <c r="E896" s="399"/>
      <c r="F896" s="399"/>
      <c r="G896" s="399"/>
      <c r="H896" s="399"/>
      <c r="I896" s="399"/>
      <c r="J896" s="399"/>
      <c r="K896" s="399"/>
      <c r="L896" s="399"/>
      <c r="M896" s="399"/>
      <c r="N896" s="399"/>
      <c r="O896" s="399"/>
      <c r="P896" s="399"/>
      <c r="Q896" s="399"/>
      <c r="R896" s="399"/>
      <c r="S896" s="399"/>
      <c r="T896" s="399"/>
      <c r="U896" s="399"/>
      <c r="V896" s="399"/>
      <c r="W896" s="399"/>
      <c r="X896" s="399"/>
      <c r="Y896" s="399"/>
      <c r="Z896" s="399"/>
    </row>
    <row r="897" spans="1:26" x14ac:dyDescent="0.25">
      <c r="A897" s="399"/>
      <c r="B897" s="399"/>
      <c r="C897" s="399"/>
      <c r="D897" s="399"/>
      <c r="E897" s="399"/>
      <c r="F897" s="399"/>
      <c r="G897" s="399"/>
      <c r="H897" s="399"/>
      <c r="I897" s="399"/>
      <c r="J897" s="399"/>
      <c r="K897" s="399"/>
      <c r="L897" s="399"/>
      <c r="M897" s="399"/>
      <c r="N897" s="399"/>
      <c r="O897" s="399"/>
      <c r="P897" s="399"/>
      <c r="Q897" s="399"/>
      <c r="R897" s="399"/>
      <c r="S897" s="399"/>
      <c r="T897" s="399"/>
      <c r="U897" s="399"/>
      <c r="V897" s="399"/>
      <c r="W897" s="399"/>
      <c r="X897" s="399"/>
      <c r="Y897" s="399"/>
      <c r="Z897" s="399"/>
    </row>
    <row r="898" spans="1:26" x14ac:dyDescent="0.25">
      <c r="A898" s="399"/>
      <c r="B898" s="399"/>
      <c r="C898" s="399"/>
      <c r="D898" s="399"/>
      <c r="E898" s="399"/>
      <c r="F898" s="399"/>
      <c r="G898" s="399"/>
      <c r="H898" s="399"/>
      <c r="I898" s="399"/>
      <c r="J898" s="399"/>
      <c r="K898" s="399"/>
      <c r="L898" s="399"/>
      <c r="M898" s="399"/>
      <c r="N898" s="399"/>
      <c r="O898" s="399"/>
      <c r="P898" s="399"/>
      <c r="Q898" s="399"/>
      <c r="R898" s="399"/>
      <c r="S898" s="399"/>
      <c r="T898" s="399"/>
      <c r="U898" s="399"/>
      <c r="V898" s="399"/>
      <c r="W898" s="399"/>
      <c r="X898" s="399"/>
      <c r="Y898" s="399"/>
      <c r="Z898" s="399"/>
    </row>
    <row r="899" spans="1:26" x14ac:dyDescent="0.25">
      <c r="A899" s="399"/>
      <c r="B899" s="399"/>
      <c r="C899" s="399"/>
      <c r="D899" s="399"/>
      <c r="E899" s="399"/>
      <c r="F899" s="399"/>
      <c r="G899" s="399"/>
      <c r="H899" s="399"/>
      <c r="I899" s="399"/>
      <c r="J899" s="399"/>
      <c r="K899" s="399"/>
      <c r="L899" s="399"/>
      <c r="M899" s="399"/>
      <c r="N899" s="399"/>
      <c r="O899" s="399"/>
      <c r="P899" s="399"/>
      <c r="Q899" s="399"/>
      <c r="R899" s="399"/>
      <c r="S899" s="399"/>
      <c r="T899" s="399"/>
      <c r="U899" s="399"/>
      <c r="V899" s="399"/>
      <c r="W899" s="399"/>
      <c r="X899" s="399"/>
      <c r="Y899" s="399"/>
      <c r="Z899" s="399"/>
    </row>
    <row r="900" spans="1:26" x14ac:dyDescent="0.25">
      <c r="A900" s="399"/>
      <c r="B900" s="399"/>
      <c r="C900" s="399"/>
      <c r="D900" s="399"/>
      <c r="E900" s="399"/>
      <c r="F900" s="399"/>
      <c r="G900" s="399"/>
      <c r="H900" s="399"/>
      <c r="I900" s="399"/>
      <c r="J900" s="399"/>
      <c r="K900" s="399"/>
      <c r="L900" s="399"/>
      <c r="M900" s="399"/>
      <c r="N900" s="399"/>
      <c r="O900" s="399"/>
      <c r="P900" s="399"/>
      <c r="Q900" s="399"/>
      <c r="R900" s="399"/>
      <c r="S900" s="399"/>
      <c r="T900" s="399"/>
      <c r="U900" s="399"/>
      <c r="V900" s="399"/>
      <c r="W900" s="399"/>
      <c r="X900" s="399"/>
      <c r="Y900" s="399"/>
      <c r="Z900" s="399"/>
    </row>
    <row r="901" spans="1:26" x14ac:dyDescent="0.25">
      <c r="A901" s="399"/>
      <c r="B901" s="399"/>
      <c r="C901" s="399"/>
      <c r="D901" s="399"/>
      <c r="E901" s="399"/>
      <c r="F901" s="399"/>
      <c r="G901" s="399"/>
      <c r="H901" s="399"/>
      <c r="I901" s="399"/>
      <c r="J901" s="399"/>
      <c r="K901" s="399"/>
      <c r="L901" s="399"/>
      <c r="M901" s="399"/>
      <c r="N901" s="399"/>
      <c r="O901" s="399"/>
      <c r="P901" s="399"/>
      <c r="Q901" s="399"/>
      <c r="R901" s="399"/>
      <c r="S901" s="399"/>
      <c r="T901" s="399"/>
      <c r="U901" s="399"/>
      <c r="V901" s="399"/>
      <c r="W901" s="399"/>
      <c r="X901" s="399"/>
      <c r="Y901" s="399"/>
      <c r="Z901" s="399"/>
    </row>
    <row r="902" spans="1:26" x14ac:dyDescent="0.25">
      <c r="A902" s="399"/>
      <c r="B902" s="399"/>
      <c r="C902" s="399"/>
      <c r="D902" s="399"/>
      <c r="E902" s="399"/>
      <c r="F902" s="399"/>
      <c r="G902" s="399"/>
      <c r="H902" s="399"/>
      <c r="I902" s="399"/>
      <c r="J902" s="399"/>
      <c r="K902" s="399"/>
      <c r="L902" s="399"/>
      <c r="M902" s="399"/>
      <c r="N902" s="399"/>
      <c r="O902" s="399"/>
      <c r="P902" s="399"/>
      <c r="Q902" s="399"/>
      <c r="R902" s="399"/>
      <c r="S902" s="399"/>
      <c r="T902" s="399"/>
      <c r="U902" s="399"/>
      <c r="V902" s="399"/>
      <c r="W902" s="399"/>
      <c r="X902" s="399"/>
      <c r="Y902" s="399"/>
      <c r="Z902" s="399"/>
    </row>
    <row r="903" spans="1:26" x14ac:dyDescent="0.25">
      <c r="A903" s="399"/>
      <c r="B903" s="399"/>
      <c r="C903" s="399"/>
      <c r="D903" s="399"/>
      <c r="E903" s="399"/>
      <c r="F903" s="399"/>
      <c r="G903" s="399"/>
      <c r="H903" s="399"/>
      <c r="I903" s="399"/>
      <c r="J903" s="399"/>
      <c r="K903" s="399"/>
      <c r="L903" s="399"/>
      <c r="M903" s="399"/>
      <c r="N903" s="399"/>
      <c r="O903" s="399"/>
      <c r="P903" s="399"/>
      <c r="Q903" s="399"/>
      <c r="R903" s="399"/>
      <c r="S903" s="399"/>
      <c r="T903" s="399"/>
      <c r="U903" s="399"/>
      <c r="V903" s="399"/>
      <c r="W903" s="399"/>
      <c r="X903" s="399"/>
      <c r="Y903" s="399"/>
      <c r="Z903" s="399"/>
    </row>
    <row r="904" spans="1:26" x14ac:dyDescent="0.25">
      <c r="A904" s="399"/>
      <c r="B904" s="399"/>
      <c r="C904" s="399"/>
      <c r="D904" s="399"/>
      <c r="E904" s="399"/>
      <c r="F904" s="399"/>
      <c r="G904" s="399"/>
      <c r="H904" s="399"/>
      <c r="I904" s="399"/>
      <c r="J904" s="399"/>
      <c r="K904" s="399"/>
      <c r="L904" s="399"/>
      <c r="M904" s="399"/>
      <c r="N904" s="399"/>
      <c r="O904" s="399"/>
      <c r="P904" s="399"/>
      <c r="Q904" s="399"/>
      <c r="R904" s="399"/>
      <c r="S904" s="399"/>
      <c r="T904" s="399"/>
      <c r="U904" s="399"/>
      <c r="V904" s="399"/>
      <c r="W904" s="399"/>
      <c r="X904" s="399"/>
      <c r="Y904" s="399"/>
      <c r="Z904" s="399"/>
    </row>
    <row r="905" spans="1:26" x14ac:dyDescent="0.25">
      <c r="A905" s="399"/>
      <c r="B905" s="399"/>
      <c r="C905" s="399"/>
      <c r="D905" s="399"/>
      <c r="E905" s="399"/>
      <c r="F905" s="399"/>
      <c r="G905" s="399"/>
      <c r="H905" s="399"/>
      <c r="I905" s="399"/>
      <c r="J905" s="399"/>
      <c r="K905" s="399"/>
      <c r="L905" s="399"/>
      <c r="M905" s="399"/>
      <c r="N905" s="399"/>
      <c r="O905" s="399"/>
      <c r="P905" s="399"/>
      <c r="Q905" s="399"/>
      <c r="R905" s="399"/>
      <c r="S905" s="399"/>
      <c r="T905" s="399"/>
      <c r="U905" s="399"/>
      <c r="V905" s="399"/>
      <c r="W905" s="399"/>
      <c r="X905" s="399"/>
      <c r="Y905" s="399"/>
      <c r="Z905" s="399"/>
    </row>
    <row r="906" spans="1:26" x14ac:dyDescent="0.25">
      <c r="A906" s="399"/>
      <c r="B906" s="399"/>
      <c r="C906" s="399"/>
      <c r="D906" s="399"/>
      <c r="E906" s="399"/>
      <c r="F906" s="399"/>
      <c r="G906" s="399"/>
      <c r="H906" s="399"/>
      <c r="I906" s="399"/>
      <c r="J906" s="399"/>
      <c r="K906" s="399"/>
      <c r="L906" s="399"/>
      <c r="M906" s="399"/>
      <c r="N906" s="399"/>
      <c r="O906" s="399"/>
      <c r="P906" s="399"/>
      <c r="Q906" s="399"/>
      <c r="R906" s="399"/>
      <c r="S906" s="399"/>
      <c r="T906" s="399"/>
      <c r="U906" s="399"/>
      <c r="V906" s="399"/>
      <c r="W906" s="399"/>
      <c r="X906" s="399"/>
      <c r="Y906" s="399"/>
      <c r="Z906" s="399"/>
    </row>
    <row r="907" spans="1:26" x14ac:dyDescent="0.25">
      <c r="A907" s="399"/>
      <c r="B907" s="399"/>
      <c r="C907" s="399"/>
      <c r="D907" s="399"/>
      <c r="E907" s="399"/>
      <c r="F907" s="399"/>
      <c r="G907" s="399"/>
      <c r="H907" s="399"/>
      <c r="I907" s="399"/>
      <c r="J907" s="399"/>
      <c r="K907" s="399"/>
      <c r="L907" s="399"/>
      <c r="M907" s="399"/>
      <c r="N907" s="399"/>
      <c r="O907" s="399"/>
      <c r="P907" s="399"/>
      <c r="Q907" s="399"/>
      <c r="R907" s="399"/>
      <c r="S907" s="399"/>
      <c r="T907" s="399"/>
      <c r="U907" s="399"/>
      <c r="V907" s="399"/>
      <c r="W907" s="399"/>
      <c r="X907" s="399"/>
      <c r="Y907" s="399"/>
      <c r="Z907" s="399"/>
    </row>
    <row r="908" spans="1:26" x14ac:dyDescent="0.25">
      <c r="A908" s="399"/>
      <c r="B908" s="399"/>
      <c r="C908" s="399"/>
      <c r="D908" s="399"/>
      <c r="E908" s="399"/>
      <c r="F908" s="399"/>
      <c r="G908" s="399"/>
      <c r="H908" s="399"/>
      <c r="I908" s="399"/>
      <c r="J908" s="399"/>
      <c r="K908" s="399"/>
      <c r="L908" s="399"/>
      <c r="M908" s="399"/>
      <c r="N908" s="399"/>
      <c r="O908" s="399"/>
      <c r="P908" s="399"/>
      <c r="Q908" s="399"/>
      <c r="R908" s="399"/>
      <c r="S908" s="399"/>
      <c r="T908" s="399"/>
      <c r="U908" s="399"/>
      <c r="V908" s="399"/>
      <c r="W908" s="399"/>
      <c r="X908" s="399"/>
      <c r="Y908" s="399"/>
      <c r="Z908" s="399"/>
    </row>
    <row r="909" spans="1:26" x14ac:dyDescent="0.25">
      <c r="A909" s="399"/>
      <c r="B909" s="399"/>
      <c r="C909" s="399"/>
      <c r="D909" s="399"/>
      <c r="E909" s="399"/>
      <c r="F909" s="399"/>
      <c r="G909" s="399"/>
      <c r="H909" s="399"/>
      <c r="I909" s="399"/>
      <c r="J909" s="399"/>
      <c r="K909" s="399"/>
      <c r="L909" s="399"/>
      <c r="M909" s="399"/>
      <c r="N909" s="399"/>
      <c r="O909" s="399"/>
      <c r="P909" s="399"/>
      <c r="Q909" s="399"/>
      <c r="R909" s="399"/>
      <c r="S909" s="399"/>
      <c r="T909" s="399"/>
      <c r="U909" s="399"/>
      <c r="V909" s="399"/>
      <c r="W909" s="399"/>
      <c r="X909" s="399"/>
      <c r="Y909" s="399"/>
      <c r="Z909" s="399"/>
    </row>
    <row r="910" spans="1:26" x14ac:dyDescent="0.25">
      <c r="A910" s="399"/>
      <c r="B910" s="399"/>
      <c r="C910" s="399"/>
      <c r="D910" s="399"/>
      <c r="E910" s="399"/>
      <c r="F910" s="399"/>
      <c r="G910" s="399"/>
      <c r="H910" s="399"/>
      <c r="I910" s="399"/>
      <c r="J910" s="399"/>
      <c r="K910" s="399"/>
      <c r="L910" s="399"/>
      <c r="M910" s="399"/>
      <c r="N910" s="399"/>
      <c r="O910" s="399"/>
      <c r="P910" s="399"/>
      <c r="Q910" s="399"/>
      <c r="R910" s="399"/>
      <c r="S910" s="399"/>
      <c r="T910" s="399"/>
      <c r="U910" s="399"/>
      <c r="V910" s="399"/>
      <c r="W910" s="399"/>
      <c r="X910" s="399"/>
      <c r="Y910" s="399"/>
      <c r="Z910" s="399"/>
    </row>
    <row r="911" spans="1:26" x14ac:dyDescent="0.25">
      <c r="A911" s="399"/>
      <c r="B911" s="399"/>
      <c r="C911" s="399"/>
      <c r="D911" s="399"/>
      <c r="E911" s="399"/>
      <c r="F911" s="399"/>
      <c r="G911" s="399"/>
      <c r="H911" s="399"/>
      <c r="I911" s="399"/>
      <c r="J911" s="399"/>
      <c r="K911" s="399"/>
      <c r="L911" s="399"/>
      <c r="M911" s="399"/>
      <c r="N911" s="399"/>
      <c r="O911" s="399"/>
      <c r="P911" s="399"/>
      <c r="Q911" s="399"/>
      <c r="R911" s="399"/>
      <c r="S911" s="399"/>
      <c r="T911" s="399"/>
      <c r="U911" s="399"/>
      <c r="V911" s="399"/>
      <c r="W911" s="399"/>
      <c r="X911" s="399"/>
      <c r="Y911" s="399"/>
      <c r="Z911" s="399"/>
    </row>
    <row r="912" spans="1:26" x14ac:dyDescent="0.25">
      <c r="A912" s="399"/>
      <c r="B912" s="399"/>
      <c r="C912" s="399"/>
      <c r="D912" s="399"/>
      <c r="E912" s="399"/>
      <c r="F912" s="399"/>
      <c r="G912" s="399"/>
      <c r="H912" s="399"/>
      <c r="I912" s="399"/>
      <c r="J912" s="399"/>
      <c r="K912" s="399"/>
      <c r="L912" s="399"/>
      <c r="M912" s="399"/>
      <c r="N912" s="399"/>
      <c r="O912" s="399"/>
      <c r="P912" s="399"/>
      <c r="Q912" s="399"/>
      <c r="R912" s="399"/>
      <c r="S912" s="399"/>
      <c r="T912" s="399"/>
      <c r="U912" s="399"/>
      <c r="V912" s="399"/>
      <c r="W912" s="399"/>
      <c r="X912" s="399"/>
      <c r="Y912" s="399"/>
      <c r="Z912" s="399"/>
    </row>
    <row r="913" spans="1:26" x14ac:dyDescent="0.25">
      <c r="A913" s="399"/>
      <c r="B913" s="399"/>
      <c r="C913" s="399"/>
      <c r="D913" s="399"/>
      <c r="E913" s="399"/>
      <c r="F913" s="399"/>
      <c r="G913" s="399"/>
      <c r="H913" s="399"/>
      <c r="I913" s="399"/>
      <c r="J913" s="399"/>
      <c r="K913" s="399"/>
      <c r="L913" s="399"/>
      <c r="M913" s="399"/>
      <c r="N913" s="399"/>
      <c r="O913" s="399"/>
      <c r="P913" s="399"/>
      <c r="Q913" s="399"/>
      <c r="R913" s="399"/>
      <c r="S913" s="399"/>
      <c r="T913" s="399"/>
      <c r="U913" s="399"/>
      <c r="V913" s="399"/>
      <c r="W913" s="399"/>
      <c r="X913" s="399"/>
      <c r="Y913" s="399"/>
      <c r="Z913" s="399"/>
    </row>
    <row r="914" spans="1:26" x14ac:dyDescent="0.25">
      <c r="A914" s="399"/>
      <c r="B914" s="399"/>
      <c r="C914" s="399"/>
      <c r="D914" s="399"/>
      <c r="E914" s="399"/>
      <c r="F914" s="399"/>
      <c r="G914" s="399"/>
      <c r="H914" s="399"/>
      <c r="I914" s="399"/>
      <c r="J914" s="399"/>
      <c r="K914" s="399"/>
      <c r="L914" s="399"/>
      <c r="M914" s="399"/>
      <c r="N914" s="399"/>
      <c r="O914" s="399"/>
      <c r="P914" s="399"/>
      <c r="Q914" s="399"/>
      <c r="R914" s="399"/>
      <c r="S914" s="399"/>
      <c r="T914" s="399"/>
      <c r="U914" s="399"/>
      <c r="V914" s="399"/>
      <c r="W914" s="399"/>
      <c r="X914" s="399"/>
      <c r="Y914" s="399"/>
      <c r="Z914" s="399"/>
    </row>
    <row r="915" spans="1:26" x14ac:dyDescent="0.25">
      <c r="A915" s="399"/>
      <c r="B915" s="399"/>
      <c r="C915" s="399"/>
      <c r="D915" s="399"/>
      <c r="E915" s="399"/>
      <c r="F915" s="399"/>
      <c r="G915" s="399"/>
      <c r="H915" s="399"/>
      <c r="I915" s="399"/>
      <c r="J915" s="399"/>
      <c r="K915" s="399"/>
      <c r="L915" s="399"/>
      <c r="M915" s="399"/>
      <c r="N915" s="399"/>
      <c r="O915" s="399"/>
      <c r="P915" s="399"/>
      <c r="Q915" s="399"/>
      <c r="R915" s="399"/>
      <c r="S915" s="399"/>
      <c r="T915" s="399"/>
      <c r="U915" s="399"/>
      <c r="V915" s="399"/>
      <c r="W915" s="399"/>
      <c r="X915" s="399"/>
      <c r="Y915" s="399"/>
      <c r="Z915" s="399"/>
    </row>
    <row r="916" spans="1:26" x14ac:dyDescent="0.25">
      <c r="A916" s="399"/>
      <c r="B916" s="399"/>
      <c r="C916" s="399"/>
      <c r="D916" s="399"/>
      <c r="E916" s="399"/>
      <c r="F916" s="399"/>
      <c r="G916" s="399"/>
      <c r="H916" s="399"/>
      <c r="I916" s="399"/>
      <c r="J916" s="399"/>
      <c r="K916" s="399"/>
      <c r="L916" s="399"/>
      <c r="M916" s="399"/>
      <c r="N916" s="399"/>
      <c r="O916" s="399"/>
      <c r="P916" s="399"/>
      <c r="Q916" s="399"/>
      <c r="R916" s="399"/>
      <c r="S916" s="399"/>
      <c r="T916" s="399"/>
      <c r="U916" s="399"/>
      <c r="V916" s="399"/>
      <c r="W916" s="399"/>
      <c r="X916" s="399"/>
      <c r="Y916" s="399"/>
      <c r="Z916" s="399"/>
    </row>
    <row r="917" spans="1:26" x14ac:dyDescent="0.25">
      <c r="A917" s="399"/>
      <c r="B917" s="399"/>
      <c r="C917" s="399"/>
      <c r="D917" s="399"/>
      <c r="E917" s="399"/>
      <c r="F917" s="399"/>
      <c r="G917" s="399"/>
      <c r="H917" s="399"/>
      <c r="I917" s="399"/>
      <c r="J917" s="399"/>
      <c r="K917" s="399"/>
      <c r="L917" s="399"/>
      <c r="M917" s="399"/>
      <c r="N917" s="399"/>
      <c r="O917" s="399"/>
      <c r="P917" s="399"/>
      <c r="Q917" s="399"/>
      <c r="R917" s="399"/>
      <c r="S917" s="399"/>
      <c r="T917" s="399"/>
      <c r="U917" s="399"/>
      <c r="V917" s="399"/>
      <c r="W917" s="399"/>
      <c r="X917" s="399"/>
      <c r="Y917" s="399"/>
      <c r="Z917" s="399"/>
    </row>
    <row r="918" spans="1:26" x14ac:dyDescent="0.25">
      <c r="A918" s="399"/>
      <c r="B918" s="399"/>
      <c r="C918" s="399"/>
      <c r="D918" s="399"/>
      <c r="E918" s="399"/>
      <c r="F918" s="399"/>
      <c r="G918" s="399"/>
      <c r="H918" s="399"/>
      <c r="I918" s="399"/>
      <c r="J918" s="399"/>
      <c r="K918" s="399"/>
      <c r="L918" s="399"/>
      <c r="M918" s="399"/>
      <c r="N918" s="399"/>
      <c r="O918" s="399"/>
      <c r="P918" s="399"/>
      <c r="Q918" s="399"/>
      <c r="R918" s="399"/>
      <c r="S918" s="399"/>
      <c r="T918" s="399"/>
      <c r="U918" s="399"/>
      <c r="V918" s="399"/>
      <c r="W918" s="399"/>
      <c r="X918" s="399"/>
      <c r="Y918" s="399"/>
      <c r="Z918" s="399"/>
    </row>
    <row r="919" spans="1:26" x14ac:dyDescent="0.25">
      <c r="A919" s="399"/>
      <c r="B919" s="399"/>
      <c r="C919" s="399"/>
      <c r="D919" s="399"/>
      <c r="E919" s="399"/>
      <c r="F919" s="399"/>
      <c r="G919" s="399"/>
      <c r="H919" s="399"/>
      <c r="I919" s="399"/>
      <c r="J919" s="399"/>
      <c r="K919" s="399"/>
      <c r="L919" s="399"/>
      <c r="M919" s="399"/>
      <c r="N919" s="399"/>
      <c r="O919" s="399"/>
      <c r="P919" s="399"/>
      <c r="Q919" s="399"/>
      <c r="R919" s="399"/>
      <c r="S919" s="399"/>
      <c r="T919" s="399"/>
      <c r="U919" s="399"/>
      <c r="V919" s="399"/>
      <c r="W919" s="399"/>
      <c r="X919" s="399"/>
      <c r="Y919" s="399"/>
      <c r="Z919" s="399"/>
    </row>
    <row r="920" spans="1:26" x14ac:dyDescent="0.25">
      <c r="A920" s="399"/>
      <c r="B920" s="399"/>
      <c r="C920" s="399"/>
      <c r="D920" s="399"/>
      <c r="E920" s="399"/>
      <c r="F920" s="399"/>
      <c r="G920" s="399"/>
      <c r="H920" s="399"/>
      <c r="I920" s="399"/>
      <c r="J920" s="399"/>
      <c r="K920" s="399"/>
      <c r="L920" s="399"/>
      <c r="M920" s="399"/>
      <c r="N920" s="399"/>
      <c r="O920" s="399"/>
      <c r="P920" s="399"/>
      <c r="Q920" s="399"/>
      <c r="R920" s="399"/>
      <c r="S920" s="399"/>
      <c r="T920" s="399"/>
      <c r="U920" s="399"/>
      <c r="V920" s="399"/>
      <c r="W920" s="399"/>
      <c r="X920" s="399"/>
      <c r="Y920" s="399"/>
      <c r="Z920" s="399"/>
    </row>
    <row r="921" spans="1:26" x14ac:dyDescent="0.25">
      <c r="A921" s="399"/>
      <c r="B921" s="399"/>
      <c r="C921" s="399"/>
      <c r="D921" s="399"/>
      <c r="E921" s="399"/>
      <c r="F921" s="399"/>
      <c r="G921" s="399"/>
      <c r="H921" s="399"/>
      <c r="I921" s="399"/>
      <c r="J921" s="399"/>
      <c r="K921" s="399"/>
      <c r="L921" s="399"/>
      <c r="M921" s="399"/>
      <c r="N921" s="399"/>
      <c r="O921" s="399"/>
      <c r="P921" s="399"/>
      <c r="Q921" s="399"/>
      <c r="R921" s="399"/>
      <c r="S921" s="399"/>
      <c r="T921" s="399"/>
      <c r="U921" s="399"/>
      <c r="V921" s="399"/>
      <c r="W921" s="399"/>
      <c r="X921" s="399"/>
      <c r="Y921" s="399"/>
      <c r="Z921" s="399"/>
    </row>
    <row r="922" spans="1:26" x14ac:dyDescent="0.25">
      <c r="A922" s="399"/>
      <c r="B922" s="399"/>
      <c r="C922" s="399"/>
      <c r="D922" s="399"/>
      <c r="E922" s="399"/>
      <c r="F922" s="399"/>
      <c r="G922" s="399"/>
      <c r="H922" s="399"/>
      <c r="I922" s="399"/>
      <c r="J922" s="399"/>
      <c r="K922" s="399"/>
      <c r="L922" s="399"/>
      <c r="M922" s="399"/>
      <c r="N922" s="399"/>
      <c r="O922" s="399"/>
      <c r="P922" s="399"/>
      <c r="Q922" s="399"/>
      <c r="R922" s="399"/>
      <c r="S922" s="399"/>
      <c r="T922" s="399"/>
      <c r="U922" s="399"/>
      <c r="V922" s="399"/>
      <c r="W922" s="399"/>
      <c r="X922" s="399"/>
      <c r="Y922" s="399"/>
      <c r="Z922" s="399"/>
    </row>
    <row r="923" spans="1:26" x14ac:dyDescent="0.25">
      <c r="A923" s="399"/>
      <c r="B923" s="399"/>
      <c r="C923" s="399"/>
      <c r="D923" s="399"/>
      <c r="E923" s="399"/>
      <c r="F923" s="399"/>
      <c r="G923" s="399"/>
      <c r="H923" s="399"/>
      <c r="I923" s="399"/>
      <c r="J923" s="399"/>
      <c r="K923" s="399"/>
      <c r="L923" s="399"/>
      <c r="M923" s="399"/>
      <c r="N923" s="399"/>
      <c r="O923" s="399"/>
      <c r="P923" s="399"/>
      <c r="Q923" s="399"/>
      <c r="R923" s="399"/>
      <c r="S923" s="399"/>
      <c r="T923" s="399"/>
      <c r="U923" s="399"/>
      <c r="V923" s="399"/>
      <c r="W923" s="399"/>
      <c r="X923" s="399"/>
      <c r="Y923" s="399"/>
      <c r="Z923" s="399"/>
    </row>
    <row r="924" spans="1:26" x14ac:dyDescent="0.25">
      <c r="A924" s="399"/>
      <c r="B924" s="399"/>
      <c r="C924" s="399"/>
      <c r="D924" s="399"/>
      <c r="E924" s="399"/>
      <c r="F924" s="399"/>
      <c r="G924" s="399"/>
      <c r="H924" s="399"/>
      <c r="I924" s="399"/>
      <c r="J924" s="399"/>
      <c r="K924" s="399"/>
      <c r="L924" s="399"/>
      <c r="M924" s="399"/>
      <c r="N924" s="399"/>
      <c r="O924" s="399"/>
      <c r="P924" s="399"/>
      <c r="Q924" s="399"/>
      <c r="R924" s="399"/>
      <c r="S924" s="399"/>
      <c r="T924" s="399"/>
      <c r="U924" s="399"/>
      <c r="V924" s="399"/>
      <c r="W924" s="399"/>
      <c r="X924" s="399"/>
      <c r="Y924" s="399"/>
      <c r="Z924" s="399"/>
    </row>
    <row r="925" spans="1:26" x14ac:dyDescent="0.25">
      <c r="A925" s="399"/>
      <c r="B925" s="399"/>
      <c r="C925" s="399"/>
      <c r="D925" s="399"/>
      <c r="E925" s="399"/>
      <c r="F925" s="399"/>
      <c r="G925" s="399"/>
      <c r="H925" s="399"/>
      <c r="I925" s="399"/>
      <c r="J925" s="399"/>
      <c r="K925" s="399"/>
      <c r="L925" s="399"/>
      <c r="M925" s="399"/>
      <c r="N925" s="399"/>
      <c r="O925" s="399"/>
      <c r="P925" s="399"/>
      <c r="Q925" s="399"/>
      <c r="R925" s="399"/>
      <c r="S925" s="399"/>
      <c r="T925" s="399"/>
      <c r="U925" s="399"/>
      <c r="V925" s="399"/>
      <c r="W925" s="399"/>
      <c r="X925" s="399"/>
      <c r="Y925" s="399"/>
      <c r="Z925" s="399"/>
    </row>
    <row r="926" spans="1:26" x14ac:dyDescent="0.25">
      <c r="A926" s="399"/>
      <c r="B926" s="399"/>
      <c r="C926" s="399"/>
      <c r="D926" s="399"/>
      <c r="E926" s="399"/>
      <c r="F926" s="399"/>
      <c r="G926" s="399"/>
      <c r="H926" s="399"/>
      <c r="I926" s="399"/>
      <c r="J926" s="399"/>
      <c r="K926" s="399"/>
      <c r="L926" s="399"/>
      <c r="M926" s="399"/>
      <c r="N926" s="399"/>
      <c r="O926" s="399"/>
      <c r="P926" s="399"/>
      <c r="Q926" s="399"/>
      <c r="R926" s="399"/>
      <c r="S926" s="399"/>
      <c r="T926" s="399"/>
      <c r="U926" s="399"/>
      <c r="V926" s="399"/>
      <c r="W926" s="399"/>
      <c r="X926" s="399"/>
      <c r="Y926" s="399"/>
      <c r="Z926" s="399"/>
    </row>
    <row r="927" spans="1:26" x14ac:dyDescent="0.25">
      <c r="A927" s="399"/>
      <c r="B927" s="399"/>
      <c r="C927" s="399"/>
      <c r="D927" s="399"/>
      <c r="E927" s="399"/>
      <c r="F927" s="399"/>
      <c r="G927" s="399"/>
      <c r="H927" s="399"/>
      <c r="I927" s="399"/>
      <c r="J927" s="399"/>
      <c r="K927" s="399"/>
      <c r="L927" s="399"/>
      <c r="M927" s="399"/>
      <c r="N927" s="399"/>
      <c r="O927" s="399"/>
      <c r="P927" s="399"/>
      <c r="Q927" s="399"/>
      <c r="R927" s="399"/>
      <c r="S927" s="399"/>
      <c r="T927" s="399"/>
      <c r="U927" s="399"/>
      <c r="V927" s="399"/>
      <c r="W927" s="399"/>
      <c r="X927" s="399"/>
      <c r="Y927" s="399"/>
      <c r="Z927" s="399"/>
    </row>
    <row r="928" spans="1:26" x14ac:dyDescent="0.25">
      <c r="A928" s="399"/>
      <c r="B928" s="399"/>
      <c r="C928" s="399"/>
      <c r="D928" s="399"/>
      <c r="E928" s="399"/>
      <c r="F928" s="399"/>
      <c r="G928" s="399"/>
      <c r="H928" s="399"/>
      <c r="I928" s="399"/>
      <c r="J928" s="399"/>
      <c r="K928" s="399"/>
      <c r="L928" s="399"/>
      <c r="M928" s="399"/>
      <c r="N928" s="399"/>
      <c r="O928" s="399"/>
      <c r="P928" s="399"/>
      <c r="Q928" s="399"/>
      <c r="R928" s="399"/>
      <c r="S928" s="399"/>
      <c r="T928" s="399"/>
      <c r="U928" s="399"/>
      <c r="V928" s="399"/>
      <c r="W928" s="399"/>
      <c r="X928" s="399"/>
      <c r="Y928" s="399"/>
      <c r="Z928" s="399"/>
    </row>
    <row r="929" spans="1:26" x14ac:dyDescent="0.25">
      <c r="A929" s="399"/>
      <c r="B929" s="399"/>
      <c r="C929" s="399"/>
      <c r="D929" s="399"/>
      <c r="E929" s="399"/>
      <c r="F929" s="399"/>
      <c r="G929" s="399"/>
      <c r="H929" s="399"/>
      <c r="I929" s="399"/>
      <c r="J929" s="399"/>
      <c r="K929" s="399"/>
      <c r="L929" s="399"/>
      <c r="M929" s="399"/>
      <c r="N929" s="399"/>
      <c r="O929" s="399"/>
      <c r="P929" s="399"/>
      <c r="Q929" s="399"/>
      <c r="R929" s="399"/>
      <c r="S929" s="399"/>
      <c r="T929" s="399"/>
      <c r="U929" s="399"/>
      <c r="V929" s="399"/>
      <c r="W929" s="399"/>
      <c r="X929" s="399"/>
      <c r="Y929" s="399"/>
      <c r="Z929" s="399"/>
    </row>
    <row r="930" spans="1:26" x14ac:dyDescent="0.25">
      <c r="A930" s="399"/>
      <c r="B930" s="399"/>
      <c r="C930" s="399"/>
      <c r="D930" s="399"/>
      <c r="E930" s="399"/>
      <c r="F930" s="399"/>
      <c r="G930" s="399"/>
      <c r="H930" s="399"/>
      <c r="I930" s="399"/>
      <c r="J930" s="399"/>
      <c r="K930" s="399"/>
      <c r="L930" s="399"/>
      <c r="M930" s="399"/>
      <c r="N930" s="399"/>
      <c r="O930" s="399"/>
      <c r="P930" s="399"/>
      <c r="Q930" s="399"/>
      <c r="R930" s="399"/>
      <c r="S930" s="399"/>
      <c r="T930" s="399"/>
      <c r="U930" s="399"/>
      <c r="V930" s="399"/>
      <c r="W930" s="399"/>
      <c r="X930" s="399"/>
      <c r="Y930" s="399"/>
      <c r="Z930" s="399"/>
    </row>
    <row r="931" spans="1:26" x14ac:dyDescent="0.25">
      <c r="A931" s="399"/>
      <c r="B931" s="399"/>
      <c r="C931" s="399"/>
      <c r="D931" s="399"/>
      <c r="E931" s="399"/>
      <c r="F931" s="399"/>
      <c r="G931" s="399"/>
      <c r="H931" s="399"/>
      <c r="I931" s="399"/>
      <c r="J931" s="399"/>
      <c r="K931" s="399"/>
      <c r="L931" s="399"/>
      <c r="M931" s="399"/>
      <c r="N931" s="399"/>
      <c r="O931" s="399"/>
      <c r="P931" s="399"/>
      <c r="Q931" s="399"/>
      <c r="R931" s="399"/>
      <c r="S931" s="399"/>
      <c r="T931" s="399"/>
      <c r="U931" s="399"/>
      <c r="V931" s="399"/>
      <c r="W931" s="399"/>
      <c r="X931" s="399"/>
      <c r="Y931" s="399"/>
      <c r="Z931" s="399"/>
    </row>
    <row r="932" spans="1:26" x14ac:dyDescent="0.25">
      <c r="A932" s="399"/>
      <c r="B932" s="399"/>
      <c r="C932" s="399"/>
      <c r="D932" s="399"/>
      <c r="E932" s="399"/>
      <c r="F932" s="399"/>
      <c r="G932" s="399"/>
      <c r="H932" s="399"/>
      <c r="I932" s="399"/>
      <c r="J932" s="399"/>
      <c r="K932" s="399"/>
      <c r="L932" s="399"/>
      <c r="M932" s="399"/>
      <c r="N932" s="399"/>
      <c r="O932" s="399"/>
      <c r="P932" s="399"/>
      <c r="Q932" s="399"/>
      <c r="R932" s="399"/>
      <c r="S932" s="399"/>
      <c r="T932" s="399"/>
      <c r="U932" s="399"/>
      <c r="V932" s="399"/>
      <c r="W932" s="399"/>
      <c r="X932" s="399"/>
      <c r="Y932" s="399"/>
      <c r="Z932" s="399"/>
    </row>
    <row r="933" spans="1:26" x14ac:dyDescent="0.25">
      <c r="A933" s="399"/>
      <c r="B933" s="399"/>
      <c r="C933" s="399"/>
      <c r="D933" s="399"/>
      <c r="E933" s="399"/>
      <c r="F933" s="399"/>
      <c r="G933" s="399"/>
      <c r="H933" s="399"/>
      <c r="I933" s="399"/>
      <c r="J933" s="399"/>
      <c r="K933" s="399"/>
      <c r="L933" s="399"/>
      <c r="M933" s="399"/>
      <c r="N933" s="399"/>
      <c r="O933" s="399"/>
      <c r="P933" s="399"/>
      <c r="Q933" s="399"/>
      <c r="R933" s="399"/>
      <c r="S933" s="399"/>
      <c r="T933" s="399"/>
      <c r="U933" s="399"/>
      <c r="V933" s="399"/>
      <c r="W933" s="399"/>
      <c r="X933" s="399"/>
      <c r="Y933" s="399"/>
      <c r="Z933" s="399"/>
    </row>
    <row r="934" spans="1:26" x14ac:dyDescent="0.25">
      <c r="A934" s="399"/>
      <c r="B934" s="399"/>
      <c r="C934" s="399"/>
      <c r="D934" s="399"/>
      <c r="E934" s="399"/>
      <c r="F934" s="399"/>
      <c r="G934" s="399"/>
      <c r="H934" s="399"/>
      <c r="I934" s="399"/>
      <c r="J934" s="399"/>
      <c r="K934" s="399"/>
      <c r="L934" s="399"/>
      <c r="M934" s="399"/>
      <c r="N934" s="399"/>
      <c r="O934" s="399"/>
      <c r="P934" s="399"/>
      <c r="Q934" s="399"/>
      <c r="R934" s="399"/>
      <c r="S934" s="399"/>
      <c r="T934" s="399"/>
      <c r="U934" s="399"/>
      <c r="V934" s="399"/>
      <c r="W934" s="399"/>
      <c r="X934" s="399"/>
      <c r="Y934" s="399"/>
      <c r="Z934" s="399"/>
    </row>
    <row r="935" spans="1:26" x14ac:dyDescent="0.25">
      <c r="A935" s="399"/>
      <c r="B935" s="399"/>
      <c r="C935" s="399"/>
      <c r="D935" s="399"/>
      <c r="E935" s="399"/>
      <c r="F935" s="399"/>
      <c r="G935" s="399"/>
      <c r="H935" s="399"/>
      <c r="I935" s="399"/>
      <c r="J935" s="399"/>
      <c r="K935" s="399"/>
      <c r="L935" s="399"/>
      <c r="M935" s="399"/>
      <c r="N935" s="399"/>
      <c r="O935" s="399"/>
      <c r="P935" s="399"/>
      <c r="Q935" s="399"/>
      <c r="R935" s="399"/>
      <c r="S935" s="399"/>
      <c r="T935" s="399"/>
      <c r="U935" s="399"/>
      <c r="V935" s="399"/>
      <c r="W935" s="399"/>
      <c r="X935" s="399"/>
      <c r="Y935" s="399"/>
      <c r="Z935" s="399"/>
    </row>
    <row r="936" spans="1:26" x14ac:dyDescent="0.25">
      <c r="A936" s="399"/>
      <c r="B936" s="399"/>
      <c r="C936" s="399"/>
      <c r="D936" s="399"/>
      <c r="E936" s="399"/>
      <c r="F936" s="399"/>
      <c r="G936" s="399"/>
      <c r="H936" s="399"/>
      <c r="I936" s="399"/>
      <c r="J936" s="399"/>
      <c r="K936" s="399"/>
      <c r="L936" s="399"/>
      <c r="M936" s="399"/>
      <c r="N936" s="399"/>
      <c r="O936" s="399"/>
      <c r="P936" s="399"/>
      <c r="Q936" s="399"/>
      <c r="R936" s="399"/>
      <c r="S936" s="399"/>
      <c r="T936" s="399"/>
      <c r="U936" s="399"/>
      <c r="V936" s="399"/>
      <c r="W936" s="399"/>
      <c r="X936" s="399"/>
      <c r="Y936" s="399"/>
      <c r="Z936" s="399"/>
    </row>
    <row r="937" spans="1:26" x14ac:dyDescent="0.25">
      <c r="A937" s="399"/>
      <c r="B937" s="399"/>
      <c r="C937" s="399"/>
      <c r="D937" s="399"/>
      <c r="E937" s="399"/>
      <c r="F937" s="399"/>
      <c r="G937" s="399"/>
      <c r="H937" s="399"/>
      <c r="I937" s="399"/>
      <c r="J937" s="399"/>
      <c r="K937" s="399"/>
      <c r="L937" s="399"/>
      <c r="M937" s="399"/>
      <c r="N937" s="399"/>
      <c r="O937" s="399"/>
      <c r="P937" s="399"/>
      <c r="Q937" s="399"/>
      <c r="R937" s="399"/>
      <c r="S937" s="399"/>
      <c r="T937" s="399"/>
      <c r="U937" s="399"/>
      <c r="V937" s="399"/>
      <c r="W937" s="399"/>
      <c r="X937" s="399"/>
      <c r="Y937" s="399"/>
      <c r="Z937" s="399"/>
    </row>
    <row r="938" spans="1:26" x14ac:dyDescent="0.25">
      <c r="A938" s="399"/>
      <c r="B938" s="399"/>
      <c r="C938" s="399"/>
      <c r="D938" s="399"/>
      <c r="E938" s="399"/>
      <c r="F938" s="399"/>
      <c r="G938" s="399"/>
      <c r="H938" s="399"/>
      <c r="I938" s="399"/>
      <c r="J938" s="399"/>
      <c r="K938" s="399"/>
      <c r="L938" s="399"/>
      <c r="M938" s="399"/>
      <c r="N938" s="399"/>
      <c r="O938" s="399"/>
      <c r="P938" s="399"/>
      <c r="Q938" s="399"/>
      <c r="R938" s="399"/>
      <c r="S938" s="399"/>
      <c r="T938" s="399"/>
      <c r="U938" s="399"/>
      <c r="V938" s="399"/>
      <c r="W938" s="399"/>
      <c r="X938" s="399"/>
      <c r="Y938" s="399"/>
      <c r="Z938" s="399"/>
    </row>
    <row r="939" spans="1:26" x14ac:dyDescent="0.25">
      <c r="A939" s="399"/>
      <c r="B939" s="399"/>
      <c r="C939" s="399"/>
      <c r="D939" s="399"/>
      <c r="E939" s="399"/>
      <c r="F939" s="399"/>
      <c r="G939" s="399"/>
      <c r="H939" s="399"/>
      <c r="I939" s="399"/>
      <c r="J939" s="399"/>
      <c r="K939" s="399"/>
      <c r="L939" s="399"/>
      <c r="M939" s="399"/>
      <c r="N939" s="399"/>
      <c r="O939" s="399"/>
      <c r="P939" s="399"/>
      <c r="Q939" s="399"/>
      <c r="R939" s="399"/>
      <c r="S939" s="399"/>
      <c r="T939" s="399"/>
      <c r="U939" s="399"/>
      <c r="V939" s="399"/>
      <c r="W939" s="399"/>
      <c r="X939" s="399"/>
      <c r="Y939" s="399"/>
      <c r="Z939" s="399"/>
    </row>
    <row r="940" spans="1:26" x14ac:dyDescent="0.25">
      <c r="A940" s="399"/>
      <c r="B940" s="399"/>
      <c r="C940" s="399"/>
      <c r="D940" s="399"/>
      <c r="E940" s="399"/>
      <c r="F940" s="399"/>
      <c r="G940" s="399"/>
      <c r="H940" s="399"/>
      <c r="I940" s="399"/>
      <c r="J940" s="399"/>
      <c r="K940" s="399"/>
      <c r="L940" s="399"/>
      <c r="M940" s="399"/>
      <c r="N940" s="399"/>
      <c r="O940" s="399"/>
      <c r="P940" s="399"/>
      <c r="Q940" s="399"/>
      <c r="R940" s="399"/>
      <c r="S940" s="399"/>
      <c r="T940" s="399"/>
      <c r="U940" s="399"/>
      <c r="V940" s="399"/>
      <c r="W940" s="399"/>
      <c r="X940" s="399"/>
      <c r="Y940" s="399"/>
      <c r="Z940" s="399"/>
    </row>
    <row r="941" spans="1:26" x14ac:dyDescent="0.25">
      <c r="A941" s="399"/>
      <c r="B941" s="399"/>
      <c r="C941" s="399"/>
      <c r="D941" s="399"/>
      <c r="E941" s="399"/>
      <c r="F941" s="399"/>
      <c r="G941" s="399"/>
      <c r="H941" s="399"/>
      <c r="I941" s="399"/>
      <c r="J941" s="399"/>
      <c r="K941" s="399"/>
      <c r="L941" s="399"/>
      <c r="M941" s="399"/>
      <c r="N941" s="399"/>
      <c r="O941" s="399"/>
      <c r="P941" s="399"/>
      <c r="Q941" s="399"/>
      <c r="R941" s="399"/>
      <c r="S941" s="399"/>
      <c r="T941" s="399"/>
      <c r="U941" s="399"/>
      <c r="V941" s="399"/>
      <c r="W941" s="399"/>
      <c r="X941" s="399"/>
      <c r="Y941" s="399"/>
      <c r="Z941" s="399"/>
    </row>
    <row r="942" spans="1:26" x14ac:dyDescent="0.25">
      <c r="A942" s="399"/>
      <c r="B942" s="399"/>
      <c r="C942" s="399"/>
      <c r="D942" s="399"/>
      <c r="E942" s="399"/>
      <c r="F942" s="399"/>
      <c r="G942" s="399"/>
      <c r="H942" s="399"/>
      <c r="I942" s="399"/>
      <c r="J942" s="399"/>
      <c r="K942" s="399"/>
      <c r="L942" s="399"/>
      <c r="M942" s="399"/>
      <c r="N942" s="399"/>
      <c r="O942" s="399"/>
      <c r="P942" s="399"/>
      <c r="Q942" s="399"/>
      <c r="R942" s="399"/>
      <c r="S942" s="399"/>
      <c r="T942" s="399"/>
      <c r="U942" s="399"/>
      <c r="V942" s="399"/>
      <c r="W942" s="399"/>
      <c r="X942" s="399"/>
      <c r="Y942" s="399"/>
      <c r="Z942" s="399"/>
    </row>
    <row r="943" spans="1:26" x14ac:dyDescent="0.25">
      <c r="A943" s="399"/>
      <c r="B943" s="399"/>
      <c r="C943" s="399"/>
      <c r="D943" s="399"/>
      <c r="E943" s="399"/>
      <c r="F943" s="399"/>
      <c r="G943" s="399"/>
      <c r="H943" s="399"/>
      <c r="I943" s="399"/>
      <c r="J943" s="399"/>
      <c r="K943" s="399"/>
      <c r="L943" s="399"/>
      <c r="M943" s="399"/>
      <c r="N943" s="399"/>
      <c r="O943" s="399"/>
      <c r="P943" s="399"/>
      <c r="Q943" s="399"/>
      <c r="R943" s="399"/>
      <c r="S943" s="399"/>
      <c r="T943" s="399"/>
      <c r="U943" s="399"/>
      <c r="V943" s="399"/>
      <c r="W943" s="399"/>
      <c r="X943" s="399"/>
      <c r="Y943" s="399"/>
      <c r="Z943" s="399"/>
    </row>
    <row r="944" spans="1:26" x14ac:dyDescent="0.25">
      <c r="A944" s="399"/>
      <c r="B944" s="399"/>
      <c r="C944" s="399"/>
      <c r="D944" s="399"/>
      <c r="E944" s="399"/>
      <c r="F944" s="399"/>
      <c r="G944" s="399"/>
      <c r="H944" s="399"/>
      <c r="I944" s="399"/>
      <c r="J944" s="399"/>
      <c r="K944" s="399"/>
      <c r="L944" s="399"/>
      <c r="M944" s="399"/>
      <c r="N944" s="399"/>
      <c r="O944" s="399"/>
      <c r="P944" s="399"/>
      <c r="Q944" s="399"/>
      <c r="R944" s="399"/>
      <c r="S944" s="399"/>
      <c r="T944" s="399"/>
      <c r="U944" s="399"/>
      <c r="V944" s="399"/>
      <c r="W944" s="399"/>
      <c r="X944" s="399"/>
      <c r="Y944" s="399"/>
      <c r="Z944" s="399"/>
    </row>
    <row r="945" spans="1:26" x14ac:dyDescent="0.25">
      <c r="A945" s="399"/>
      <c r="B945" s="399"/>
      <c r="C945" s="399"/>
      <c r="D945" s="399"/>
      <c r="E945" s="399"/>
      <c r="F945" s="399"/>
      <c r="G945" s="399"/>
      <c r="H945" s="399"/>
      <c r="I945" s="399"/>
      <c r="J945" s="399"/>
      <c r="K945" s="399"/>
      <c r="L945" s="399"/>
      <c r="M945" s="399"/>
      <c r="N945" s="399"/>
      <c r="O945" s="399"/>
      <c r="P945" s="399"/>
      <c r="Q945" s="399"/>
      <c r="R945" s="399"/>
      <c r="S945" s="399"/>
      <c r="T945" s="399"/>
      <c r="U945" s="399"/>
      <c r="V945" s="399"/>
      <c r="W945" s="399"/>
      <c r="X945" s="399"/>
      <c r="Y945" s="399"/>
      <c r="Z945" s="399"/>
    </row>
    <row r="946" spans="1:26" x14ac:dyDescent="0.25">
      <c r="A946" s="399"/>
      <c r="B946" s="399"/>
      <c r="C946" s="399"/>
      <c r="D946" s="399"/>
      <c r="E946" s="399"/>
      <c r="F946" s="399"/>
      <c r="G946" s="399"/>
      <c r="H946" s="399"/>
      <c r="I946" s="399"/>
      <c r="J946" s="399"/>
      <c r="K946" s="399"/>
      <c r="L946" s="399"/>
      <c r="M946" s="399"/>
      <c r="N946" s="399"/>
      <c r="O946" s="399"/>
      <c r="P946" s="399"/>
      <c r="Q946" s="399"/>
      <c r="R946" s="399"/>
      <c r="S946" s="399"/>
      <c r="T946" s="399"/>
      <c r="U946" s="399"/>
      <c r="V946" s="399"/>
      <c r="W946" s="399"/>
      <c r="X946" s="399"/>
      <c r="Y946" s="399"/>
      <c r="Z946" s="399"/>
    </row>
    <row r="947" spans="1:26" x14ac:dyDescent="0.25">
      <c r="A947" s="399"/>
      <c r="B947" s="399"/>
      <c r="C947" s="399"/>
      <c r="D947" s="399"/>
      <c r="E947" s="399"/>
      <c r="F947" s="399"/>
      <c r="G947" s="399"/>
      <c r="H947" s="399"/>
      <c r="I947" s="399"/>
      <c r="J947" s="399"/>
      <c r="K947" s="399"/>
      <c r="L947" s="399"/>
      <c r="M947" s="399"/>
      <c r="N947" s="399"/>
      <c r="O947" s="399"/>
      <c r="P947" s="399"/>
      <c r="Q947" s="399"/>
      <c r="R947" s="399"/>
      <c r="S947" s="399"/>
      <c r="T947" s="399"/>
      <c r="U947" s="399"/>
      <c r="V947" s="399"/>
      <c r="W947" s="399"/>
      <c r="X947" s="399"/>
      <c r="Y947" s="399"/>
      <c r="Z947" s="399"/>
    </row>
    <row r="948" spans="1:26" x14ac:dyDescent="0.25">
      <c r="A948" s="399"/>
      <c r="B948" s="399"/>
      <c r="C948" s="399"/>
      <c r="D948" s="399"/>
      <c r="E948" s="399"/>
      <c r="F948" s="399"/>
      <c r="G948" s="399"/>
      <c r="H948" s="399"/>
      <c r="I948" s="399"/>
      <c r="J948" s="399"/>
      <c r="K948" s="399"/>
      <c r="L948" s="399"/>
      <c r="M948" s="399"/>
      <c r="N948" s="399"/>
      <c r="O948" s="399"/>
      <c r="P948" s="399"/>
      <c r="Q948" s="399"/>
      <c r="R948" s="399"/>
      <c r="S948" s="399"/>
      <c r="T948" s="399"/>
      <c r="U948" s="399"/>
      <c r="V948" s="399"/>
      <c r="W948" s="399"/>
      <c r="X948" s="399"/>
      <c r="Y948" s="399"/>
      <c r="Z948" s="399"/>
    </row>
    <row r="949" spans="1:26" x14ac:dyDescent="0.25">
      <c r="A949" s="399"/>
      <c r="B949" s="399"/>
      <c r="C949" s="399"/>
      <c r="D949" s="399"/>
      <c r="E949" s="399"/>
      <c r="F949" s="399"/>
      <c r="G949" s="399"/>
      <c r="H949" s="399"/>
      <c r="I949" s="399"/>
      <c r="J949" s="399"/>
      <c r="K949" s="399"/>
      <c r="L949" s="399"/>
      <c r="M949" s="399"/>
      <c r="N949" s="399"/>
      <c r="O949" s="399"/>
      <c r="P949" s="399"/>
      <c r="Q949" s="399"/>
      <c r="R949" s="399"/>
      <c r="S949" s="399"/>
      <c r="T949" s="399"/>
      <c r="U949" s="399"/>
      <c r="V949" s="399"/>
      <c r="W949" s="399"/>
      <c r="X949" s="399"/>
      <c r="Y949" s="399"/>
      <c r="Z949" s="399"/>
    </row>
    <row r="950" spans="1:26" x14ac:dyDescent="0.25">
      <c r="A950" s="399"/>
      <c r="B950" s="399"/>
      <c r="C950" s="399"/>
      <c r="D950" s="399"/>
      <c r="E950" s="399"/>
      <c r="F950" s="399"/>
      <c r="G950" s="399"/>
      <c r="H950" s="399"/>
      <c r="I950" s="399"/>
      <c r="J950" s="399"/>
      <c r="K950" s="399"/>
      <c r="L950" s="399"/>
      <c r="M950" s="399"/>
      <c r="N950" s="399"/>
      <c r="O950" s="399"/>
      <c r="P950" s="399"/>
      <c r="Q950" s="399"/>
      <c r="R950" s="399"/>
      <c r="S950" s="399"/>
      <c r="T950" s="399"/>
      <c r="U950" s="399"/>
      <c r="V950" s="399"/>
      <c r="W950" s="399"/>
      <c r="X950" s="399"/>
      <c r="Y950" s="399"/>
      <c r="Z950" s="399"/>
    </row>
    <row r="951" spans="1:26" x14ac:dyDescent="0.25">
      <c r="A951" s="399"/>
      <c r="B951" s="399"/>
      <c r="C951" s="399"/>
      <c r="D951" s="399"/>
      <c r="E951" s="399"/>
      <c r="F951" s="399"/>
      <c r="G951" s="399"/>
      <c r="H951" s="399"/>
      <c r="I951" s="399"/>
      <c r="J951" s="399"/>
      <c r="K951" s="399"/>
      <c r="L951" s="399"/>
      <c r="M951" s="399"/>
      <c r="N951" s="399"/>
      <c r="O951" s="399"/>
      <c r="P951" s="399"/>
      <c r="Q951" s="399"/>
      <c r="R951" s="399"/>
      <c r="S951" s="399"/>
      <c r="T951" s="399"/>
      <c r="U951" s="399"/>
      <c r="V951" s="399"/>
      <c r="W951" s="399"/>
      <c r="X951" s="399"/>
      <c r="Y951" s="399"/>
      <c r="Z951" s="399"/>
    </row>
    <row r="952" spans="1:26" x14ac:dyDescent="0.25">
      <c r="A952" s="399"/>
      <c r="B952" s="399"/>
      <c r="C952" s="399"/>
      <c r="D952" s="399"/>
      <c r="E952" s="399"/>
      <c r="F952" s="399"/>
      <c r="G952" s="399"/>
      <c r="H952" s="399"/>
      <c r="I952" s="399"/>
      <c r="J952" s="399"/>
      <c r="K952" s="399"/>
      <c r="L952" s="399"/>
      <c r="M952" s="399"/>
      <c r="N952" s="399"/>
      <c r="O952" s="399"/>
      <c r="P952" s="399"/>
      <c r="Q952" s="399"/>
      <c r="R952" s="399"/>
      <c r="S952" s="399"/>
      <c r="T952" s="399"/>
      <c r="U952" s="399"/>
      <c r="V952" s="399"/>
      <c r="W952" s="399"/>
      <c r="X952" s="399"/>
      <c r="Y952" s="399"/>
      <c r="Z952" s="399"/>
    </row>
    <row r="953" spans="1:26" x14ac:dyDescent="0.25">
      <c r="A953" s="399"/>
      <c r="B953" s="399"/>
      <c r="C953" s="399"/>
      <c r="D953" s="399"/>
      <c r="E953" s="399"/>
      <c r="F953" s="399"/>
      <c r="G953" s="399"/>
      <c r="H953" s="399"/>
      <c r="I953" s="399"/>
      <c r="J953" s="399"/>
      <c r="K953" s="399"/>
      <c r="L953" s="399"/>
      <c r="M953" s="399"/>
      <c r="N953" s="399"/>
      <c r="O953" s="399"/>
      <c r="P953" s="399"/>
      <c r="Q953" s="399"/>
      <c r="R953" s="399"/>
      <c r="S953" s="399"/>
      <c r="T953" s="399"/>
      <c r="U953" s="399"/>
      <c r="V953" s="399"/>
      <c r="W953" s="399"/>
      <c r="X953" s="399"/>
      <c r="Y953" s="399"/>
      <c r="Z953" s="399"/>
    </row>
    <row r="954" spans="1:26" x14ac:dyDescent="0.25">
      <c r="A954" s="399"/>
      <c r="B954" s="399"/>
      <c r="C954" s="399"/>
      <c r="D954" s="399"/>
      <c r="E954" s="399"/>
      <c r="F954" s="399"/>
      <c r="G954" s="399"/>
      <c r="H954" s="399"/>
      <c r="I954" s="399"/>
      <c r="J954" s="399"/>
      <c r="K954" s="399"/>
      <c r="L954" s="399"/>
      <c r="M954" s="399"/>
      <c r="N954" s="399"/>
      <c r="O954" s="399"/>
      <c r="P954" s="399"/>
      <c r="Q954" s="399"/>
      <c r="R954" s="399"/>
      <c r="S954" s="399"/>
      <c r="T954" s="399"/>
      <c r="U954" s="399"/>
      <c r="V954" s="399"/>
      <c r="W954" s="399"/>
      <c r="X954" s="399"/>
      <c r="Y954" s="399"/>
      <c r="Z954" s="399"/>
    </row>
    <row r="955" spans="1:26" x14ac:dyDescent="0.25">
      <c r="A955" s="399"/>
      <c r="B955" s="399"/>
      <c r="C955" s="399"/>
      <c r="D955" s="399"/>
      <c r="E955" s="399"/>
      <c r="F955" s="399"/>
      <c r="G955" s="399"/>
      <c r="H955" s="399"/>
      <c r="I955" s="399"/>
      <c r="J955" s="399"/>
      <c r="K955" s="399"/>
      <c r="L955" s="399"/>
      <c r="M955" s="399"/>
      <c r="N955" s="399"/>
      <c r="O955" s="399"/>
      <c r="P955" s="399"/>
      <c r="Q955" s="399"/>
      <c r="R955" s="399"/>
      <c r="S955" s="399"/>
      <c r="T955" s="399"/>
      <c r="U955" s="399"/>
      <c r="V955" s="399"/>
      <c r="W955" s="399"/>
      <c r="X955" s="399"/>
      <c r="Y955" s="399"/>
      <c r="Z955" s="399"/>
    </row>
    <row r="956" spans="1:26" x14ac:dyDescent="0.25">
      <c r="A956" s="399"/>
      <c r="B956" s="399"/>
      <c r="C956" s="399"/>
      <c r="D956" s="399"/>
      <c r="E956" s="399"/>
      <c r="F956" s="399"/>
      <c r="G956" s="399"/>
      <c r="H956" s="399"/>
      <c r="I956" s="399"/>
      <c r="J956" s="399"/>
      <c r="K956" s="399"/>
      <c r="L956" s="399"/>
      <c r="M956" s="399"/>
      <c r="N956" s="399"/>
      <c r="O956" s="399"/>
      <c r="P956" s="399"/>
      <c r="Q956" s="399"/>
      <c r="R956" s="399"/>
      <c r="S956" s="399"/>
      <c r="T956" s="399"/>
      <c r="U956" s="399"/>
      <c r="V956" s="399"/>
      <c r="W956" s="399"/>
      <c r="X956" s="399"/>
      <c r="Y956" s="399"/>
      <c r="Z956" s="399"/>
    </row>
    <row r="957" spans="1:26" x14ac:dyDescent="0.25">
      <c r="A957" s="399"/>
      <c r="B957" s="399"/>
      <c r="C957" s="399"/>
      <c r="D957" s="399"/>
      <c r="E957" s="399"/>
      <c r="F957" s="399"/>
      <c r="G957" s="399"/>
      <c r="H957" s="399"/>
      <c r="I957" s="399"/>
      <c r="J957" s="399"/>
      <c r="K957" s="399"/>
      <c r="L957" s="399"/>
      <c r="M957" s="399"/>
      <c r="N957" s="399"/>
      <c r="O957" s="399"/>
      <c r="P957" s="399"/>
      <c r="Q957" s="399"/>
      <c r="R957" s="399"/>
      <c r="S957" s="399"/>
      <c r="T957" s="399"/>
      <c r="U957" s="399"/>
      <c r="V957" s="399"/>
      <c r="W957" s="399"/>
      <c r="X957" s="399"/>
      <c r="Y957" s="399"/>
      <c r="Z957" s="399"/>
    </row>
    <row r="958" spans="1:26" x14ac:dyDescent="0.25">
      <c r="A958" s="399"/>
      <c r="B958" s="399"/>
      <c r="C958" s="399"/>
      <c r="D958" s="399"/>
      <c r="E958" s="399"/>
      <c r="F958" s="399"/>
      <c r="G958" s="399"/>
      <c r="H958" s="399"/>
      <c r="I958" s="399"/>
      <c r="J958" s="399"/>
      <c r="K958" s="399"/>
      <c r="L958" s="399"/>
      <c r="M958" s="399"/>
      <c r="N958" s="399"/>
      <c r="O958" s="399"/>
      <c r="P958" s="399"/>
      <c r="Q958" s="399"/>
      <c r="R958" s="399"/>
      <c r="S958" s="399"/>
      <c r="T958" s="399"/>
      <c r="U958" s="399"/>
      <c r="V958" s="399"/>
      <c r="W958" s="399"/>
      <c r="X958" s="399"/>
      <c r="Y958" s="399"/>
      <c r="Z958" s="399"/>
    </row>
    <row r="959" spans="1:26" x14ac:dyDescent="0.25">
      <c r="A959" s="399"/>
      <c r="B959" s="399"/>
      <c r="C959" s="399"/>
      <c r="D959" s="399"/>
      <c r="E959" s="399"/>
      <c r="F959" s="399"/>
      <c r="G959" s="399"/>
      <c r="H959" s="399"/>
      <c r="I959" s="399"/>
      <c r="J959" s="399"/>
      <c r="K959" s="399"/>
      <c r="L959" s="399"/>
      <c r="M959" s="399"/>
      <c r="N959" s="399"/>
      <c r="O959" s="399"/>
      <c r="P959" s="399"/>
      <c r="Q959" s="399"/>
      <c r="R959" s="399"/>
      <c r="S959" s="399"/>
      <c r="T959" s="399"/>
      <c r="U959" s="399"/>
      <c r="V959" s="399"/>
      <c r="W959" s="399"/>
      <c r="X959" s="399"/>
      <c r="Y959" s="399"/>
      <c r="Z959" s="399"/>
    </row>
    <row r="960" spans="1:26" x14ac:dyDescent="0.25">
      <c r="A960" s="399"/>
      <c r="B960" s="399"/>
      <c r="C960" s="399"/>
      <c r="D960" s="399"/>
      <c r="E960" s="399"/>
      <c r="F960" s="399"/>
      <c r="G960" s="399"/>
      <c r="H960" s="399"/>
      <c r="I960" s="399"/>
      <c r="J960" s="399"/>
      <c r="K960" s="399"/>
      <c r="L960" s="399"/>
      <c r="M960" s="399"/>
      <c r="N960" s="399"/>
      <c r="O960" s="399"/>
      <c r="P960" s="399"/>
      <c r="Q960" s="399"/>
      <c r="R960" s="399"/>
      <c r="S960" s="399"/>
      <c r="T960" s="399"/>
      <c r="U960" s="399"/>
      <c r="V960" s="399"/>
      <c r="W960" s="399"/>
      <c r="X960" s="399"/>
      <c r="Y960" s="399"/>
      <c r="Z960" s="399"/>
    </row>
    <row r="961" spans="1:26" x14ac:dyDescent="0.25">
      <c r="A961" s="399"/>
      <c r="B961" s="399"/>
      <c r="C961" s="399"/>
      <c r="D961" s="399"/>
      <c r="E961" s="399"/>
      <c r="F961" s="399"/>
      <c r="G961" s="399"/>
      <c r="H961" s="399"/>
      <c r="I961" s="399"/>
      <c r="J961" s="399"/>
      <c r="K961" s="399"/>
      <c r="L961" s="399"/>
      <c r="M961" s="399"/>
      <c r="N961" s="399"/>
      <c r="O961" s="399"/>
      <c r="P961" s="399"/>
      <c r="Q961" s="399"/>
      <c r="R961" s="399"/>
      <c r="S961" s="399"/>
      <c r="T961" s="399"/>
      <c r="U961" s="399"/>
      <c r="V961" s="399"/>
      <c r="W961" s="399"/>
      <c r="X961" s="399"/>
      <c r="Y961" s="399"/>
      <c r="Z961" s="399"/>
    </row>
    <row r="962" spans="1:26" x14ac:dyDescent="0.25">
      <c r="A962" s="399"/>
      <c r="B962" s="399"/>
      <c r="C962" s="399"/>
      <c r="D962" s="399"/>
      <c r="E962" s="399"/>
      <c r="F962" s="399"/>
      <c r="G962" s="399"/>
      <c r="H962" s="399"/>
      <c r="I962" s="399"/>
      <c r="J962" s="399"/>
      <c r="K962" s="399"/>
      <c r="L962" s="399"/>
      <c r="M962" s="399"/>
      <c r="N962" s="399"/>
      <c r="O962" s="399"/>
      <c r="P962" s="399"/>
      <c r="Q962" s="399"/>
      <c r="R962" s="399"/>
      <c r="S962" s="399"/>
      <c r="T962" s="399"/>
      <c r="U962" s="399"/>
      <c r="V962" s="399"/>
      <c r="W962" s="399"/>
      <c r="X962" s="399"/>
      <c r="Y962" s="399"/>
      <c r="Z962" s="399"/>
    </row>
    <row r="963" spans="1:26" x14ac:dyDescent="0.25">
      <c r="A963" s="399"/>
      <c r="B963" s="399"/>
      <c r="C963" s="399"/>
      <c r="D963" s="399"/>
      <c r="E963" s="399"/>
      <c r="F963" s="399"/>
      <c r="G963" s="399"/>
      <c r="H963" s="399"/>
      <c r="I963" s="399"/>
      <c r="J963" s="399"/>
      <c r="K963" s="399"/>
      <c r="L963" s="399"/>
      <c r="M963" s="399"/>
      <c r="N963" s="399"/>
      <c r="O963" s="399"/>
      <c r="P963" s="399"/>
      <c r="Q963" s="399"/>
      <c r="R963" s="399"/>
      <c r="S963" s="399"/>
      <c r="T963" s="399"/>
      <c r="U963" s="399"/>
      <c r="V963" s="399"/>
      <c r="W963" s="399"/>
      <c r="X963" s="399"/>
      <c r="Y963" s="399"/>
      <c r="Z963" s="399"/>
    </row>
    <row r="964" spans="1:26" x14ac:dyDescent="0.25">
      <c r="A964" s="399"/>
      <c r="B964" s="399"/>
      <c r="C964" s="399"/>
      <c r="D964" s="399"/>
      <c r="E964" s="399"/>
      <c r="F964" s="399"/>
      <c r="G964" s="399"/>
      <c r="H964" s="399"/>
      <c r="I964" s="399"/>
      <c r="J964" s="399"/>
      <c r="K964" s="399"/>
      <c r="L964" s="399"/>
      <c r="M964" s="399"/>
      <c r="N964" s="399"/>
      <c r="O964" s="399"/>
      <c r="P964" s="399"/>
      <c r="Q964" s="399"/>
      <c r="R964" s="399"/>
      <c r="S964" s="399"/>
      <c r="T964" s="399"/>
      <c r="U964" s="399"/>
      <c r="V964" s="399"/>
      <c r="W964" s="399"/>
      <c r="X964" s="399"/>
      <c r="Y964" s="399"/>
      <c r="Z964" s="399"/>
    </row>
    <row r="965" spans="1:26" x14ac:dyDescent="0.25">
      <c r="A965" s="399"/>
      <c r="B965" s="399"/>
      <c r="C965" s="399"/>
      <c r="D965" s="399"/>
      <c r="E965" s="399"/>
      <c r="F965" s="399"/>
      <c r="G965" s="399"/>
      <c r="H965" s="399"/>
      <c r="I965" s="399"/>
      <c r="J965" s="399"/>
      <c r="K965" s="399"/>
      <c r="L965" s="399"/>
      <c r="M965" s="399"/>
      <c r="N965" s="399"/>
      <c r="O965" s="399"/>
      <c r="P965" s="399"/>
      <c r="Q965" s="399"/>
      <c r="R965" s="399"/>
      <c r="S965" s="399"/>
      <c r="T965" s="399"/>
      <c r="U965" s="399"/>
      <c r="V965" s="399"/>
      <c r="W965" s="399"/>
      <c r="X965" s="399"/>
      <c r="Y965" s="399"/>
      <c r="Z965" s="399"/>
    </row>
    <row r="966" spans="1:26" x14ac:dyDescent="0.25">
      <c r="A966" s="399"/>
      <c r="B966" s="399"/>
      <c r="C966" s="399"/>
      <c r="D966" s="399"/>
      <c r="E966" s="399"/>
      <c r="F966" s="399"/>
      <c r="G966" s="399"/>
      <c r="H966" s="399"/>
      <c r="I966" s="399"/>
      <c r="J966" s="399"/>
      <c r="K966" s="399"/>
      <c r="L966" s="399"/>
      <c r="M966" s="399"/>
      <c r="N966" s="399"/>
      <c r="O966" s="399"/>
      <c r="P966" s="399"/>
      <c r="Q966" s="399"/>
      <c r="R966" s="399"/>
      <c r="S966" s="399"/>
      <c r="T966" s="399"/>
      <c r="U966" s="399"/>
      <c r="V966" s="399"/>
      <c r="W966" s="399"/>
      <c r="X966" s="399"/>
      <c r="Y966" s="399"/>
      <c r="Z966" s="399"/>
    </row>
    <row r="967" spans="1:26" x14ac:dyDescent="0.25">
      <c r="A967" s="399"/>
      <c r="B967" s="399"/>
      <c r="C967" s="399"/>
      <c r="D967" s="399"/>
      <c r="E967" s="399"/>
      <c r="F967" s="399"/>
      <c r="G967" s="399"/>
      <c r="H967" s="399"/>
      <c r="I967" s="399"/>
      <c r="J967" s="399"/>
      <c r="K967" s="399"/>
      <c r="L967" s="399"/>
      <c r="M967" s="399"/>
      <c r="N967" s="399"/>
      <c r="O967" s="399"/>
      <c r="P967" s="399"/>
      <c r="Q967" s="399"/>
      <c r="R967" s="399"/>
      <c r="S967" s="399"/>
      <c r="T967" s="399"/>
      <c r="U967" s="399"/>
      <c r="V967" s="399"/>
      <c r="W967" s="399"/>
      <c r="X967" s="399"/>
      <c r="Y967" s="399"/>
      <c r="Z967" s="399"/>
    </row>
    <row r="968" spans="1:26" x14ac:dyDescent="0.25">
      <c r="A968" s="399"/>
      <c r="B968" s="399"/>
      <c r="C968" s="399"/>
      <c r="D968" s="399"/>
      <c r="E968" s="399"/>
      <c r="F968" s="399"/>
      <c r="G968" s="399"/>
      <c r="H968" s="399"/>
      <c r="I968" s="399"/>
      <c r="J968" s="399"/>
      <c r="K968" s="399"/>
      <c r="L968" s="399"/>
      <c r="M968" s="399"/>
      <c r="N968" s="399"/>
      <c r="O968" s="399"/>
      <c r="P968" s="399"/>
      <c r="Q968" s="399"/>
      <c r="R968" s="399"/>
      <c r="S968" s="399"/>
      <c r="T968" s="399"/>
      <c r="U968" s="399"/>
      <c r="V968" s="399"/>
      <c r="W968" s="399"/>
      <c r="X968" s="399"/>
      <c r="Y968" s="399"/>
      <c r="Z968" s="399"/>
    </row>
    <row r="969" spans="1:26" x14ac:dyDescent="0.25">
      <c r="A969" s="399"/>
      <c r="B969" s="399"/>
      <c r="C969" s="399"/>
      <c r="D969" s="399"/>
      <c r="E969" s="399"/>
      <c r="F969" s="399"/>
      <c r="G969" s="399"/>
      <c r="H969" s="399"/>
      <c r="I969" s="399"/>
      <c r="J969" s="399"/>
      <c r="K969" s="399"/>
      <c r="L969" s="399"/>
      <c r="M969" s="399"/>
      <c r="N969" s="399"/>
      <c r="O969" s="399"/>
      <c r="P969" s="399"/>
      <c r="Q969" s="399"/>
      <c r="R969" s="399"/>
      <c r="S969" s="399"/>
      <c r="T969" s="399"/>
      <c r="U969" s="399"/>
      <c r="V969" s="399"/>
      <c r="W969" s="399"/>
      <c r="X969" s="399"/>
      <c r="Y969" s="399"/>
      <c r="Z969" s="399"/>
    </row>
    <row r="970" spans="1:26" x14ac:dyDescent="0.25">
      <c r="A970" s="399"/>
      <c r="B970" s="399"/>
      <c r="C970" s="399"/>
      <c r="D970" s="399"/>
      <c r="E970" s="399"/>
      <c r="F970" s="399"/>
      <c r="G970" s="399"/>
      <c r="H970" s="399"/>
      <c r="I970" s="399"/>
      <c r="J970" s="399"/>
      <c r="K970" s="399"/>
      <c r="L970" s="399"/>
      <c r="M970" s="399"/>
      <c r="N970" s="399"/>
      <c r="O970" s="399"/>
      <c r="P970" s="399"/>
      <c r="Q970" s="399"/>
      <c r="R970" s="399"/>
      <c r="S970" s="399"/>
      <c r="T970" s="399"/>
      <c r="U970" s="399"/>
      <c r="V970" s="399"/>
      <c r="W970" s="399"/>
      <c r="X970" s="399"/>
      <c r="Y970" s="399"/>
      <c r="Z970" s="399"/>
    </row>
    <row r="971" spans="1:26" x14ac:dyDescent="0.25">
      <c r="A971" s="399"/>
      <c r="B971" s="399"/>
      <c r="C971" s="399"/>
      <c r="D971" s="399"/>
      <c r="E971" s="399"/>
      <c r="F971" s="399"/>
      <c r="G971" s="399"/>
      <c r="H971" s="399"/>
      <c r="I971" s="399"/>
      <c r="J971" s="399"/>
      <c r="K971" s="399"/>
      <c r="L971" s="399"/>
      <c r="M971" s="399"/>
      <c r="N971" s="399"/>
      <c r="O971" s="399"/>
      <c r="P971" s="399"/>
      <c r="Q971" s="399"/>
      <c r="R971" s="399"/>
      <c r="S971" s="399"/>
      <c r="T971" s="399"/>
      <c r="U971" s="399"/>
      <c r="V971" s="399"/>
      <c r="W971" s="399"/>
      <c r="X971" s="399"/>
      <c r="Y971" s="399"/>
      <c r="Z971" s="399"/>
    </row>
    <row r="972" spans="1:26" x14ac:dyDescent="0.25">
      <c r="A972" s="399"/>
      <c r="B972" s="399"/>
      <c r="C972" s="399"/>
      <c r="D972" s="399"/>
      <c r="E972" s="399"/>
      <c r="F972" s="399"/>
      <c r="G972" s="399"/>
      <c r="H972" s="399"/>
      <c r="I972" s="399"/>
      <c r="J972" s="399"/>
      <c r="K972" s="399"/>
      <c r="L972" s="399"/>
      <c r="M972" s="399"/>
      <c r="N972" s="399"/>
      <c r="O972" s="399"/>
      <c r="P972" s="399"/>
      <c r="Q972" s="399"/>
      <c r="R972" s="399"/>
      <c r="S972" s="399"/>
      <c r="T972" s="399"/>
      <c r="U972" s="399"/>
      <c r="V972" s="399"/>
      <c r="W972" s="399"/>
      <c r="X972" s="399"/>
      <c r="Y972" s="399"/>
      <c r="Z972" s="399"/>
    </row>
    <row r="973" spans="1:26" x14ac:dyDescent="0.25">
      <c r="A973" s="399"/>
      <c r="B973" s="399"/>
      <c r="C973" s="399"/>
      <c r="D973" s="399"/>
      <c r="E973" s="399"/>
      <c r="F973" s="399"/>
      <c r="G973" s="399"/>
      <c r="H973" s="399"/>
      <c r="I973" s="399"/>
      <c r="J973" s="399"/>
      <c r="K973" s="399"/>
      <c r="L973" s="399"/>
      <c r="M973" s="399"/>
      <c r="N973" s="399"/>
      <c r="O973" s="399"/>
      <c r="P973" s="399"/>
      <c r="Q973" s="399"/>
      <c r="R973" s="399"/>
      <c r="S973" s="399"/>
      <c r="T973" s="399"/>
      <c r="U973" s="399"/>
      <c r="V973" s="399"/>
      <c r="W973" s="399"/>
      <c r="X973" s="399"/>
      <c r="Y973" s="399"/>
      <c r="Z973" s="399"/>
    </row>
    <row r="974" spans="1:26" x14ac:dyDescent="0.25">
      <c r="A974" s="399"/>
      <c r="B974" s="399"/>
      <c r="C974" s="399"/>
      <c r="D974" s="399"/>
      <c r="E974" s="399"/>
      <c r="F974" s="399"/>
      <c r="G974" s="399"/>
      <c r="H974" s="399"/>
      <c r="I974" s="399"/>
      <c r="J974" s="399"/>
      <c r="K974" s="399"/>
      <c r="L974" s="399"/>
      <c r="M974" s="399"/>
      <c r="N974" s="399"/>
      <c r="O974" s="399"/>
      <c r="P974" s="399"/>
      <c r="Q974" s="399"/>
      <c r="R974" s="399"/>
      <c r="S974" s="399"/>
      <c r="T974" s="399"/>
      <c r="U974" s="399"/>
      <c r="V974" s="399"/>
      <c r="W974" s="399"/>
      <c r="X974" s="399"/>
      <c r="Y974" s="399"/>
      <c r="Z974" s="399"/>
    </row>
    <row r="975" spans="1:26" x14ac:dyDescent="0.25">
      <c r="A975" s="399"/>
      <c r="B975" s="399"/>
      <c r="C975" s="399"/>
      <c r="D975" s="399"/>
      <c r="E975" s="399"/>
      <c r="F975" s="399"/>
      <c r="G975" s="399"/>
      <c r="H975" s="399"/>
      <c r="I975" s="399"/>
      <c r="J975" s="399"/>
      <c r="K975" s="399"/>
      <c r="L975" s="399"/>
      <c r="M975" s="399"/>
      <c r="N975" s="399"/>
      <c r="O975" s="399"/>
      <c r="P975" s="399"/>
      <c r="Q975" s="399"/>
      <c r="R975" s="399"/>
      <c r="S975" s="399"/>
      <c r="T975" s="399"/>
      <c r="U975" s="399"/>
      <c r="V975" s="399"/>
      <c r="W975" s="399"/>
      <c r="X975" s="399"/>
      <c r="Y975" s="399"/>
      <c r="Z975" s="399"/>
    </row>
    <row r="976" spans="1:26" x14ac:dyDescent="0.25">
      <c r="A976" s="399"/>
      <c r="B976" s="399"/>
      <c r="C976" s="399"/>
      <c r="D976" s="399"/>
      <c r="E976" s="399"/>
      <c r="F976" s="399"/>
      <c r="G976" s="399"/>
      <c r="H976" s="399"/>
      <c r="I976" s="399"/>
      <c r="J976" s="399"/>
      <c r="K976" s="399"/>
      <c r="L976" s="399"/>
      <c r="M976" s="399"/>
      <c r="N976" s="399"/>
      <c r="O976" s="399"/>
      <c r="P976" s="399"/>
      <c r="Q976" s="399"/>
      <c r="R976" s="399"/>
      <c r="S976" s="399"/>
      <c r="T976" s="399"/>
      <c r="U976" s="399"/>
      <c r="V976" s="399"/>
      <c r="W976" s="399"/>
      <c r="X976" s="399"/>
      <c r="Y976" s="399"/>
      <c r="Z976" s="399"/>
    </row>
    <row r="977" spans="1:26" x14ac:dyDescent="0.25">
      <c r="A977" s="399"/>
      <c r="B977" s="399"/>
      <c r="C977" s="399"/>
      <c r="D977" s="399"/>
      <c r="E977" s="399"/>
      <c r="F977" s="399"/>
      <c r="G977" s="399"/>
      <c r="H977" s="399"/>
      <c r="I977" s="399"/>
      <c r="J977" s="399"/>
      <c r="K977" s="399"/>
      <c r="L977" s="399"/>
      <c r="M977" s="399"/>
      <c r="N977" s="399"/>
      <c r="O977" s="399"/>
      <c r="P977" s="399"/>
      <c r="Q977" s="399"/>
      <c r="R977" s="399"/>
      <c r="S977" s="399"/>
      <c r="T977" s="399"/>
      <c r="U977" s="399"/>
      <c r="V977" s="399"/>
      <c r="W977" s="399"/>
      <c r="X977" s="399"/>
      <c r="Y977" s="399"/>
      <c r="Z977" s="399"/>
    </row>
    <row r="978" spans="1:26" x14ac:dyDescent="0.25">
      <c r="A978" s="399"/>
      <c r="B978" s="399"/>
      <c r="C978" s="399"/>
      <c r="D978" s="399"/>
      <c r="E978" s="399"/>
      <c r="F978" s="399"/>
      <c r="G978" s="399"/>
      <c r="H978" s="399"/>
      <c r="I978" s="399"/>
      <c r="J978" s="399"/>
      <c r="K978" s="399"/>
      <c r="L978" s="399"/>
      <c r="M978" s="399"/>
      <c r="N978" s="399"/>
      <c r="O978" s="399"/>
      <c r="P978" s="399"/>
      <c r="Q978" s="399"/>
      <c r="R978" s="399"/>
      <c r="S978" s="399"/>
      <c r="T978" s="399"/>
      <c r="U978" s="399"/>
      <c r="V978" s="399"/>
      <c r="W978" s="399"/>
      <c r="X978" s="399"/>
      <c r="Y978" s="399"/>
      <c r="Z978" s="399"/>
    </row>
    <row r="979" spans="1:26" x14ac:dyDescent="0.25">
      <c r="A979" s="399"/>
      <c r="B979" s="399"/>
      <c r="C979" s="399"/>
      <c r="D979" s="399"/>
      <c r="E979" s="399"/>
      <c r="F979" s="399"/>
      <c r="G979" s="399"/>
      <c r="H979" s="399"/>
      <c r="I979" s="399"/>
      <c r="J979" s="399"/>
      <c r="K979" s="399"/>
      <c r="L979" s="399"/>
      <c r="M979" s="399"/>
      <c r="N979" s="399"/>
      <c r="O979" s="399"/>
      <c r="P979" s="399"/>
      <c r="Q979" s="399"/>
      <c r="R979" s="399"/>
      <c r="S979" s="399"/>
      <c r="T979" s="399"/>
      <c r="U979" s="399"/>
      <c r="V979" s="399"/>
      <c r="W979" s="399"/>
      <c r="X979" s="399"/>
      <c r="Y979" s="399"/>
      <c r="Z979" s="399"/>
    </row>
    <row r="980" spans="1:26" x14ac:dyDescent="0.25">
      <c r="A980" s="399"/>
      <c r="B980" s="399"/>
      <c r="C980" s="399"/>
      <c r="D980" s="399"/>
      <c r="E980" s="399"/>
      <c r="F980" s="399"/>
      <c r="G980" s="399"/>
      <c r="H980" s="399"/>
      <c r="I980" s="399"/>
      <c r="J980" s="399"/>
      <c r="K980" s="399"/>
      <c r="L980" s="399"/>
      <c r="M980" s="399"/>
      <c r="N980" s="399"/>
      <c r="O980" s="399"/>
      <c r="P980" s="399"/>
      <c r="Q980" s="399"/>
      <c r="R980" s="399"/>
      <c r="S980" s="399"/>
      <c r="T980" s="399"/>
      <c r="U980" s="399"/>
      <c r="V980" s="399"/>
      <c r="W980" s="399"/>
      <c r="X980" s="399"/>
      <c r="Y980" s="399"/>
      <c r="Z980" s="399"/>
    </row>
    <row r="981" spans="1:26" x14ac:dyDescent="0.25">
      <c r="A981" s="399"/>
      <c r="B981" s="399"/>
      <c r="C981" s="399"/>
      <c r="D981" s="399"/>
      <c r="E981" s="399"/>
      <c r="F981" s="399"/>
      <c r="G981" s="399"/>
      <c r="H981" s="399"/>
      <c r="I981" s="399"/>
      <c r="J981" s="399"/>
      <c r="K981" s="399"/>
      <c r="L981" s="399"/>
      <c r="M981" s="399"/>
      <c r="N981" s="399"/>
      <c r="O981" s="399"/>
      <c r="P981" s="399"/>
      <c r="Q981" s="399"/>
      <c r="R981" s="399"/>
      <c r="S981" s="399"/>
      <c r="T981" s="399"/>
      <c r="U981" s="399"/>
      <c r="V981" s="399"/>
      <c r="W981" s="399"/>
      <c r="X981" s="399"/>
      <c r="Y981" s="399"/>
      <c r="Z981" s="399"/>
    </row>
    <row r="982" spans="1:26" x14ac:dyDescent="0.25">
      <c r="A982" s="399"/>
      <c r="B982" s="399"/>
      <c r="C982" s="399"/>
      <c r="D982" s="399"/>
      <c r="E982" s="399"/>
      <c r="F982" s="399"/>
      <c r="G982" s="399"/>
      <c r="H982" s="399"/>
      <c r="I982" s="399"/>
      <c r="J982" s="399"/>
      <c r="K982" s="399"/>
      <c r="L982" s="399"/>
      <c r="M982" s="399"/>
      <c r="N982" s="399"/>
      <c r="O982" s="399"/>
      <c r="P982" s="399"/>
      <c r="Q982" s="399"/>
      <c r="R982" s="399"/>
      <c r="S982" s="399"/>
      <c r="T982" s="399"/>
      <c r="U982" s="399"/>
      <c r="V982" s="399"/>
      <c r="W982" s="399"/>
      <c r="X982" s="399"/>
      <c r="Y982" s="399"/>
      <c r="Z982" s="399"/>
    </row>
    <row r="983" spans="1:26" x14ac:dyDescent="0.25">
      <c r="A983" s="399"/>
      <c r="B983" s="399"/>
      <c r="C983" s="399"/>
      <c r="D983" s="399"/>
      <c r="E983" s="399"/>
      <c r="F983" s="399"/>
      <c r="G983" s="399"/>
      <c r="H983" s="399"/>
      <c r="I983" s="399"/>
      <c r="J983" s="399"/>
      <c r="K983" s="399"/>
      <c r="L983" s="399"/>
      <c r="M983" s="399"/>
      <c r="N983" s="399"/>
      <c r="O983" s="399"/>
      <c r="P983" s="399"/>
      <c r="Q983" s="399"/>
      <c r="R983" s="399"/>
      <c r="S983" s="399"/>
      <c r="T983" s="399"/>
      <c r="U983" s="399"/>
      <c r="V983" s="399"/>
      <c r="W983" s="399"/>
      <c r="X983" s="399"/>
      <c r="Y983" s="399"/>
      <c r="Z983" s="399"/>
    </row>
    <row r="984" spans="1:26" x14ac:dyDescent="0.25">
      <c r="A984" s="399"/>
      <c r="B984" s="399"/>
      <c r="C984" s="399"/>
      <c r="D984" s="399"/>
      <c r="E984" s="399"/>
      <c r="F984" s="399"/>
      <c r="G984" s="399"/>
      <c r="H984" s="399"/>
      <c r="I984" s="399"/>
      <c r="J984" s="399"/>
      <c r="K984" s="399"/>
      <c r="L984" s="399"/>
      <c r="M984" s="399"/>
      <c r="N984" s="399"/>
      <c r="O984" s="399"/>
      <c r="P984" s="399"/>
      <c r="Q984" s="399"/>
      <c r="R984" s="399"/>
      <c r="S984" s="399"/>
      <c r="T984" s="399"/>
      <c r="U984" s="399"/>
      <c r="V984" s="399"/>
      <c r="W984" s="399"/>
      <c r="X984" s="399"/>
      <c r="Y984" s="399"/>
      <c r="Z984" s="399"/>
    </row>
    <row r="985" spans="1:26" x14ac:dyDescent="0.25">
      <c r="A985" s="399"/>
      <c r="B985" s="399"/>
      <c r="C985" s="399"/>
      <c r="D985" s="399"/>
      <c r="E985" s="399"/>
      <c r="F985" s="399"/>
      <c r="G985" s="399"/>
      <c r="H985" s="399"/>
      <c r="I985" s="399"/>
      <c r="J985" s="399"/>
      <c r="K985" s="399"/>
      <c r="L985" s="399"/>
      <c r="M985" s="399"/>
      <c r="N985" s="399"/>
      <c r="O985" s="399"/>
      <c r="P985" s="399"/>
      <c r="Q985" s="399"/>
      <c r="R985" s="399"/>
      <c r="S985" s="399"/>
      <c r="T985" s="399"/>
      <c r="U985" s="399"/>
      <c r="V985" s="399"/>
      <c r="W985" s="399"/>
      <c r="X985" s="399"/>
      <c r="Y985" s="399"/>
      <c r="Z985" s="399"/>
    </row>
    <row r="986" spans="1:26" x14ac:dyDescent="0.25">
      <c r="A986" s="399"/>
      <c r="B986" s="399"/>
      <c r="C986" s="399"/>
      <c r="D986" s="399"/>
      <c r="E986" s="399"/>
      <c r="F986" s="399"/>
      <c r="G986" s="399"/>
      <c r="H986" s="399"/>
      <c r="I986" s="399"/>
      <c r="J986" s="399"/>
      <c r="K986" s="399"/>
      <c r="L986" s="399"/>
      <c r="M986" s="399"/>
      <c r="N986" s="399"/>
      <c r="O986" s="399"/>
      <c r="P986" s="399"/>
      <c r="Q986" s="399"/>
      <c r="R986" s="399"/>
      <c r="S986" s="399"/>
      <c r="T986" s="399"/>
      <c r="U986" s="399"/>
      <c r="V986" s="399"/>
      <c r="W986" s="399"/>
      <c r="X986" s="399"/>
      <c r="Y986" s="399"/>
      <c r="Z986" s="399"/>
    </row>
    <row r="987" spans="1:26" x14ac:dyDescent="0.25">
      <c r="A987" s="399"/>
      <c r="B987" s="399"/>
      <c r="C987" s="399"/>
      <c r="D987" s="399"/>
      <c r="E987" s="399"/>
      <c r="F987" s="399"/>
      <c r="G987" s="399"/>
      <c r="H987" s="399"/>
      <c r="I987" s="399"/>
      <c r="J987" s="399"/>
      <c r="K987" s="399"/>
      <c r="L987" s="399"/>
      <c r="M987" s="399"/>
      <c r="N987" s="399"/>
      <c r="O987" s="399"/>
      <c r="P987" s="399"/>
      <c r="Q987" s="399"/>
      <c r="R987" s="399"/>
      <c r="S987" s="399"/>
      <c r="T987" s="399"/>
      <c r="U987" s="399"/>
      <c r="V987" s="399"/>
      <c r="W987" s="399"/>
      <c r="X987" s="399"/>
      <c r="Y987" s="399"/>
      <c r="Z987" s="399"/>
    </row>
    <row r="988" spans="1:26" x14ac:dyDescent="0.25">
      <c r="A988" s="399"/>
      <c r="B988" s="399"/>
      <c r="C988" s="399"/>
      <c r="D988" s="399"/>
      <c r="E988" s="399"/>
      <c r="F988" s="399"/>
      <c r="G988" s="399"/>
      <c r="H988" s="399"/>
      <c r="I988" s="399"/>
      <c r="J988" s="399"/>
      <c r="K988" s="399"/>
      <c r="L988" s="399"/>
      <c r="M988" s="399"/>
      <c r="N988" s="399"/>
      <c r="O988" s="399"/>
      <c r="P988" s="399"/>
      <c r="Q988" s="399"/>
      <c r="R988" s="399"/>
      <c r="S988" s="399"/>
      <c r="T988" s="399"/>
      <c r="U988" s="399"/>
      <c r="V988" s="399"/>
      <c r="W988" s="399"/>
      <c r="X988" s="399"/>
      <c r="Y988" s="399"/>
      <c r="Z988" s="399"/>
    </row>
    <row r="989" spans="1:26" x14ac:dyDescent="0.25">
      <c r="A989" s="399"/>
      <c r="B989" s="399"/>
      <c r="C989" s="399"/>
      <c r="D989" s="399"/>
      <c r="E989" s="399"/>
      <c r="F989" s="399"/>
      <c r="G989" s="399"/>
      <c r="H989" s="399"/>
      <c r="I989" s="399"/>
      <c r="J989" s="399"/>
      <c r="K989" s="399"/>
      <c r="L989" s="399"/>
      <c r="M989" s="399"/>
      <c r="N989" s="399"/>
      <c r="O989" s="399"/>
      <c r="P989" s="399"/>
      <c r="Q989" s="399"/>
      <c r="R989" s="399"/>
      <c r="S989" s="399"/>
      <c r="T989" s="399"/>
      <c r="U989" s="399"/>
      <c r="V989" s="399"/>
      <c r="W989" s="399"/>
      <c r="X989" s="399"/>
      <c r="Y989" s="399"/>
      <c r="Z989" s="399"/>
    </row>
    <row r="990" spans="1:26" x14ac:dyDescent="0.25">
      <c r="A990" s="399"/>
      <c r="B990" s="399"/>
      <c r="C990" s="399"/>
      <c r="D990" s="399"/>
      <c r="E990" s="399"/>
      <c r="F990" s="399"/>
      <c r="G990" s="399"/>
      <c r="H990" s="399"/>
      <c r="I990" s="399"/>
      <c r="J990" s="399"/>
      <c r="K990" s="399"/>
      <c r="L990" s="399"/>
      <c r="M990" s="399"/>
      <c r="N990" s="399"/>
      <c r="O990" s="399"/>
      <c r="P990" s="399"/>
      <c r="Q990" s="399"/>
      <c r="R990" s="399"/>
      <c r="S990" s="399"/>
      <c r="T990" s="399"/>
      <c r="U990" s="399"/>
      <c r="V990" s="399"/>
      <c r="W990" s="399"/>
      <c r="X990" s="399"/>
      <c r="Y990" s="399"/>
      <c r="Z990" s="399"/>
    </row>
    <row r="991" spans="1:26" x14ac:dyDescent="0.25">
      <c r="A991" s="399"/>
      <c r="B991" s="399"/>
      <c r="C991" s="399"/>
      <c r="D991" s="399"/>
      <c r="E991" s="399"/>
      <c r="F991" s="399"/>
      <c r="G991" s="399"/>
      <c r="H991" s="399"/>
      <c r="I991" s="399"/>
      <c r="J991" s="399"/>
      <c r="K991" s="399"/>
      <c r="L991" s="399"/>
      <c r="M991" s="399"/>
      <c r="N991" s="399"/>
      <c r="O991" s="399"/>
      <c r="P991" s="399"/>
      <c r="Q991" s="399"/>
      <c r="R991" s="399"/>
      <c r="S991" s="399"/>
      <c r="T991" s="399"/>
      <c r="U991" s="399"/>
      <c r="V991" s="399"/>
      <c r="W991" s="399"/>
      <c r="X991" s="399"/>
      <c r="Y991" s="399"/>
      <c r="Z991" s="399"/>
    </row>
    <row r="992" spans="1:26" x14ac:dyDescent="0.25">
      <c r="A992" s="399"/>
      <c r="B992" s="399"/>
      <c r="C992" s="399"/>
      <c r="D992" s="399"/>
      <c r="E992" s="399"/>
      <c r="F992" s="399"/>
      <c r="G992" s="399"/>
      <c r="H992" s="399"/>
      <c r="I992" s="399"/>
      <c r="J992" s="399"/>
      <c r="K992" s="399"/>
      <c r="L992" s="399"/>
      <c r="M992" s="399"/>
      <c r="N992" s="399"/>
      <c r="O992" s="399"/>
      <c r="P992" s="399"/>
      <c r="Q992" s="399"/>
      <c r="R992" s="399"/>
      <c r="S992" s="399"/>
      <c r="T992" s="399"/>
      <c r="U992" s="399"/>
      <c r="V992" s="399"/>
      <c r="W992" s="399"/>
      <c r="X992" s="399"/>
      <c r="Y992" s="399"/>
      <c r="Z992" s="399"/>
    </row>
    <row r="993" spans="1:26" x14ac:dyDescent="0.25">
      <c r="A993" s="399"/>
      <c r="B993" s="399"/>
      <c r="C993" s="399"/>
      <c r="D993" s="399"/>
      <c r="E993" s="399"/>
      <c r="F993" s="399"/>
      <c r="G993" s="399"/>
      <c r="H993" s="399"/>
      <c r="I993" s="399"/>
      <c r="J993" s="399"/>
      <c r="K993" s="399"/>
      <c r="L993" s="399"/>
      <c r="M993" s="399"/>
      <c r="N993" s="399"/>
      <c r="O993" s="399"/>
      <c r="P993" s="399"/>
      <c r="Q993" s="399"/>
      <c r="R993" s="399"/>
      <c r="S993" s="399"/>
      <c r="T993" s="399"/>
      <c r="U993" s="399"/>
      <c r="V993" s="399"/>
      <c r="W993" s="399"/>
      <c r="X993" s="399"/>
      <c r="Y993" s="399"/>
      <c r="Z993" s="399"/>
    </row>
    <row r="994" spans="1:26" x14ac:dyDescent="0.25">
      <c r="A994" s="399"/>
      <c r="B994" s="399"/>
      <c r="C994" s="399"/>
      <c r="D994" s="399"/>
      <c r="E994" s="399"/>
      <c r="F994" s="399"/>
      <c r="G994" s="399"/>
      <c r="H994" s="399"/>
      <c r="I994" s="399"/>
      <c r="J994" s="399"/>
      <c r="K994" s="399"/>
      <c r="L994" s="399"/>
      <c r="M994" s="399"/>
      <c r="N994" s="399"/>
      <c r="O994" s="399"/>
      <c r="P994" s="399"/>
      <c r="Q994" s="399"/>
      <c r="R994" s="399"/>
      <c r="S994" s="399"/>
      <c r="T994" s="399"/>
      <c r="U994" s="399"/>
      <c r="V994" s="399"/>
      <c r="W994" s="399"/>
      <c r="X994" s="399"/>
      <c r="Y994" s="399"/>
      <c r="Z994" s="399"/>
    </row>
    <row r="995" spans="1:26" x14ac:dyDescent="0.25">
      <c r="A995" s="399"/>
      <c r="B995" s="399"/>
      <c r="C995" s="399"/>
      <c r="D995" s="399"/>
      <c r="E995" s="399"/>
      <c r="F995" s="399"/>
      <c r="G995" s="399"/>
      <c r="H995" s="399"/>
      <c r="I995" s="399"/>
      <c r="J995" s="399"/>
      <c r="K995" s="399"/>
      <c r="L995" s="399"/>
      <c r="M995" s="399"/>
      <c r="N995" s="399"/>
      <c r="O995" s="399"/>
      <c r="P995" s="399"/>
      <c r="Q995" s="399"/>
      <c r="R995" s="399"/>
      <c r="S995" s="399"/>
      <c r="T995" s="399"/>
      <c r="U995" s="399"/>
      <c r="V995" s="399"/>
      <c r="W995" s="399"/>
      <c r="X995" s="399"/>
      <c r="Y995" s="399"/>
      <c r="Z995" s="399"/>
    </row>
    <row r="996" spans="1:26" x14ac:dyDescent="0.25">
      <c r="A996" s="399"/>
      <c r="B996" s="399"/>
      <c r="C996" s="399"/>
      <c r="D996" s="399"/>
      <c r="E996" s="399"/>
      <c r="F996" s="399"/>
      <c r="G996" s="399"/>
      <c r="H996" s="399"/>
      <c r="I996" s="399"/>
      <c r="J996" s="399"/>
      <c r="K996" s="399"/>
      <c r="L996" s="399"/>
      <c r="M996" s="399"/>
      <c r="N996" s="399"/>
      <c r="O996" s="399"/>
      <c r="P996" s="399"/>
      <c r="Q996" s="399"/>
      <c r="R996" s="399"/>
      <c r="S996" s="399"/>
      <c r="T996" s="399"/>
      <c r="U996" s="399"/>
      <c r="V996" s="399"/>
      <c r="W996" s="399"/>
      <c r="X996" s="399"/>
      <c r="Y996" s="399"/>
      <c r="Z996" s="399"/>
    </row>
    <row r="997" spans="1:26" x14ac:dyDescent="0.25">
      <c r="A997" s="399"/>
      <c r="B997" s="399"/>
      <c r="C997" s="399"/>
      <c r="D997" s="399"/>
      <c r="E997" s="399"/>
      <c r="F997" s="399"/>
      <c r="G997" s="399"/>
      <c r="H997" s="399"/>
      <c r="I997" s="399"/>
      <c r="J997" s="399"/>
      <c r="K997" s="399"/>
      <c r="L997" s="399"/>
      <c r="M997" s="399"/>
      <c r="N997" s="399"/>
      <c r="O997" s="399"/>
      <c r="P997" s="399"/>
      <c r="Q997" s="399"/>
      <c r="R997" s="399"/>
      <c r="S997" s="399"/>
      <c r="T997" s="399"/>
      <c r="U997" s="399"/>
      <c r="V997" s="399"/>
      <c r="W997" s="399"/>
      <c r="X997" s="399"/>
      <c r="Y997" s="399"/>
      <c r="Z997" s="399"/>
    </row>
    <row r="998" spans="1:26" x14ac:dyDescent="0.25">
      <c r="A998" s="399"/>
      <c r="B998" s="399"/>
      <c r="C998" s="399"/>
      <c r="D998" s="399"/>
      <c r="E998" s="399"/>
      <c r="F998" s="399"/>
      <c r="G998" s="399"/>
      <c r="H998" s="399"/>
      <c r="I998" s="399"/>
      <c r="J998" s="399"/>
      <c r="K998" s="399"/>
      <c r="L998" s="399"/>
      <c r="M998" s="399"/>
      <c r="N998" s="399"/>
      <c r="O998" s="399"/>
      <c r="P998" s="399"/>
      <c r="Q998" s="399"/>
      <c r="R998" s="399"/>
      <c r="S998" s="399"/>
      <c r="T998" s="399"/>
      <c r="U998" s="399"/>
      <c r="V998" s="399"/>
      <c r="W998" s="399"/>
      <c r="X998" s="399"/>
      <c r="Y998" s="399"/>
      <c r="Z998" s="399"/>
    </row>
    <row r="999" spans="1:26" x14ac:dyDescent="0.25">
      <c r="A999" s="399"/>
      <c r="B999" s="399"/>
      <c r="C999" s="399"/>
      <c r="D999" s="399"/>
      <c r="E999" s="399"/>
      <c r="F999" s="399"/>
      <c r="G999" s="399"/>
      <c r="H999" s="399"/>
      <c r="I999" s="399"/>
      <c r="J999" s="399"/>
      <c r="K999" s="399"/>
      <c r="L999" s="399"/>
      <c r="M999" s="399"/>
      <c r="N999" s="399"/>
      <c r="O999" s="399"/>
      <c r="P999" s="399"/>
      <c r="Q999" s="399"/>
      <c r="R999" s="399"/>
      <c r="S999" s="399"/>
      <c r="T999" s="399"/>
      <c r="U999" s="399"/>
      <c r="V999" s="399"/>
      <c r="W999" s="399"/>
      <c r="X999" s="399"/>
      <c r="Y999" s="399"/>
      <c r="Z999" s="399"/>
    </row>
    <row r="1000" spans="1:26" x14ac:dyDescent="0.25">
      <c r="A1000" s="399"/>
      <c r="B1000" s="399"/>
      <c r="C1000" s="399"/>
      <c r="D1000" s="399"/>
      <c r="E1000" s="399"/>
      <c r="F1000" s="399"/>
      <c r="G1000" s="399"/>
      <c r="H1000" s="399"/>
      <c r="I1000" s="399"/>
      <c r="J1000" s="399"/>
      <c r="K1000" s="399"/>
      <c r="L1000" s="399"/>
      <c r="M1000" s="399"/>
      <c r="N1000" s="399"/>
      <c r="O1000" s="399"/>
      <c r="P1000" s="399"/>
      <c r="Q1000" s="399"/>
      <c r="R1000" s="399"/>
      <c r="S1000" s="399"/>
      <c r="T1000" s="399"/>
      <c r="U1000" s="399"/>
      <c r="V1000" s="399"/>
      <c r="W1000" s="399"/>
      <c r="X1000" s="399"/>
      <c r="Y1000" s="399"/>
      <c r="Z1000" s="399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B8" sqref="B8"/>
    </sheetView>
  </sheetViews>
  <sheetFormatPr defaultColWidth="12.5703125" defaultRowHeight="15" customHeight="1" x14ac:dyDescent="0.25"/>
  <cols>
    <col min="1" max="1" width="35.42578125" style="392" customWidth="1"/>
    <col min="2" max="15" width="11.42578125" style="392" customWidth="1"/>
    <col min="16" max="16" width="15.42578125" style="392" customWidth="1"/>
    <col min="17" max="26" width="8.7109375" style="392" customWidth="1"/>
    <col min="27" max="256" width="12.5703125" style="392"/>
    <col min="257" max="257" width="35.42578125" style="392" customWidth="1"/>
    <col min="258" max="271" width="11.42578125" style="392" customWidth="1"/>
    <col min="272" max="272" width="15.42578125" style="392" customWidth="1"/>
    <col min="273" max="282" width="8.7109375" style="392" customWidth="1"/>
    <col min="283" max="512" width="12.5703125" style="392"/>
    <col min="513" max="513" width="35.42578125" style="392" customWidth="1"/>
    <col min="514" max="527" width="11.42578125" style="392" customWidth="1"/>
    <col min="528" max="528" width="15.42578125" style="392" customWidth="1"/>
    <col min="529" max="538" width="8.7109375" style="392" customWidth="1"/>
    <col min="539" max="768" width="12.5703125" style="392"/>
    <col min="769" max="769" width="35.42578125" style="392" customWidth="1"/>
    <col min="770" max="783" width="11.42578125" style="392" customWidth="1"/>
    <col min="784" max="784" width="15.42578125" style="392" customWidth="1"/>
    <col min="785" max="794" width="8.7109375" style="392" customWidth="1"/>
    <col min="795" max="1024" width="12.5703125" style="392"/>
    <col min="1025" max="1025" width="35.42578125" style="392" customWidth="1"/>
    <col min="1026" max="1039" width="11.42578125" style="392" customWidth="1"/>
    <col min="1040" max="1040" width="15.42578125" style="392" customWidth="1"/>
    <col min="1041" max="1050" width="8.7109375" style="392" customWidth="1"/>
    <col min="1051" max="1280" width="12.5703125" style="392"/>
    <col min="1281" max="1281" width="35.42578125" style="392" customWidth="1"/>
    <col min="1282" max="1295" width="11.42578125" style="392" customWidth="1"/>
    <col min="1296" max="1296" width="15.42578125" style="392" customWidth="1"/>
    <col min="1297" max="1306" width="8.7109375" style="392" customWidth="1"/>
    <col min="1307" max="1536" width="12.5703125" style="392"/>
    <col min="1537" max="1537" width="35.42578125" style="392" customWidth="1"/>
    <col min="1538" max="1551" width="11.42578125" style="392" customWidth="1"/>
    <col min="1552" max="1552" width="15.42578125" style="392" customWidth="1"/>
    <col min="1553" max="1562" width="8.7109375" style="392" customWidth="1"/>
    <col min="1563" max="1792" width="12.5703125" style="392"/>
    <col min="1793" max="1793" width="35.42578125" style="392" customWidth="1"/>
    <col min="1794" max="1807" width="11.42578125" style="392" customWidth="1"/>
    <col min="1808" max="1808" width="15.42578125" style="392" customWidth="1"/>
    <col min="1809" max="1818" width="8.7109375" style="392" customWidth="1"/>
    <col min="1819" max="2048" width="12.5703125" style="392"/>
    <col min="2049" max="2049" width="35.42578125" style="392" customWidth="1"/>
    <col min="2050" max="2063" width="11.42578125" style="392" customWidth="1"/>
    <col min="2064" max="2064" width="15.42578125" style="392" customWidth="1"/>
    <col min="2065" max="2074" width="8.7109375" style="392" customWidth="1"/>
    <col min="2075" max="2304" width="12.5703125" style="392"/>
    <col min="2305" max="2305" width="35.42578125" style="392" customWidth="1"/>
    <col min="2306" max="2319" width="11.42578125" style="392" customWidth="1"/>
    <col min="2320" max="2320" width="15.42578125" style="392" customWidth="1"/>
    <col min="2321" max="2330" width="8.7109375" style="392" customWidth="1"/>
    <col min="2331" max="2560" width="12.5703125" style="392"/>
    <col min="2561" max="2561" width="35.42578125" style="392" customWidth="1"/>
    <col min="2562" max="2575" width="11.42578125" style="392" customWidth="1"/>
    <col min="2576" max="2576" width="15.42578125" style="392" customWidth="1"/>
    <col min="2577" max="2586" width="8.7109375" style="392" customWidth="1"/>
    <col min="2587" max="2816" width="12.5703125" style="392"/>
    <col min="2817" max="2817" width="35.42578125" style="392" customWidth="1"/>
    <col min="2818" max="2831" width="11.42578125" style="392" customWidth="1"/>
    <col min="2832" max="2832" width="15.42578125" style="392" customWidth="1"/>
    <col min="2833" max="2842" width="8.7109375" style="392" customWidth="1"/>
    <col min="2843" max="3072" width="12.5703125" style="392"/>
    <col min="3073" max="3073" width="35.42578125" style="392" customWidth="1"/>
    <col min="3074" max="3087" width="11.42578125" style="392" customWidth="1"/>
    <col min="3088" max="3088" width="15.42578125" style="392" customWidth="1"/>
    <col min="3089" max="3098" width="8.7109375" style="392" customWidth="1"/>
    <col min="3099" max="3328" width="12.5703125" style="392"/>
    <col min="3329" max="3329" width="35.42578125" style="392" customWidth="1"/>
    <col min="3330" max="3343" width="11.42578125" style="392" customWidth="1"/>
    <col min="3344" max="3344" width="15.42578125" style="392" customWidth="1"/>
    <col min="3345" max="3354" width="8.7109375" style="392" customWidth="1"/>
    <col min="3355" max="3584" width="12.5703125" style="392"/>
    <col min="3585" max="3585" width="35.42578125" style="392" customWidth="1"/>
    <col min="3586" max="3599" width="11.42578125" style="392" customWidth="1"/>
    <col min="3600" max="3600" width="15.42578125" style="392" customWidth="1"/>
    <col min="3601" max="3610" width="8.7109375" style="392" customWidth="1"/>
    <col min="3611" max="3840" width="12.5703125" style="392"/>
    <col min="3841" max="3841" width="35.42578125" style="392" customWidth="1"/>
    <col min="3842" max="3855" width="11.42578125" style="392" customWidth="1"/>
    <col min="3856" max="3856" width="15.42578125" style="392" customWidth="1"/>
    <col min="3857" max="3866" width="8.7109375" style="392" customWidth="1"/>
    <col min="3867" max="4096" width="12.5703125" style="392"/>
    <col min="4097" max="4097" width="35.42578125" style="392" customWidth="1"/>
    <col min="4098" max="4111" width="11.42578125" style="392" customWidth="1"/>
    <col min="4112" max="4112" width="15.42578125" style="392" customWidth="1"/>
    <col min="4113" max="4122" width="8.7109375" style="392" customWidth="1"/>
    <col min="4123" max="4352" width="12.5703125" style="392"/>
    <col min="4353" max="4353" width="35.42578125" style="392" customWidth="1"/>
    <col min="4354" max="4367" width="11.42578125" style="392" customWidth="1"/>
    <col min="4368" max="4368" width="15.42578125" style="392" customWidth="1"/>
    <col min="4369" max="4378" width="8.7109375" style="392" customWidth="1"/>
    <col min="4379" max="4608" width="12.5703125" style="392"/>
    <col min="4609" max="4609" width="35.42578125" style="392" customWidth="1"/>
    <col min="4610" max="4623" width="11.42578125" style="392" customWidth="1"/>
    <col min="4624" max="4624" width="15.42578125" style="392" customWidth="1"/>
    <col min="4625" max="4634" width="8.7109375" style="392" customWidth="1"/>
    <col min="4635" max="4864" width="12.5703125" style="392"/>
    <col min="4865" max="4865" width="35.42578125" style="392" customWidth="1"/>
    <col min="4866" max="4879" width="11.42578125" style="392" customWidth="1"/>
    <col min="4880" max="4880" width="15.42578125" style="392" customWidth="1"/>
    <col min="4881" max="4890" width="8.7109375" style="392" customWidth="1"/>
    <col min="4891" max="5120" width="12.5703125" style="392"/>
    <col min="5121" max="5121" width="35.42578125" style="392" customWidth="1"/>
    <col min="5122" max="5135" width="11.42578125" style="392" customWidth="1"/>
    <col min="5136" max="5136" width="15.42578125" style="392" customWidth="1"/>
    <col min="5137" max="5146" width="8.7109375" style="392" customWidth="1"/>
    <col min="5147" max="5376" width="12.5703125" style="392"/>
    <col min="5377" max="5377" width="35.42578125" style="392" customWidth="1"/>
    <col min="5378" max="5391" width="11.42578125" style="392" customWidth="1"/>
    <col min="5392" max="5392" width="15.42578125" style="392" customWidth="1"/>
    <col min="5393" max="5402" width="8.7109375" style="392" customWidth="1"/>
    <col min="5403" max="5632" width="12.5703125" style="392"/>
    <col min="5633" max="5633" width="35.42578125" style="392" customWidth="1"/>
    <col min="5634" max="5647" width="11.42578125" style="392" customWidth="1"/>
    <col min="5648" max="5648" width="15.42578125" style="392" customWidth="1"/>
    <col min="5649" max="5658" width="8.7109375" style="392" customWidth="1"/>
    <col min="5659" max="5888" width="12.5703125" style="392"/>
    <col min="5889" max="5889" width="35.42578125" style="392" customWidth="1"/>
    <col min="5890" max="5903" width="11.42578125" style="392" customWidth="1"/>
    <col min="5904" max="5904" width="15.42578125" style="392" customWidth="1"/>
    <col min="5905" max="5914" width="8.7109375" style="392" customWidth="1"/>
    <col min="5915" max="6144" width="12.5703125" style="392"/>
    <col min="6145" max="6145" width="35.42578125" style="392" customWidth="1"/>
    <col min="6146" max="6159" width="11.42578125" style="392" customWidth="1"/>
    <col min="6160" max="6160" width="15.42578125" style="392" customWidth="1"/>
    <col min="6161" max="6170" width="8.7109375" style="392" customWidth="1"/>
    <col min="6171" max="6400" width="12.5703125" style="392"/>
    <col min="6401" max="6401" width="35.42578125" style="392" customWidth="1"/>
    <col min="6402" max="6415" width="11.42578125" style="392" customWidth="1"/>
    <col min="6416" max="6416" width="15.42578125" style="392" customWidth="1"/>
    <col min="6417" max="6426" width="8.7109375" style="392" customWidth="1"/>
    <col min="6427" max="6656" width="12.5703125" style="392"/>
    <col min="6657" max="6657" width="35.42578125" style="392" customWidth="1"/>
    <col min="6658" max="6671" width="11.42578125" style="392" customWidth="1"/>
    <col min="6672" max="6672" width="15.42578125" style="392" customWidth="1"/>
    <col min="6673" max="6682" width="8.7109375" style="392" customWidth="1"/>
    <col min="6683" max="6912" width="12.5703125" style="392"/>
    <col min="6913" max="6913" width="35.42578125" style="392" customWidth="1"/>
    <col min="6914" max="6927" width="11.42578125" style="392" customWidth="1"/>
    <col min="6928" max="6928" width="15.42578125" style="392" customWidth="1"/>
    <col min="6929" max="6938" width="8.7109375" style="392" customWidth="1"/>
    <col min="6939" max="7168" width="12.5703125" style="392"/>
    <col min="7169" max="7169" width="35.42578125" style="392" customWidth="1"/>
    <col min="7170" max="7183" width="11.42578125" style="392" customWidth="1"/>
    <col min="7184" max="7184" width="15.42578125" style="392" customWidth="1"/>
    <col min="7185" max="7194" width="8.7109375" style="392" customWidth="1"/>
    <col min="7195" max="7424" width="12.5703125" style="392"/>
    <col min="7425" max="7425" width="35.42578125" style="392" customWidth="1"/>
    <col min="7426" max="7439" width="11.42578125" style="392" customWidth="1"/>
    <col min="7440" max="7440" width="15.42578125" style="392" customWidth="1"/>
    <col min="7441" max="7450" width="8.7109375" style="392" customWidth="1"/>
    <col min="7451" max="7680" width="12.5703125" style="392"/>
    <col min="7681" max="7681" width="35.42578125" style="392" customWidth="1"/>
    <col min="7682" max="7695" width="11.42578125" style="392" customWidth="1"/>
    <col min="7696" max="7696" width="15.42578125" style="392" customWidth="1"/>
    <col min="7697" max="7706" width="8.7109375" style="392" customWidth="1"/>
    <col min="7707" max="7936" width="12.5703125" style="392"/>
    <col min="7937" max="7937" width="35.42578125" style="392" customWidth="1"/>
    <col min="7938" max="7951" width="11.42578125" style="392" customWidth="1"/>
    <col min="7952" max="7952" width="15.42578125" style="392" customWidth="1"/>
    <col min="7953" max="7962" width="8.7109375" style="392" customWidth="1"/>
    <col min="7963" max="8192" width="12.5703125" style="392"/>
    <col min="8193" max="8193" width="35.42578125" style="392" customWidth="1"/>
    <col min="8194" max="8207" width="11.42578125" style="392" customWidth="1"/>
    <col min="8208" max="8208" width="15.42578125" style="392" customWidth="1"/>
    <col min="8209" max="8218" width="8.7109375" style="392" customWidth="1"/>
    <col min="8219" max="8448" width="12.5703125" style="392"/>
    <col min="8449" max="8449" width="35.42578125" style="392" customWidth="1"/>
    <col min="8450" max="8463" width="11.42578125" style="392" customWidth="1"/>
    <col min="8464" max="8464" width="15.42578125" style="392" customWidth="1"/>
    <col min="8465" max="8474" width="8.7109375" style="392" customWidth="1"/>
    <col min="8475" max="8704" width="12.5703125" style="392"/>
    <col min="8705" max="8705" width="35.42578125" style="392" customWidth="1"/>
    <col min="8706" max="8719" width="11.42578125" style="392" customWidth="1"/>
    <col min="8720" max="8720" width="15.42578125" style="392" customWidth="1"/>
    <col min="8721" max="8730" width="8.7109375" style="392" customWidth="1"/>
    <col min="8731" max="8960" width="12.5703125" style="392"/>
    <col min="8961" max="8961" width="35.42578125" style="392" customWidth="1"/>
    <col min="8962" max="8975" width="11.42578125" style="392" customWidth="1"/>
    <col min="8976" max="8976" width="15.42578125" style="392" customWidth="1"/>
    <col min="8977" max="8986" width="8.7109375" style="392" customWidth="1"/>
    <col min="8987" max="9216" width="12.5703125" style="392"/>
    <col min="9217" max="9217" width="35.42578125" style="392" customWidth="1"/>
    <col min="9218" max="9231" width="11.42578125" style="392" customWidth="1"/>
    <col min="9232" max="9232" width="15.42578125" style="392" customWidth="1"/>
    <col min="9233" max="9242" width="8.7109375" style="392" customWidth="1"/>
    <col min="9243" max="9472" width="12.5703125" style="392"/>
    <col min="9473" max="9473" width="35.42578125" style="392" customWidth="1"/>
    <col min="9474" max="9487" width="11.42578125" style="392" customWidth="1"/>
    <col min="9488" max="9488" width="15.42578125" style="392" customWidth="1"/>
    <col min="9489" max="9498" width="8.7109375" style="392" customWidth="1"/>
    <col min="9499" max="9728" width="12.5703125" style="392"/>
    <col min="9729" max="9729" width="35.42578125" style="392" customWidth="1"/>
    <col min="9730" max="9743" width="11.42578125" style="392" customWidth="1"/>
    <col min="9744" max="9744" width="15.42578125" style="392" customWidth="1"/>
    <col min="9745" max="9754" width="8.7109375" style="392" customWidth="1"/>
    <col min="9755" max="9984" width="12.5703125" style="392"/>
    <col min="9985" max="9985" width="35.42578125" style="392" customWidth="1"/>
    <col min="9986" max="9999" width="11.42578125" style="392" customWidth="1"/>
    <col min="10000" max="10000" width="15.42578125" style="392" customWidth="1"/>
    <col min="10001" max="10010" width="8.7109375" style="392" customWidth="1"/>
    <col min="10011" max="10240" width="12.5703125" style="392"/>
    <col min="10241" max="10241" width="35.42578125" style="392" customWidth="1"/>
    <col min="10242" max="10255" width="11.42578125" style="392" customWidth="1"/>
    <col min="10256" max="10256" width="15.42578125" style="392" customWidth="1"/>
    <col min="10257" max="10266" width="8.7109375" style="392" customWidth="1"/>
    <col min="10267" max="10496" width="12.5703125" style="392"/>
    <col min="10497" max="10497" width="35.42578125" style="392" customWidth="1"/>
    <col min="10498" max="10511" width="11.42578125" style="392" customWidth="1"/>
    <col min="10512" max="10512" width="15.42578125" style="392" customWidth="1"/>
    <col min="10513" max="10522" width="8.7109375" style="392" customWidth="1"/>
    <col min="10523" max="10752" width="12.5703125" style="392"/>
    <col min="10753" max="10753" width="35.42578125" style="392" customWidth="1"/>
    <col min="10754" max="10767" width="11.42578125" style="392" customWidth="1"/>
    <col min="10768" max="10768" width="15.42578125" style="392" customWidth="1"/>
    <col min="10769" max="10778" width="8.7109375" style="392" customWidth="1"/>
    <col min="10779" max="11008" width="12.5703125" style="392"/>
    <col min="11009" max="11009" width="35.42578125" style="392" customWidth="1"/>
    <col min="11010" max="11023" width="11.42578125" style="392" customWidth="1"/>
    <col min="11024" max="11024" width="15.42578125" style="392" customWidth="1"/>
    <col min="11025" max="11034" width="8.7109375" style="392" customWidth="1"/>
    <col min="11035" max="11264" width="12.5703125" style="392"/>
    <col min="11265" max="11265" width="35.42578125" style="392" customWidth="1"/>
    <col min="11266" max="11279" width="11.42578125" style="392" customWidth="1"/>
    <col min="11280" max="11280" width="15.42578125" style="392" customWidth="1"/>
    <col min="11281" max="11290" width="8.7109375" style="392" customWidth="1"/>
    <col min="11291" max="11520" width="12.5703125" style="392"/>
    <col min="11521" max="11521" width="35.42578125" style="392" customWidth="1"/>
    <col min="11522" max="11535" width="11.42578125" style="392" customWidth="1"/>
    <col min="11536" max="11536" width="15.42578125" style="392" customWidth="1"/>
    <col min="11537" max="11546" width="8.7109375" style="392" customWidth="1"/>
    <col min="11547" max="11776" width="12.5703125" style="392"/>
    <col min="11777" max="11777" width="35.42578125" style="392" customWidth="1"/>
    <col min="11778" max="11791" width="11.42578125" style="392" customWidth="1"/>
    <col min="11792" max="11792" width="15.42578125" style="392" customWidth="1"/>
    <col min="11793" max="11802" width="8.7109375" style="392" customWidth="1"/>
    <col min="11803" max="12032" width="12.5703125" style="392"/>
    <col min="12033" max="12033" width="35.42578125" style="392" customWidth="1"/>
    <col min="12034" max="12047" width="11.42578125" style="392" customWidth="1"/>
    <col min="12048" max="12048" width="15.42578125" style="392" customWidth="1"/>
    <col min="12049" max="12058" width="8.7109375" style="392" customWidth="1"/>
    <col min="12059" max="12288" width="12.5703125" style="392"/>
    <col min="12289" max="12289" width="35.42578125" style="392" customWidth="1"/>
    <col min="12290" max="12303" width="11.42578125" style="392" customWidth="1"/>
    <col min="12304" max="12304" width="15.42578125" style="392" customWidth="1"/>
    <col min="12305" max="12314" width="8.7109375" style="392" customWidth="1"/>
    <col min="12315" max="12544" width="12.5703125" style="392"/>
    <col min="12545" max="12545" width="35.42578125" style="392" customWidth="1"/>
    <col min="12546" max="12559" width="11.42578125" style="392" customWidth="1"/>
    <col min="12560" max="12560" width="15.42578125" style="392" customWidth="1"/>
    <col min="12561" max="12570" width="8.7109375" style="392" customWidth="1"/>
    <col min="12571" max="12800" width="12.5703125" style="392"/>
    <col min="12801" max="12801" width="35.42578125" style="392" customWidth="1"/>
    <col min="12802" max="12815" width="11.42578125" style="392" customWidth="1"/>
    <col min="12816" max="12816" width="15.42578125" style="392" customWidth="1"/>
    <col min="12817" max="12826" width="8.7109375" style="392" customWidth="1"/>
    <col min="12827" max="13056" width="12.5703125" style="392"/>
    <col min="13057" max="13057" width="35.42578125" style="392" customWidth="1"/>
    <col min="13058" max="13071" width="11.42578125" style="392" customWidth="1"/>
    <col min="13072" max="13072" width="15.42578125" style="392" customWidth="1"/>
    <col min="13073" max="13082" width="8.7109375" style="392" customWidth="1"/>
    <col min="13083" max="13312" width="12.5703125" style="392"/>
    <col min="13313" max="13313" width="35.42578125" style="392" customWidth="1"/>
    <col min="13314" max="13327" width="11.42578125" style="392" customWidth="1"/>
    <col min="13328" max="13328" width="15.42578125" style="392" customWidth="1"/>
    <col min="13329" max="13338" width="8.7109375" style="392" customWidth="1"/>
    <col min="13339" max="13568" width="12.5703125" style="392"/>
    <col min="13569" max="13569" width="35.42578125" style="392" customWidth="1"/>
    <col min="13570" max="13583" width="11.42578125" style="392" customWidth="1"/>
    <col min="13584" max="13584" width="15.42578125" style="392" customWidth="1"/>
    <col min="13585" max="13594" width="8.7109375" style="392" customWidth="1"/>
    <col min="13595" max="13824" width="12.5703125" style="392"/>
    <col min="13825" max="13825" width="35.42578125" style="392" customWidth="1"/>
    <col min="13826" max="13839" width="11.42578125" style="392" customWidth="1"/>
    <col min="13840" max="13840" width="15.42578125" style="392" customWidth="1"/>
    <col min="13841" max="13850" width="8.7109375" style="392" customWidth="1"/>
    <col min="13851" max="14080" width="12.5703125" style="392"/>
    <col min="14081" max="14081" width="35.42578125" style="392" customWidth="1"/>
    <col min="14082" max="14095" width="11.42578125" style="392" customWidth="1"/>
    <col min="14096" max="14096" width="15.42578125" style="392" customWidth="1"/>
    <col min="14097" max="14106" width="8.7109375" style="392" customWidth="1"/>
    <col min="14107" max="14336" width="12.5703125" style="392"/>
    <col min="14337" max="14337" width="35.42578125" style="392" customWidth="1"/>
    <col min="14338" max="14351" width="11.42578125" style="392" customWidth="1"/>
    <col min="14352" max="14352" width="15.42578125" style="392" customWidth="1"/>
    <col min="14353" max="14362" width="8.7109375" style="392" customWidth="1"/>
    <col min="14363" max="14592" width="12.5703125" style="392"/>
    <col min="14593" max="14593" width="35.42578125" style="392" customWidth="1"/>
    <col min="14594" max="14607" width="11.42578125" style="392" customWidth="1"/>
    <col min="14608" max="14608" width="15.42578125" style="392" customWidth="1"/>
    <col min="14609" max="14618" width="8.7109375" style="392" customWidth="1"/>
    <col min="14619" max="14848" width="12.5703125" style="392"/>
    <col min="14849" max="14849" width="35.42578125" style="392" customWidth="1"/>
    <col min="14850" max="14863" width="11.42578125" style="392" customWidth="1"/>
    <col min="14864" max="14864" width="15.42578125" style="392" customWidth="1"/>
    <col min="14865" max="14874" width="8.7109375" style="392" customWidth="1"/>
    <col min="14875" max="15104" width="12.5703125" style="392"/>
    <col min="15105" max="15105" width="35.42578125" style="392" customWidth="1"/>
    <col min="15106" max="15119" width="11.42578125" style="392" customWidth="1"/>
    <col min="15120" max="15120" width="15.42578125" style="392" customWidth="1"/>
    <col min="15121" max="15130" width="8.7109375" style="392" customWidth="1"/>
    <col min="15131" max="15360" width="12.5703125" style="392"/>
    <col min="15361" max="15361" width="35.42578125" style="392" customWidth="1"/>
    <col min="15362" max="15375" width="11.42578125" style="392" customWidth="1"/>
    <col min="15376" max="15376" width="15.42578125" style="392" customWidth="1"/>
    <col min="15377" max="15386" width="8.7109375" style="392" customWidth="1"/>
    <col min="15387" max="15616" width="12.5703125" style="392"/>
    <col min="15617" max="15617" width="35.42578125" style="392" customWidth="1"/>
    <col min="15618" max="15631" width="11.42578125" style="392" customWidth="1"/>
    <col min="15632" max="15632" width="15.42578125" style="392" customWidth="1"/>
    <col min="15633" max="15642" width="8.7109375" style="392" customWidth="1"/>
    <col min="15643" max="15872" width="12.5703125" style="392"/>
    <col min="15873" max="15873" width="35.42578125" style="392" customWidth="1"/>
    <col min="15874" max="15887" width="11.42578125" style="392" customWidth="1"/>
    <col min="15888" max="15888" width="15.42578125" style="392" customWidth="1"/>
    <col min="15889" max="15898" width="8.7109375" style="392" customWidth="1"/>
    <col min="15899" max="16128" width="12.5703125" style="392"/>
    <col min="16129" max="16129" width="35.42578125" style="392" customWidth="1"/>
    <col min="16130" max="16143" width="11.42578125" style="392" customWidth="1"/>
    <col min="16144" max="16144" width="15.42578125" style="392" customWidth="1"/>
    <col min="16145" max="16154" width="8.7109375" style="392" customWidth="1"/>
    <col min="16155" max="16384" width="12.5703125" style="392"/>
  </cols>
  <sheetData>
    <row r="1" spans="1:26" ht="20.25" customHeight="1" x14ac:dyDescent="0.25">
      <c r="A1" s="391"/>
      <c r="B1" s="391"/>
      <c r="C1" s="653" t="s">
        <v>0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391"/>
      <c r="R1" s="391"/>
      <c r="S1" s="391"/>
      <c r="T1" s="391"/>
      <c r="U1" s="391"/>
      <c r="V1" s="391"/>
      <c r="W1" s="391"/>
      <c r="X1" s="391"/>
      <c r="Y1" s="391"/>
      <c r="Z1" s="391"/>
    </row>
    <row r="2" spans="1:26" ht="21" customHeight="1" x14ac:dyDescent="0.25">
      <c r="A2" s="391"/>
      <c r="B2" s="653" t="s">
        <v>1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391"/>
      <c r="R2" s="391"/>
      <c r="S2" s="391"/>
      <c r="T2" s="391"/>
      <c r="U2" s="391"/>
      <c r="V2" s="391"/>
      <c r="W2" s="391"/>
      <c r="X2" s="391"/>
      <c r="Y2" s="391"/>
      <c r="Z2" s="391"/>
    </row>
    <row r="3" spans="1:26" ht="9.75" customHeight="1" x14ac:dyDescent="0.25">
      <c r="A3" s="393"/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</row>
    <row r="4" spans="1:26" ht="19.5" customHeight="1" x14ac:dyDescent="0.25">
      <c r="A4" s="394" t="s">
        <v>2</v>
      </c>
      <c r="B4" s="655" t="s">
        <v>116</v>
      </c>
      <c r="C4" s="656"/>
      <c r="D4" s="656"/>
      <c r="E4" s="656"/>
      <c r="F4" s="656"/>
      <c r="G4" s="650"/>
      <c r="H4" s="657" t="s">
        <v>4</v>
      </c>
      <c r="I4" s="654"/>
      <c r="J4" s="654"/>
      <c r="K4" s="654"/>
      <c r="L4" s="654"/>
      <c r="M4" s="654"/>
      <c r="N4" s="654"/>
      <c r="O4" s="654"/>
      <c r="P4" s="654"/>
      <c r="Q4" s="393"/>
      <c r="R4" s="393"/>
      <c r="S4" s="393"/>
      <c r="T4" s="393"/>
      <c r="U4" s="393"/>
      <c r="V4" s="393"/>
      <c r="W4" s="393"/>
      <c r="X4" s="393"/>
      <c r="Y4" s="393"/>
      <c r="Z4" s="393"/>
    </row>
    <row r="5" spans="1:26" ht="9.75" customHeight="1" x14ac:dyDescent="0.25">
      <c r="A5" s="393"/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</row>
    <row r="6" spans="1:26" x14ac:dyDescent="0.25">
      <c r="A6" s="393"/>
      <c r="B6" s="395" t="s">
        <v>5</v>
      </c>
      <c r="C6" s="395" t="s">
        <v>6</v>
      </c>
      <c r="D6" s="395" t="s">
        <v>7</v>
      </c>
      <c r="E6" s="395" t="s">
        <v>8</v>
      </c>
      <c r="F6" s="395" t="s">
        <v>9</v>
      </c>
      <c r="G6" s="395" t="s">
        <v>10</v>
      </c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</row>
    <row r="7" spans="1:26" ht="31.5" customHeight="1" x14ac:dyDescent="0.25">
      <c r="A7" s="394" t="s">
        <v>11</v>
      </c>
      <c r="B7" s="396">
        <v>187</v>
      </c>
      <c r="C7" s="396">
        <v>26</v>
      </c>
      <c r="D7" s="396">
        <v>12</v>
      </c>
      <c r="E7" s="396">
        <v>7</v>
      </c>
      <c r="F7" s="396">
        <v>0</v>
      </c>
      <c r="G7" s="397">
        <f>SUM(B7:F7)</f>
        <v>232</v>
      </c>
      <c r="H7" s="393"/>
      <c r="I7" s="658" t="s">
        <v>163</v>
      </c>
      <c r="J7" s="650"/>
      <c r="K7" s="398">
        <v>5859</v>
      </c>
      <c r="L7" s="393"/>
      <c r="M7" s="393"/>
      <c r="N7" s="393"/>
      <c r="O7" s="393"/>
      <c r="P7" s="393"/>
      <c r="Q7" s="393"/>
      <c r="R7" s="393"/>
      <c r="S7" s="393"/>
      <c r="T7" s="393"/>
      <c r="U7" s="393"/>
      <c r="V7" s="393"/>
      <c r="W7" s="393"/>
      <c r="X7" s="393"/>
      <c r="Y7" s="393"/>
      <c r="Z7" s="393"/>
    </row>
    <row r="8" spans="1:26" x14ac:dyDescent="0.25">
      <c r="A8" s="399"/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</row>
    <row r="9" spans="1:26" ht="62.25" customHeight="1" x14ac:dyDescent="0.25">
      <c r="A9" s="400"/>
      <c r="B9" s="401">
        <v>42583</v>
      </c>
      <c r="C9" s="401">
        <v>42614</v>
      </c>
      <c r="D9" s="401">
        <v>42644</v>
      </c>
      <c r="E9" s="401">
        <v>42675</v>
      </c>
      <c r="F9" s="401">
        <v>42705</v>
      </c>
      <c r="G9" s="401">
        <v>42736</v>
      </c>
      <c r="H9" s="401">
        <v>42767</v>
      </c>
      <c r="I9" s="401">
        <v>42795</v>
      </c>
      <c r="J9" s="401">
        <v>42826</v>
      </c>
      <c r="K9" s="401">
        <v>42856</v>
      </c>
      <c r="L9" s="401">
        <v>42887</v>
      </c>
      <c r="M9" s="401">
        <v>42917</v>
      </c>
      <c r="N9" s="402" t="s">
        <v>10</v>
      </c>
      <c r="O9" s="402" t="s">
        <v>13</v>
      </c>
      <c r="P9" s="571" t="s">
        <v>193</v>
      </c>
      <c r="Q9" s="400"/>
      <c r="R9" s="400"/>
      <c r="S9" s="400"/>
      <c r="T9" s="400"/>
      <c r="U9" s="400"/>
      <c r="V9" s="400"/>
      <c r="W9" s="400"/>
      <c r="X9" s="400"/>
      <c r="Y9" s="400"/>
      <c r="Z9" s="400"/>
    </row>
    <row r="10" spans="1:26" ht="15" customHeight="1" x14ac:dyDescent="0.25">
      <c r="A10" s="403" t="s">
        <v>14</v>
      </c>
      <c r="B10" s="403"/>
      <c r="C10" s="403"/>
      <c r="D10" s="403"/>
      <c r="E10" s="403"/>
      <c r="F10" s="399"/>
      <c r="G10" s="399"/>
      <c r="H10" s="399"/>
      <c r="I10" s="399"/>
      <c r="J10" s="399"/>
      <c r="K10" s="399"/>
      <c r="L10" s="399"/>
      <c r="M10" s="399"/>
      <c r="N10" s="399"/>
      <c r="O10" s="399"/>
      <c r="P10" s="399"/>
      <c r="Q10" s="399"/>
      <c r="R10" s="399"/>
      <c r="S10" s="399"/>
      <c r="T10" s="399"/>
      <c r="U10" s="399"/>
      <c r="V10" s="399"/>
      <c r="W10" s="399"/>
      <c r="X10" s="399"/>
      <c r="Y10" s="399"/>
      <c r="Z10" s="399"/>
    </row>
    <row r="11" spans="1:26" ht="28.5" customHeight="1" x14ac:dyDescent="0.25">
      <c r="A11" s="404" t="s">
        <v>15</v>
      </c>
      <c r="B11" s="405">
        <v>4757</v>
      </c>
      <c r="C11" s="405">
        <v>5218</v>
      </c>
      <c r="D11" s="405">
        <v>6082</v>
      </c>
      <c r="E11" s="405">
        <v>5501</v>
      </c>
      <c r="F11" s="405">
        <v>5566</v>
      </c>
      <c r="G11" s="405">
        <v>4846</v>
      </c>
      <c r="H11" s="405">
        <v>4739</v>
      </c>
      <c r="I11" s="405">
        <v>4347</v>
      </c>
      <c r="J11" s="405">
        <v>6520</v>
      </c>
      <c r="K11" s="405">
        <v>6065</v>
      </c>
      <c r="L11" s="405">
        <v>7135</v>
      </c>
      <c r="M11" s="405">
        <v>6035</v>
      </c>
      <c r="N11" s="406">
        <f>SUM(B11:M11)</f>
        <v>66811</v>
      </c>
      <c r="O11" s="406">
        <f>N11/12</f>
        <v>5567.583333333333</v>
      </c>
      <c r="P11" s="406">
        <f>(SUM(B11:M11)/12)/$G$7</f>
        <v>23.998204022988503</v>
      </c>
      <c r="Q11" s="399"/>
      <c r="R11" s="399"/>
      <c r="S11" s="399"/>
      <c r="T11" s="399"/>
      <c r="U11" s="399"/>
      <c r="V11" s="399"/>
      <c r="W11" s="399"/>
      <c r="X11" s="399"/>
      <c r="Y11" s="399"/>
      <c r="Z11" s="399"/>
    </row>
    <row r="12" spans="1:26" ht="28.5" customHeight="1" x14ac:dyDescent="0.25">
      <c r="A12" s="407" t="s">
        <v>60</v>
      </c>
      <c r="B12" s="408">
        <f t="shared" ref="B12:M12" si="0">B11/$K$7</f>
        <v>0.81191329578426352</v>
      </c>
      <c r="C12" s="408">
        <f t="shared" si="0"/>
        <v>0.89059566478921315</v>
      </c>
      <c r="D12" s="408">
        <f t="shared" si="0"/>
        <v>1.0380611025772317</v>
      </c>
      <c r="E12" s="408">
        <f t="shared" si="0"/>
        <v>0.9388974227683905</v>
      </c>
      <c r="F12" s="408">
        <f t="shared" si="0"/>
        <v>0.94999146612049834</v>
      </c>
      <c r="G12" s="408">
        <f t="shared" si="0"/>
        <v>0.82710360129714966</v>
      </c>
      <c r="H12" s="408">
        <f t="shared" si="0"/>
        <v>0.80884109916367986</v>
      </c>
      <c r="I12" s="408">
        <f t="shared" si="0"/>
        <v>0.74193548387096775</v>
      </c>
      <c r="J12" s="408">
        <f t="shared" si="0"/>
        <v>1.1128178870114354</v>
      </c>
      <c r="K12" s="408">
        <f t="shared" si="0"/>
        <v>1.0351595835466803</v>
      </c>
      <c r="L12" s="408">
        <f t="shared" si="0"/>
        <v>1.2177846048813792</v>
      </c>
      <c r="M12" s="408">
        <f t="shared" si="0"/>
        <v>1.0300392558457074</v>
      </c>
      <c r="N12" s="406">
        <f>SUM(B12:M12)</f>
        <v>11.403140467656597</v>
      </c>
      <c r="O12" s="406">
        <f>N12/12</f>
        <v>0.95026170563804968</v>
      </c>
      <c r="P12" s="406">
        <f t="shared" ref="P12:P29" si="1">(SUM(B12:M12)/12)/$G$7</f>
        <v>4.0959556277502139E-3</v>
      </c>
      <c r="Q12" s="399"/>
      <c r="R12" s="399"/>
      <c r="S12" s="399"/>
      <c r="T12" s="399"/>
      <c r="U12" s="399"/>
      <c r="V12" s="399"/>
      <c r="W12" s="399"/>
      <c r="X12" s="399"/>
      <c r="Y12" s="399"/>
      <c r="Z12" s="399"/>
    </row>
    <row r="13" spans="1:26" ht="60" x14ac:dyDescent="0.25">
      <c r="A13" s="407" t="s">
        <v>17</v>
      </c>
      <c r="B13" s="405">
        <v>4305.88</v>
      </c>
      <c r="C13" s="405">
        <v>4553.92</v>
      </c>
      <c r="D13" s="405">
        <v>4915.2700000000004</v>
      </c>
      <c r="E13" s="405">
        <v>4635.3100000000004</v>
      </c>
      <c r="F13" s="405">
        <v>4546.29</v>
      </c>
      <c r="G13" s="405">
        <v>3915.83</v>
      </c>
      <c r="H13" s="405">
        <v>3790.41</v>
      </c>
      <c r="I13" s="405">
        <v>3988.4</v>
      </c>
      <c r="J13" s="405">
        <v>5078.0200000000004</v>
      </c>
      <c r="K13" s="405">
        <v>4819.8</v>
      </c>
      <c r="L13" s="405">
        <v>5495.33</v>
      </c>
      <c r="M13" s="405">
        <v>5268.83</v>
      </c>
      <c r="N13" s="406">
        <f>SUM(B13:M13)</f>
        <v>55313.290000000008</v>
      </c>
      <c r="O13" s="406">
        <f>N13/12</f>
        <v>4609.440833333334</v>
      </c>
      <c r="P13" s="406">
        <f t="shared" si="1"/>
        <v>19.868279454022993</v>
      </c>
      <c r="Q13" s="399"/>
      <c r="R13" s="399"/>
      <c r="S13" s="399"/>
      <c r="T13" s="399"/>
      <c r="U13" s="399"/>
      <c r="V13" s="399"/>
      <c r="W13" s="399"/>
      <c r="X13" s="399"/>
      <c r="Y13" s="399"/>
      <c r="Z13" s="399"/>
    </row>
    <row r="14" spans="1:26" ht="27.75" customHeight="1" x14ac:dyDescent="0.25">
      <c r="A14" s="404" t="s">
        <v>61</v>
      </c>
      <c r="B14" s="408">
        <f t="shared" ref="B14:M14" si="2">B13/$K$7</f>
        <v>0.73491722136883431</v>
      </c>
      <c r="C14" s="408">
        <f t="shared" si="2"/>
        <v>0.77725209080047786</v>
      </c>
      <c r="D14" s="408">
        <f t="shared" si="2"/>
        <v>0.83892643795869615</v>
      </c>
      <c r="E14" s="408">
        <f t="shared" si="2"/>
        <v>0.79114353985321739</v>
      </c>
      <c r="F14" s="408">
        <f t="shared" si="2"/>
        <v>0.77594982078853048</v>
      </c>
      <c r="G14" s="408">
        <f t="shared" si="2"/>
        <v>0.66834442737668542</v>
      </c>
      <c r="H14" s="408">
        <f t="shared" si="2"/>
        <v>0.64693804403481825</v>
      </c>
      <c r="I14" s="408">
        <f t="shared" si="2"/>
        <v>0.68073050008533886</v>
      </c>
      <c r="J14" s="408">
        <f t="shared" si="2"/>
        <v>0.86670421573647383</v>
      </c>
      <c r="K14" s="408">
        <f t="shared" si="2"/>
        <v>0.82263184843830006</v>
      </c>
      <c r="L14" s="408">
        <f t="shared" si="2"/>
        <v>0.93792968083290662</v>
      </c>
      <c r="M14" s="408">
        <f t="shared" si="2"/>
        <v>0.89927120669056149</v>
      </c>
      <c r="N14" s="406">
        <f>SUM(B14:M14)</f>
        <v>9.4407390339648405</v>
      </c>
      <c r="O14" s="406">
        <f>N14/12</f>
        <v>0.78672825283040337</v>
      </c>
      <c r="P14" s="406">
        <f t="shared" si="1"/>
        <v>3.3910700553034627E-3</v>
      </c>
      <c r="Q14" s="399"/>
      <c r="R14" s="399"/>
      <c r="S14" s="399"/>
      <c r="T14" s="399"/>
      <c r="U14" s="399"/>
      <c r="V14" s="399"/>
      <c r="W14" s="399"/>
      <c r="X14" s="399"/>
      <c r="Y14" s="399"/>
      <c r="Z14" s="399"/>
    </row>
    <row r="15" spans="1:26" ht="10.5" customHeight="1" x14ac:dyDescent="0.25">
      <c r="A15" s="399"/>
      <c r="B15" s="409"/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6"/>
      <c r="Q15" s="399"/>
      <c r="R15" s="399"/>
      <c r="S15" s="399"/>
      <c r="T15" s="399"/>
      <c r="U15" s="399"/>
      <c r="V15" s="399"/>
      <c r="W15" s="399"/>
      <c r="X15" s="399"/>
      <c r="Y15" s="399"/>
      <c r="Z15" s="399"/>
    </row>
    <row r="16" spans="1:26" ht="15" customHeight="1" x14ac:dyDescent="0.25">
      <c r="A16" s="410" t="s">
        <v>19</v>
      </c>
      <c r="B16" s="409"/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6"/>
      <c r="Q16" s="399"/>
      <c r="R16" s="399"/>
      <c r="S16" s="399"/>
      <c r="T16" s="399"/>
      <c r="U16" s="399"/>
      <c r="V16" s="399"/>
      <c r="W16" s="399"/>
      <c r="X16" s="399"/>
      <c r="Y16" s="399"/>
      <c r="Z16" s="399"/>
    </row>
    <row r="17" spans="1:26" ht="32.25" customHeight="1" x14ac:dyDescent="0.25">
      <c r="A17" s="404" t="s">
        <v>62</v>
      </c>
      <c r="B17" s="405">
        <v>288</v>
      </c>
      <c r="C17" s="405">
        <v>264</v>
      </c>
      <c r="D17" s="405">
        <v>285</v>
      </c>
      <c r="E17" s="405">
        <v>493</v>
      </c>
      <c r="F17" s="405">
        <v>919</v>
      </c>
      <c r="G17" s="405">
        <v>526</v>
      </c>
      <c r="H17" s="405">
        <v>621</v>
      </c>
      <c r="I17" s="405">
        <v>358</v>
      </c>
      <c r="J17" s="405">
        <v>318</v>
      </c>
      <c r="K17" s="405">
        <v>433</v>
      </c>
      <c r="L17" s="405">
        <v>391</v>
      </c>
      <c r="M17" s="405">
        <v>404</v>
      </c>
      <c r="N17" s="406">
        <f>SUM(B17:M17)</f>
        <v>5300</v>
      </c>
      <c r="O17" s="406">
        <f>N17/12</f>
        <v>441.66666666666669</v>
      </c>
      <c r="P17" s="406">
        <f t="shared" si="1"/>
        <v>1.9037356321839081</v>
      </c>
      <c r="Q17" s="399"/>
      <c r="R17" s="399"/>
      <c r="S17" s="399"/>
      <c r="T17" s="399"/>
      <c r="U17" s="399"/>
      <c r="V17" s="399"/>
      <c r="W17" s="399"/>
      <c r="X17" s="399"/>
      <c r="Y17" s="399"/>
      <c r="Z17" s="399"/>
    </row>
    <row r="18" spans="1:26" ht="32.25" customHeight="1" x14ac:dyDescent="0.25">
      <c r="A18" s="407" t="s">
        <v>63</v>
      </c>
      <c r="B18" s="408">
        <f t="shared" ref="B18:M18" si="3">B17/$K$7</f>
        <v>4.9155145929339478E-2</v>
      </c>
      <c r="C18" s="408">
        <f t="shared" si="3"/>
        <v>4.5058883768561188E-2</v>
      </c>
      <c r="D18" s="408">
        <f t="shared" si="3"/>
        <v>4.8643113159242191E-2</v>
      </c>
      <c r="E18" s="408">
        <f t="shared" si="3"/>
        <v>8.4144051885987364E-2</v>
      </c>
      <c r="F18" s="408">
        <f t="shared" si="3"/>
        <v>0.15685270523980202</v>
      </c>
      <c r="G18" s="408">
        <f t="shared" si="3"/>
        <v>8.9776412357057522E-2</v>
      </c>
      <c r="H18" s="408">
        <f t="shared" si="3"/>
        <v>0.10599078341013825</v>
      </c>
      <c r="I18" s="408">
        <f t="shared" si="3"/>
        <v>6.1102577231609487E-2</v>
      </c>
      <c r="J18" s="408">
        <f t="shared" si="3"/>
        <v>5.4275473630312342E-2</v>
      </c>
      <c r="K18" s="408">
        <f t="shared" si="3"/>
        <v>7.390339648404165E-2</v>
      </c>
      <c r="L18" s="408">
        <f t="shared" si="3"/>
        <v>6.6734937702679645E-2</v>
      </c>
      <c r="M18" s="408">
        <f t="shared" si="3"/>
        <v>6.8953746373101213E-2</v>
      </c>
      <c r="N18" s="406">
        <f>SUM(B18:M18)</f>
        <v>0.90459122717187246</v>
      </c>
      <c r="O18" s="406">
        <f>N18/12</f>
        <v>7.5382602264322709E-2</v>
      </c>
      <c r="P18" s="406">
        <f t="shared" si="1"/>
        <v>3.249250097600117E-4</v>
      </c>
      <c r="Q18" s="399"/>
      <c r="R18" s="399"/>
      <c r="S18" s="399"/>
      <c r="T18" s="399"/>
      <c r="U18" s="399"/>
      <c r="V18" s="399"/>
      <c r="W18" s="399"/>
      <c r="X18" s="399"/>
      <c r="Y18" s="399"/>
      <c r="Z18" s="399"/>
    </row>
    <row r="19" spans="1:26" ht="48.75" customHeight="1" x14ac:dyDescent="0.25">
      <c r="A19" s="404" t="s">
        <v>17</v>
      </c>
      <c r="B19" s="405">
        <v>1962.09</v>
      </c>
      <c r="C19" s="405">
        <v>1798.59</v>
      </c>
      <c r="D19" s="405">
        <v>1941.66</v>
      </c>
      <c r="E19" s="405">
        <v>3364.38</v>
      </c>
      <c r="F19" s="405">
        <v>5374.62</v>
      </c>
      <c r="G19" s="405">
        <v>3076.22</v>
      </c>
      <c r="H19" s="405">
        <v>3631.82</v>
      </c>
      <c r="I19" s="405">
        <v>2442.3200000000002</v>
      </c>
      <c r="J19" s="405">
        <v>2169.4299999999998</v>
      </c>
      <c r="K19" s="405">
        <v>2953.98</v>
      </c>
      <c r="L19" s="405">
        <v>2913.04</v>
      </c>
      <c r="M19" s="405">
        <v>3102.56</v>
      </c>
      <c r="N19" s="406">
        <f>SUM(B19:M19)</f>
        <v>34730.71</v>
      </c>
      <c r="O19" s="406">
        <f>N19/12</f>
        <v>2894.2258333333334</v>
      </c>
      <c r="P19" s="406">
        <f t="shared" si="1"/>
        <v>12.475111350574712</v>
      </c>
      <c r="Q19" s="399"/>
      <c r="R19" s="399"/>
      <c r="S19" s="399"/>
      <c r="T19" s="399"/>
      <c r="U19" s="399"/>
      <c r="V19" s="399"/>
      <c r="W19" s="399"/>
      <c r="X19" s="399"/>
      <c r="Y19" s="399"/>
      <c r="Z19" s="399"/>
    </row>
    <row r="20" spans="1:26" ht="28.5" customHeight="1" x14ac:dyDescent="0.25">
      <c r="A20" s="404" t="s">
        <v>64</v>
      </c>
      <c r="B20" s="408">
        <f t="shared" ref="B20:M20" si="4">B19/$K$7</f>
        <v>0.3348847926267281</v>
      </c>
      <c r="C20" s="408">
        <f t="shared" si="4"/>
        <v>0.30697900665642602</v>
      </c>
      <c r="D20" s="408">
        <f t="shared" si="4"/>
        <v>0.33139784946236561</v>
      </c>
      <c r="E20" s="408">
        <f t="shared" si="4"/>
        <v>0.57422427035330259</v>
      </c>
      <c r="F20" s="408">
        <f t="shared" si="4"/>
        <v>0.91732718894009213</v>
      </c>
      <c r="G20" s="408">
        <f t="shared" si="4"/>
        <v>0.5250418160095579</v>
      </c>
      <c r="H20" s="408">
        <f t="shared" si="4"/>
        <v>0.61987028503157537</v>
      </c>
      <c r="I20" s="408">
        <f t="shared" si="4"/>
        <v>0.41684929168800139</v>
      </c>
      <c r="J20" s="408">
        <f t="shared" si="4"/>
        <v>0.37027308414405186</v>
      </c>
      <c r="K20" s="408">
        <f t="shared" si="4"/>
        <v>0.50417818740399389</v>
      </c>
      <c r="L20" s="408">
        <f t="shared" si="4"/>
        <v>0.49719064686806624</v>
      </c>
      <c r="M20" s="408">
        <f t="shared" si="4"/>
        <v>0.52953746373101207</v>
      </c>
      <c r="N20" s="406">
        <f>SUM(B20:M20)</f>
        <v>5.9277538829151739</v>
      </c>
      <c r="O20" s="406">
        <f>N20/12</f>
        <v>0.49397949024293114</v>
      </c>
      <c r="P20" s="406">
        <f t="shared" si="1"/>
        <v>2.1292219407022892E-3</v>
      </c>
      <c r="Q20" s="399"/>
      <c r="R20" s="399"/>
      <c r="S20" s="399"/>
      <c r="T20" s="399"/>
      <c r="U20" s="399"/>
      <c r="V20" s="399"/>
      <c r="W20" s="399"/>
      <c r="X20" s="399"/>
      <c r="Y20" s="399"/>
      <c r="Z20" s="399"/>
    </row>
    <row r="21" spans="1:26" x14ac:dyDescent="0.25">
      <c r="A21" s="399"/>
      <c r="B21" s="409"/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6"/>
      <c r="Q21" s="399"/>
      <c r="R21" s="399"/>
      <c r="S21" s="399"/>
      <c r="T21" s="399"/>
      <c r="U21" s="399"/>
      <c r="V21" s="399"/>
      <c r="W21" s="399"/>
      <c r="X21" s="399"/>
      <c r="Y21" s="399"/>
      <c r="Z21" s="399"/>
    </row>
    <row r="22" spans="1:26" ht="15" customHeight="1" x14ac:dyDescent="0.25">
      <c r="A22" s="410" t="s">
        <v>23</v>
      </c>
      <c r="B22" s="409"/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6"/>
      <c r="Q22" s="399"/>
      <c r="R22" s="399"/>
      <c r="S22" s="399"/>
      <c r="T22" s="399"/>
      <c r="U22" s="399"/>
      <c r="V22" s="399"/>
      <c r="W22" s="399"/>
      <c r="X22" s="399"/>
      <c r="Y22" s="399"/>
      <c r="Z22" s="399"/>
    </row>
    <row r="23" spans="1:26" ht="27.75" customHeight="1" x14ac:dyDescent="0.25">
      <c r="A23" s="404" t="s">
        <v>24</v>
      </c>
      <c r="B23" s="405">
        <v>554</v>
      </c>
      <c r="C23" s="405">
        <v>529.49</v>
      </c>
      <c r="D23" s="405">
        <v>511.8</v>
      </c>
      <c r="E23" s="405">
        <v>633.51</v>
      </c>
      <c r="F23" s="405">
        <v>344.1</v>
      </c>
      <c r="G23" s="405">
        <v>339.02</v>
      </c>
      <c r="H23" s="405">
        <v>743.79</v>
      </c>
      <c r="I23" s="405">
        <v>856.53</v>
      </c>
      <c r="J23" s="405">
        <v>583.92999999999995</v>
      </c>
      <c r="K23" s="405">
        <v>791.99</v>
      </c>
      <c r="L23" s="405">
        <v>643.35</v>
      </c>
      <c r="M23" s="405">
        <v>520.63</v>
      </c>
      <c r="N23" s="406">
        <f>SUM(B23:M23)</f>
        <v>7052.14</v>
      </c>
      <c r="O23" s="406">
        <f>N23/12</f>
        <v>587.6783333333334</v>
      </c>
      <c r="P23" s="406">
        <f t="shared" si="1"/>
        <v>2.5330962643678165</v>
      </c>
      <c r="Q23" s="399"/>
      <c r="R23" s="399"/>
      <c r="S23" s="399"/>
      <c r="T23" s="399"/>
      <c r="U23" s="399"/>
      <c r="V23" s="399"/>
      <c r="W23" s="399"/>
      <c r="X23" s="399"/>
      <c r="Y23" s="399"/>
      <c r="Z23" s="399"/>
    </row>
    <row r="24" spans="1:26" ht="27.75" customHeight="1" x14ac:dyDescent="0.25">
      <c r="A24" s="404" t="s">
        <v>25</v>
      </c>
      <c r="B24" s="405">
        <v>217.16</v>
      </c>
      <c r="C24" s="405">
        <v>217.16</v>
      </c>
      <c r="D24" s="405">
        <v>217.16</v>
      </c>
      <c r="E24" s="405">
        <v>217.16</v>
      </c>
      <c r="F24" s="405">
        <v>217.16</v>
      </c>
      <c r="G24" s="405">
        <v>217.16</v>
      </c>
      <c r="H24" s="405">
        <v>217.16</v>
      </c>
      <c r="I24" s="405">
        <v>235.57</v>
      </c>
      <c r="J24" s="405">
        <v>353.35</v>
      </c>
      <c r="K24" s="405">
        <v>353.35</v>
      </c>
      <c r="L24" s="405">
        <v>353.35</v>
      </c>
      <c r="M24" s="405">
        <v>353.35</v>
      </c>
      <c r="N24" s="406">
        <f>SUM(B24:M24)</f>
        <v>3169.0899999999997</v>
      </c>
      <c r="O24" s="406">
        <f>N24/12</f>
        <v>264.09083333333331</v>
      </c>
      <c r="P24" s="406">
        <f t="shared" si="1"/>
        <v>1.1383225574712643</v>
      </c>
      <c r="Q24" s="399"/>
      <c r="R24" s="399"/>
      <c r="S24" s="399"/>
      <c r="T24" s="399"/>
      <c r="U24" s="399"/>
      <c r="V24" s="399"/>
      <c r="W24" s="399"/>
      <c r="X24" s="399"/>
      <c r="Y24" s="399"/>
      <c r="Z24" s="399"/>
    </row>
    <row r="25" spans="1:26" ht="31.5" customHeight="1" x14ac:dyDescent="0.25">
      <c r="A25" s="404" t="s">
        <v>26</v>
      </c>
      <c r="B25" s="405">
        <v>10660</v>
      </c>
      <c r="C25" s="405">
        <v>9567</v>
      </c>
      <c r="D25" s="405">
        <v>7224</v>
      </c>
      <c r="E25" s="405">
        <v>12773</v>
      </c>
      <c r="F25" s="405">
        <v>3194</v>
      </c>
      <c r="G25" s="405">
        <v>2194</v>
      </c>
      <c r="H25" s="405">
        <v>9973</v>
      </c>
      <c r="I25" s="405">
        <v>15888</v>
      </c>
      <c r="J25" s="405">
        <v>5539</v>
      </c>
      <c r="K25" s="405">
        <v>12328</v>
      </c>
      <c r="L25" s="405">
        <v>5594</v>
      </c>
      <c r="M25" s="405">
        <v>0</v>
      </c>
      <c r="N25" s="406">
        <f>SUM(B25:M25)</f>
        <v>94934</v>
      </c>
      <c r="O25" s="406">
        <f>N25/12</f>
        <v>7911.166666666667</v>
      </c>
      <c r="P25" s="406">
        <f t="shared" si="1"/>
        <v>34.099856321839084</v>
      </c>
      <c r="Q25" s="399"/>
      <c r="R25" s="399"/>
      <c r="S25" s="399"/>
      <c r="T25" s="399"/>
      <c r="U25" s="399"/>
      <c r="V25" s="399"/>
      <c r="W25" s="399"/>
      <c r="X25" s="399"/>
      <c r="Y25" s="399"/>
      <c r="Z25" s="399"/>
    </row>
    <row r="26" spans="1:26" ht="27.75" customHeight="1" x14ac:dyDescent="0.25">
      <c r="A26" s="404" t="s">
        <v>27</v>
      </c>
      <c r="B26" s="405">
        <v>86</v>
      </c>
      <c r="C26" s="405">
        <v>133</v>
      </c>
      <c r="D26" s="405">
        <v>416</v>
      </c>
      <c r="E26" s="405">
        <v>213</v>
      </c>
      <c r="F26" s="405">
        <v>162</v>
      </c>
      <c r="G26" s="405">
        <v>285</v>
      </c>
      <c r="H26" s="405">
        <v>1362</v>
      </c>
      <c r="I26" s="405">
        <v>674</v>
      </c>
      <c r="J26" s="405">
        <v>177</v>
      </c>
      <c r="K26" s="405">
        <v>613</v>
      </c>
      <c r="L26" s="405">
        <v>899</v>
      </c>
      <c r="M26" s="405">
        <v>1374</v>
      </c>
      <c r="N26" s="406">
        <f>SUM(B26:M26)</f>
        <v>6394</v>
      </c>
      <c r="O26" s="406">
        <f>N26/12</f>
        <v>532.83333333333337</v>
      </c>
      <c r="P26" s="406">
        <f t="shared" si="1"/>
        <v>2.2966954022988508</v>
      </c>
      <c r="Q26" s="399"/>
      <c r="R26" s="399"/>
      <c r="S26" s="399"/>
      <c r="T26" s="399"/>
      <c r="U26" s="399"/>
      <c r="V26" s="399"/>
      <c r="W26" s="399"/>
      <c r="X26" s="399"/>
      <c r="Y26" s="399"/>
      <c r="Z26" s="399"/>
    </row>
    <row r="27" spans="1:26" ht="15.75" customHeight="1" x14ac:dyDescent="0.25">
      <c r="A27" s="411"/>
      <c r="B27" s="412"/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06"/>
      <c r="Q27" s="411"/>
      <c r="R27" s="411"/>
      <c r="S27" s="411"/>
      <c r="T27" s="411"/>
      <c r="U27" s="411"/>
      <c r="V27" s="411"/>
      <c r="W27" s="411"/>
      <c r="X27" s="411"/>
      <c r="Y27" s="411"/>
      <c r="Z27" s="411"/>
    </row>
    <row r="28" spans="1:26" ht="15.75" customHeight="1" x14ac:dyDescent="0.25">
      <c r="A28" s="413" t="s">
        <v>28</v>
      </c>
      <c r="B28" s="412"/>
      <c r="C28" s="412"/>
      <c r="D28" s="412"/>
      <c r="E28" s="412"/>
      <c r="F28" s="412"/>
      <c r="G28" s="412"/>
      <c r="H28" s="412"/>
      <c r="I28" s="412"/>
      <c r="J28" s="412"/>
      <c r="K28" s="412"/>
      <c r="L28" s="412"/>
      <c r="M28" s="412"/>
      <c r="N28" s="412"/>
      <c r="O28" s="412"/>
      <c r="P28" s="406"/>
      <c r="Q28" s="411"/>
      <c r="R28" s="411"/>
      <c r="S28" s="411"/>
      <c r="T28" s="411"/>
      <c r="U28" s="411"/>
      <c r="V28" s="411"/>
      <c r="W28" s="411"/>
      <c r="X28" s="411"/>
      <c r="Y28" s="411"/>
      <c r="Z28" s="411"/>
    </row>
    <row r="29" spans="1:26" ht="27.75" customHeight="1" x14ac:dyDescent="0.25">
      <c r="A29" s="404" t="s">
        <v>29</v>
      </c>
      <c r="B29" s="405">
        <v>0</v>
      </c>
      <c r="C29" s="405">
        <v>0</v>
      </c>
      <c r="D29" s="405">
        <v>0</v>
      </c>
      <c r="E29" s="405">
        <v>0</v>
      </c>
      <c r="F29" s="405">
        <v>0</v>
      </c>
      <c r="G29" s="405">
        <v>0</v>
      </c>
      <c r="H29" s="405">
        <v>0</v>
      </c>
      <c r="I29" s="405">
        <v>0</v>
      </c>
      <c r="J29" s="405">
        <v>0</v>
      </c>
      <c r="K29" s="405">
        <v>0</v>
      </c>
      <c r="L29" s="405">
        <v>0</v>
      </c>
      <c r="M29" s="405">
        <v>0</v>
      </c>
      <c r="N29" s="406">
        <f>SUM(B29:M29)</f>
        <v>0</v>
      </c>
      <c r="O29" s="406">
        <f>N29/12</f>
        <v>0</v>
      </c>
      <c r="P29" s="406">
        <f t="shared" si="1"/>
        <v>0</v>
      </c>
      <c r="Q29" s="399"/>
      <c r="R29" s="399"/>
      <c r="S29" s="399"/>
      <c r="T29" s="399"/>
      <c r="U29" s="399"/>
      <c r="V29" s="399"/>
      <c r="W29" s="399"/>
      <c r="X29" s="399"/>
      <c r="Y29" s="399"/>
      <c r="Z29" s="399"/>
    </row>
    <row r="30" spans="1:26" x14ac:dyDescent="0.25">
      <c r="A30" s="399"/>
      <c r="B30" s="409"/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399"/>
      <c r="R30" s="399"/>
      <c r="S30" s="399"/>
      <c r="T30" s="399"/>
      <c r="U30" s="399"/>
      <c r="V30" s="399"/>
      <c r="W30" s="399"/>
      <c r="X30" s="399"/>
      <c r="Y30" s="399"/>
      <c r="Z30" s="399"/>
    </row>
    <row r="31" spans="1:26" ht="45" customHeight="1" x14ac:dyDescent="0.25">
      <c r="A31" s="414" t="s">
        <v>30</v>
      </c>
      <c r="B31" s="415" t="s">
        <v>31</v>
      </c>
      <c r="C31" s="415" t="s">
        <v>32</v>
      </c>
      <c r="D31" s="402" t="s">
        <v>33</v>
      </c>
      <c r="E31" s="649" t="s">
        <v>34</v>
      </c>
      <c r="F31" s="650"/>
      <c r="G31" s="409"/>
      <c r="H31" s="651" t="s">
        <v>35</v>
      </c>
      <c r="I31" s="652"/>
      <c r="J31" s="415" t="s">
        <v>31</v>
      </c>
      <c r="K31" s="415" t="s">
        <v>36</v>
      </c>
      <c r="L31" s="402" t="s">
        <v>33</v>
      </c>
      <c r="M31" s="649" t="s">
        <v>34</v>
      </c>
      <c r="N31" s="650"/>
      <c r="O31" s="409"/>
      <c r="P31" s="409"/>
      <c r="Q31" s="409"/>
      <c r="R31" s="409"/>
      <c r="S31" s="399"/>
      <c r="T31" s="399"/>
      <c r="U31" s="399"/>
      <c r="V31" s="399"/>
      <c r="W31" s="399"/>
      <c r="X31" s="399"/>
      <c r="Y31" s="399"/>
      <c r="Z31" s="399"/>
    </row>
    <row r="32" spans="1:26" ht="36" customHeight="1" x14ac:dyDescent="0.25">
      <c r="A32" s="404" t="s">
        <v>37</v>
      </c>
      <c r="B32" s="405">
        <v>9</v>
      </c>
      <c r="C32" s="408">
        <f>B32*100</f>
        <v>900</v>
      </c>
      <c r="D32" s="406">
        <f>C32/12</f>
        <v>75</v>
      </c>
      <c r="E32" s="659">
        <f>D32/G7</f>
        <v>0.32327586206896552</v>
      </c>
      <c r="F32" s="650"/>
      <c r="G32" s="399"/>
      <c r="H32" s="663" t="s">
        <v>38</v>
      </c>
      <c r="I32" s="650"/>
      <c r="J32" s="405">
        <v>0</v>
      </c>
      <c r="K32" s="408">
        <f>J32*100</f>
        <v>0</v>
      </c>
      <c r="L32" s="406">
        <f>K32/12</f>
        <v>0</v>
      </c>
      <c r="M32" s="659">
        <f>L32/G7</f>
        <v>0</v>
      </c>
      <c r="N32" s="650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</row>
    <row r="33" spans="1:26" x14ac:dyDescent="0.25">
      <c r="A33" s="399"/>
      <c r="B33" s="409"/>
      <c r="C33" s="409"/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399"/>
      <c r="R33" s="399"/>
      <c r="S33" s="399"/>
      <c r="T33" s="399"/>
      <c r="U33" s="399"/>
      <c r="V33" s="399"/>
      <c r="W33" s="399"/>
      <c r="X33" s="399"/>
      <c r="Y33" s="399"/>
      <c r="Z33" s="399"/>
    </row>
    <row r="34" spans="1:26" ht="45" customHeight="1" x14ac:dyDescent="0.25">
      <c r="A34" s="414" t="s">
        <v>39</v>
      </c>
      <c r="B34" s="415" t="s">
        <v>31</v>
      </c>
      <c r="C34" s="415" t="s">
        <v>40</v>
      </c>
      <c r="D34" s="402" t="s">
        <v>41</v>
      </c>
      <c r="E34" s="649" t="s">
        <v>34</v>
      </c>
      <c r="F34" s="650"/>
      <c r="G34" s="409"/>
      <c r="H34" s="664"/>
      <c r="I34" s="661"/>
      <c r="J34" s="416"/>
      <c r="K34" s="417"/>
      <c r="L34" s="665"/>
      <c r="M34" s="661"/>
      <c r="N34" s="409"/>
      <c r="O34" s="409"/>
      <c r="P34" s="409"/>
      <c r="Q34" s="409"/>
      <c r="R34" s="399"/>
      <c r="S34" s="399"/>
      <c r="T34" s="399"/>
      <c r="U34" s="399"/>
      <c r="V34" s="399"/>
      <c r="W34" s="399"/>
      <c r="X34" s="399"/>
      <c r="Y34" s="399"/>
      <c r="Z34" s="399"/>
    </row>
    <row r="35" spans="1:26" ht="36" customHeight="1" x14ac:dyDescent="0.25">
      <c r="A35" s="404" t="s">
        <v>42</v>
      </c>
      <c r="B35" s="405">
        <v>113</v>
      </c>
      <c r="C35" s="408">
        <f>B35*500</f>
        <v>56500</v>
      </c>
      <c r="D35" s="406">
        <f>C35/12</f>
        <v>4708.333333333333</v>
      </c>
      <c r="E35" s="659">
        <f>D35/G7</f>
        <v>20.294540229885055</v>
      </c>
      <c r="F35" s="650"/>
      <c r="G35" s="399"/>
      <c r="H35" s="660"/>
      <c r="I35" s="661"/>
      <c r="J35" s="412"/>
      <c r="K35" s="412"/>
      <c r="L35" s="662"/>
      <c r="M35" s="661"/>
      <c r="N35" s="399"/>
      <c r="O35" s="399"/>
      <c r="P35" s="399"/>
      <c r="Q35" s="399"/>
      <c r="R35" s="399"/>
      <c r="S35" s="399"/>
      <c r="T35" s="399"/>
      <c r="U35" s="399"/>
      <c r="V35" s="399"/>
      <c r="W35" s="399"/>
      <c r="X35" s="399"/>
      <c r="Y35" s="399"/>
      <c r="Z35" s="399"/>
    </row>
    <row r="36" spans="1:26" x14ac:dyDescent="0.25">
      <c r="A36" s="399"/>
      <c r="B36" s="409"/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399"/>
      <c r="R36" s="399"/>
      <c r="S36" s="399"/>
      <c r="T36" s="399"/>
      <c r="U36" s="399"/>
      <c r="V36" s="399"/>
      <c r="W36" s="399"/>
      <c r="X36" s="399"/>
      <c r="Y36" s="399"/>
      <c r="Z36" s="399"/>
    </row>
    <row r="37" spans="1:26" x14ac:dyDescent="0.25">
      <c r="A37" s="399"/>
      <c r="B37" s="409"/>
      <c r="C37" s="409"/>
      <c r="D37" s="409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399"/>
      <c r="R37" s="399"/>
      <c r="S37" s="399"/>
      <c r="T37" s="399"/>
      <c r="U37" s="399"/>
      <c r="V37" s="399"/>
      <c r="W37" s="399"/>
      <c r="X37" s="399"/>
      <c r="Y37" s="399"/>
      <c r="Z37" s="399"/>
    </row>
    <row r="38" spans="1:26" x14ac:dyDescent="0.25">
      <c r="A38" s="399"/>
      <c r="B38" s="409"/>
      <c r="C38" s="409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399"/>
      <c r="R38" s="399"/>
      <c r="S38" s="399"/>
      <c r="T38" s="399"/>
      <c r="U38" s="399"/>
      <c r="V38" s="399"/>
      <c r="W38" s="399"/>
      <c r="X38" s="399"/>
      <c r="Y38" s="399"/>
      <c r="Z38" s="399"/>
    </row>
    <row r="39" spans="1:26" x14ac:dyDescent="0.25">
      <c r="A39" s="399"/>
      <c r="B39" s="409"/>
      <c r="C39" s="409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399"/>
      <c r="R39" s="399"/>
      <c r="S39" s="399"/>
      <c r="T39" s="399"/>
      <c r="U39" s="399"/>
      <c r="V39" s="399"/>
      <c r="W39" s="399"/>
      <c r="X39" s="399"/>
      <c r="Y39" s="399"/>
      <c r="Z39" s="399"/>
    </row>
    <row r="40" spans="1:26" x14ac:dyDescent="0.25">
      <c r="A40" s="399"/>
      <c r="B40" s="409"/>
      <c r="C40" s="409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399"/>
      <c r="R40" s="399"/>
      <c r="S40" s="399"/>
      <c r="T40" s="399"/>
      <c r="U40" s="399"/>
      <c r="V40" s="399"/>
      <c r="W40" s="399"/>
      <c r="X40" s="399"/>
      <c r="Y40" s="399"/>
      <c r="Z40" s="399"/>
    </row>
    <row r="41" spans="1:26" x14ac:dyDescent="0.25">
      <c r="A41" s="399"/>
      <c r="B41" s="409"/>
      <c r="C41" s="409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399"/>
      <c r="R41" s="399"/>
      <c r="S41" s="399"/>
      <c r="T41" s="399"/>
      <c r="U41" s="399"/>
      <c r="V41" s="399"/>
      <c r="W41" s="399"/>
      <c r="X41" s="399"/>
      <c r="Y41" s="399"/>
      <c r="Z41" s="399"/>
    </row>
    <row r="42" spans="1:26" x14ac:dyDescent="0.25">
      <c r="A42" s="399"/>
      <c r="B42" s="409"/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399"/>
      <c r="R42" s="399"/>
      <c r="S42" s="399"/>
      <c r="T42" s="399"/>
      <c r="U42" s="399"/>
      <c r="V42" s="399"/>
      <c r="W42" s="399"/>
      <c r="X42" s="399"/>
      <c r="Y42" s="399"/>
      <c r="Z42" s="399"/>
    </row>
    <row r="43" spans="1:26" x14ac:dyDescent="0.25">
      <c r="A43" s="399"/>
      <c r="B43" s="409"/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399"/>
      <c r="R43" s="399"/>
      <c r="S43" s="399"/>
      <c r="T43" s="399"/>
      <c r="U43" s="399"/>
      <c r="V43" s="399"/>
      <c r="W43" s="399"/>
      <c r="X43" s="399"/>
      <c r="Y43" s="399"/>
      <c r="Z43" s="399"/>
    </row>
    <row r="44" spans="1:26" x14ac:dyDescent="0.25">
      <c r="A44" s="399"/>
      <c r="B44" s="409"/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399"/>
      <c r="R44" s="399"/>
      <c r="S44" s="399"/>
      <c r="T44" s="399"/>
      <c r="U44" s="399"/>
      <c r="V44" s="399"/>
      <c r="W44" s="399"/>
      <c r="X44" s="399"/>
      <c r="Y44" s="399"/>
      <c r="Z44" s="399"/>
    </row>
    <row r="45" spans="1:26" x14ac:dyDescent="0.25">
      <c r="A45" s="399"/>
      <c r="B45" s="409"/>
      <c r="C45" s="409"/>
      <c r="D45" s="409"/>
      <c r="E45" s="409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399"/>
      <c r="R45" s="399"/>
      <c r="S45" s="399"/>
      <c r="T45" s="399"/>
      <c r="U45" s="399"/>
      <c r="V45" s="399"/>
      <c r="W45" s="399"/>
      <c r="X45" s="399"/>
      <c r="Y45" s="399"/>
      <c r="Z45" s="399"/>
    </row>
    <row r="46" spans="1:26" x14ac:dyDescent="0.25">
      <c r="A46" s="399"/>
      <c r="B46" s="409"/>
      <c r="C46" s="409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399"/>
      <c r="R46" s="399"/>
      <c r="S46" s="399"/>
      <c r="T46" s="399"/>
      <c r="U46" s="399"/>
      <c r="V46" s="399"/>
      <c r="W46" s="399"/>
      <c r="X46" s="399"/>
      <c r="Y46" s="399"/>
      <c r="Z46" s="399"/>
    </row>
    <row r="47" spans="1:26" x14ac:dyDescent="0.25">
      <c r="A47" s="399"/>
      <c r="B47" s="409"/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399"/>
      <c r="R47" s="399"/>
      <c r="S47" s="399"/>
      <c r="T47" s="399"/>
      <c r="U47" s="399"/>
      <c r="V47" s="399"/>
      <c r="W47" s="399"/>
      <c r="X47" s="399"/>
      <c r="Y47" s="399"/>
      <c r="Z47" s="399"/>
    </row>
    <row r="48" spans="1:26" x14ac:dyDescent="0.25">
      <c r="A48" s="399"/>
      <c r="B48" s="409"/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399"/>
      <c r="R48" s="399"/>
      <c r="S48" s="399"/>
      <c r="T48" s="399"/>
      <c r="U48" s="399"/>
      <c r="V48" s="399"/>
      <c r="W48" s="399"/>
      <c r="X48" s="399"/>
      <c r="Y48" s="399"/>
      <c r="Z48" s="399"/>
    </row>
    <row r="49" spans="1:26" x14ac:dyDescent="0.25">
      <c r="A49" s="399"/>
      <c r="B49" s="409"/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399"/>
      <c r="R49" s="399"/>
      <c r="S49" s="399"/>
      <c r="T49" s="399"/>
      <c r="U49" s="399"/>
      <c r="V49" s="399"/>
      <c r="W49" s="399"/>
      <c r="X49" s="399"/>
      <c r="Y49" s="399"/>
      <c r="Z49" s="399"/>
    </row>
    <row r="50" spans="1:26" x14ac:dyDescent="0.25">
      <c r="A50" s="399"/>
      <c r="B50" s="409"/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399"/>
      <c r="R50" s="399"/>
      <c r="S50" s="399"/>
      <c r="T50" s="399"/>
      <c r="U50" s="399"/>
      <c r="V50" s="399"/>
      <c r="W50" s="399"/>
      <c r="X50" s="399"/>
      <c r="Y50" s="399"/>
      <c r="Z50" s="399"/>
    </row>
    <row r="51" spans="1:26" x14ac:dyDescent="0.25">
      <c r="A51" s="399"/>
      <c r="B51" s="409"/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399"/>
      <c r="R51" s="399"/>
      <c r="S51" s="399"/>
      <c r="T51" s="399"/>
      <c r="U51" s="399"/>
      <c r="V51" s="399"/>
      <c r="W51" s="399"/>
      <c r="X51" s="399"/>
      <c r="Y51" s="399"/>
      <c r="Z51" s="399"/>
    </row>
    <row r="52" spans="1:26" x14ac:dyDescent="0.25">
      <c r="A52" s="399"/>
      <c r="B52" s="409"/>
      <c r="C52" s="409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399"/>
      <c r="R52" s="399"/>
      <c r="S52" s="399"/>
      <c r="T52" s="399"/>
      <c r="U52" s="399"/>
      <c r="V52" s="399"/>
      <c r="W52" s="399"/>
      <c r="X52" s="399"/>
      <c r="Y52" s="399"/>
      <c r="Z52" s="399"/>
    </row>
    <row r="53" spans="1:26" x14ac:dyDescent="0.25">
      <c r="A53" s="399"/>
      <c r="B53" s="409"/>
      <c r="C53" s="409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399"/>
      <c r="R53" s="399"/>
      <c r="S53" s="399"/>
      <c r="T53" s="399"/>
      <c r="U53" s="399"/>
      <c r="V53" s="399"/>
      <c r="W53" s="399"/>
      <c r="X53" s="399"/>
      <c r="Y53" s="399"/>
      <c r="Z53" s="399"/>
    </row>
    <row r="54" spans="1:26" x14ac:dyDescent="0.25">
      <c r="A54" s="399"/>
      <c r="B54" s="409"/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399"/>
      <c r="R54" s="399"/>
      <c r="S54" s="399"/>
      <c r="T54" s="399"/>
      <c r="U54" s="399"/>
      <c r="V54" s="399"/>
      <c r="W54" s="399"/>
      <c r="X54" s="399"/>
      <c r="Y54" s="399"/>
      <c r="Z54" s="399"/>
    </row>
    <row r="55" spans="1:26" x14ac:dyDescent="0.25">
      <c r="A55" s="399"/>
      <c r="B55" s="409"/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399"/>
      <c r="R55" s="399"/>
      <c r="S55" s="399"/>
      <c r="T55" s="399"/>
      <c r="U55" s="399"/>
      <c r="V55" s="399"/>
      <c r="W55" s="399"/>
      <c r="X55" s="399"/>
      <c r="Y55" s="399"/>
      <c r="Z55" s="399"/>
    </row>
    <row r="56" spans="1:26" x14ac:dyDescent="0.25">
      <c r="A56" s="399"/>
      <c r="B56" s="409"/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399"/>
      <c r="R56" s="399"/>
      <c r="S56" s="399"/>
      <c r="T56" s="399"/>
      <c r="U56" s="399"/>
      <c r="V56" s="399"/>
      <c r="W56" s="399"/>
      <c r="X56" s="399"/>
      <c r="Y56" s="399"/>
      <c r="Z56" s="399"/>
    </row>
    <row r="57" spans="1:26" x14ac:dyDescent="0.25">
      <c r="A57" s="399"/>
      <c r="B57" s="409"/>
      <c r="C57" s="409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399"/>
      <c r="R57" s="399"/>
      <c r="S57" s="399"/>
      <c r="T57" s="399"/>
      <c r="U57" s="399"/>
      <c r="V57" s="399"/>
      <c r="W57" s="399"/>
      <c r="X57" s="399"/>
      <c r="Y57" s="399"/>
      <c r="Z57" s="399"/>
    </row>
    <row r="58" spans="1:26" x14ac:dyDescent="0.25">
      <c r="A58" s="399"/>
      <c r="B58" s="409"/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399"/>
      <c r="R58" s="399"/>
      <c r="S58" s="399"/>
      <c r="T58" s="399"/>
      <c r="U58" s="399"/>
      <c r="V58" s="399"/>
      <c r="W58" s="399"/>
      <c r="X58" s="399"/>
      <c r="Y58" s="399"/>
      <c r="Z58" s="399"/>
    </row>
    <row r="59" spans="1:26" x14ac:dyDescent="0.25">
      <c r="A59" s="399"/>
      <c r="B59" s="409"/>
      <c r="C59" s="409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399"/>
      <c r="R59" s="399"/>
      <c r="S59" s="399"/>
      <c r="T59" s="399"/>
      <c r="U59" s="399"/>
      <c r="V59" s="399"/>
      <c r="W59" s="399"/>
      <c r="X59" s="399"/>
      <c r="Y59" s="399"/>
      <c r="Z59" s="399"/>
    </row>
    <row r="60" spans="1:26" x14ac:dyDescent="0.25">
      <c r="A60" s="399"/>
      <c r="B60" s="409"/>
      <c r="C60" s="409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399"/>
      <c r="R60" s="399"/>
      <c r="S60" s="399"/>
      <c r="T60" s="399"/>
      <c r="U60" s="399"/>
      <c r="V60" s="399"/>
      <c r="W60" s="399"/>
      <c r="X60" s="399"/>
      <c r="Y60" s="399"/>
      <c r="Z60" s="399"/>
    </row>
    <row r="61" spans="1:26" x14ac:dyDescent="0.25">
      <c r="A61" s="399"/>
      <c r="B61" s="409"/>
      <c r="C61" s="409"/>
      <c r="D61" s="409"/>
      <c r="E61" s="409"/>
      <c r="F61" s="409"/>
      <c r="G61" s="409"/>
      <c r="H61" s="409"/>
      <c r="I61" s="409"/>
      <c r="J61" s="409"/>
      <c r="K61" s="409"/>
      <c r="L61" s="409"/>
      <c r="M61" s="409"/>
      <c r="N61" s="409"/>
      <c r="O61" s="409"/>
      <c r="P61" s="409"/>
      <c r="Q61" s="399"/>
      <c r="R61" s="399"/>
      <c r="S61" s="399"/>
      <c r="T61" s="399"/>
      <c r="U61" s="399"/>
      <c r="V61" s="399"/>
      <c r="W61" s="399"/>
      <c r="X61" s="399"/>
      <c r="Y61" s="399"/>
      <c r="Z61" s="399"/>
    </row>
    <row r="62" spans="1:26" x14ac:dyDescent="0.25">
      <c r="A62" s="399"/>
      <c r="B62" s="409"/>
      <c r="C62" s="409"/>
      <c r="D62" s="409"/>
      <c r="E62" s="409"/>
      <c r="F62" s="409"/>
      <c r="G62" s="409"/>
      <c r="H62" s="409"/>
      <c r="I62" s="409"/>
      <c r="J62" s="409"/>
      <c r="K62" s="409"/>
      <c r="L62" s="409"/>
      <c r="M62" s="409"/>
      <c r="N62" s="409"/>
      <c r="O62" s="409"/>
      <c r="P62" s="409"/>
      <c r="Q62" s="399"/>
      <c r="R62" s="399"/>
      <c r="S62" s="399"/>
      <c r="T62" s="399"/>
      <c r="U62" s="399"/>
      <c r="V62" s="399"/>
      <c r="W62" s="399"/>
      <c r="X62" s="399"/>
      <c r="Y62" s="399"/>
      <c r="Z62" s="399"/>
    </row>
    <row r="63" spans="1:26" x14ac:dyDescent="0.25">
      <c r="A63" s="399"/>
      <c r="B63" s="409"/>
      <c r="C63" s="409"/>
      <c r="D63" s="409"/>
      <c r="E63" s="409"/>
      <c r="F63" s="409"/>
      <c r="G63" s="409"/>
      <c r="H63" s="409"/>
      <c r="I63" s="409"/>
      <c r="J63" s="409"/>
      <c r="K63" s="409"/>
      <c r="L63" s="409"/>
      <c r="M63" s="409"/>
      <c r="N63" s="409"/>
      <c r="O63" s="409"/>
      <c r="P63" s="409"/>
      <c r="Q63" s="399"/>
      <c r="R63" s="399"/>
      <c r="S63" s="399"/>
      <c r="T63" s="399"/>
      <c r="U63" s="399"/>
      <c r="V63" s="399"/>
      <c r="W63" s="399"/>
      <c r="X63" s="399"/>
      <c r="Y63" s="399"/>
      <c r="Z63" s="399"/>
    </row>
    <row r="64" spans="1:26" x14ac:dyDescent="0.25">
      <c r="A64" s="399"/>
      <c r="B64" s="409"/>
      <c r="C64" s="409"/>
      <c r="D64" s="409"/>
      <c r="E64" s="409"/>
      <c r="F64" s="409"/>
      <c r="G64" s="409"/>
      <c r="H64" s="409"/>
      <c r="I64" s="409"/>
      <c r="J64" s="409"/>
      <c r="K64" s="409"/>
      <c r="L64" s="409"/>
      <c r="M64" s="409"/>
      <c r="N64" s="409"/>
      <c r="O64" s="409"/>
      <c r="P64" s="409"/>
      <c r="Q64" s="399"/>
      <c r="R64" s="399"/>
      <c r="S64" s="399"/>
      <c r="T64" s="399"/>
      <c r="U64" s="399"/>
      <c r="V64" s="399"/>
      <c r="W64" s="399"/>
      <c r="X64" s="399"/>
      <c r="Y64" s="399"/>
      <c r="Z64" s="399"/>
    </row>
    <row r="65" spans="1:26" x14ac:dyDescent="0.25">
      <c r="A65" s="399"/>
      <c r="B65" s="409"/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399"/>
      <c r="R65" s="399"/>
      <c r="S65" s="399"/>
      <c r="T65" s="399"/>
      <c r="U65" s="399"/>
      <c r="V65" s="399"/>
      <c r="W65" s="399"/>
      <c r="X65" s="399"/>
      <c r="Y65" s="399"/>
      <c r="Z65" s="399"/>
    </row>
    <row r="66" spans="1:26" x14ac:dyDescent="0.25">
      <c r="A66" s="399"/>
      <c r="B66" s="409"/>
      <c r="C66" s="409"/>
      <c r="D66" s="409"/>
      <c r="E66" s="409"/>
      <c r="F66" s="409"/>
      <c r="G66" s="409"/>
      <c r="H66" s="409"/>
      <c r="I66" s="409"/>
      <c r="J66" s="409"/>
      <c r="K66" s="409"/>
      <c r="L66" s="409"/>
      <c r="M66" s="409"/>
      <c r="N66" s="409"/>
      <c r="O66" s="409"/>
      <c r="P66" s="409"/>
      <c r="Q66" s="399"/>
      <c r="R66" s="399"/>
      <c r="S66" s="399"/>
      <c r="T66" s="399"/>
      <c r="U66" s="399"/>
      <c r="V66" s="399"/>
      <c r="W66" s="399"/>
      <c r="X66" s="399"/>
      <c r="Y66" s="399"/>
      <c r="Z66" s="399"/>
    </row>
    <row r="67" spans="1:26" x14ac:dyDescent="0.25">
      <c r="A67" s="399"/>
      <c r="B67" s="409"/>
      <c r="C67" s="409"/>
      <c r="D67" s="409"/>
      <c r="E67" s="409"/>
      <c r="F67" s="409"/>
      <c r="G67" s="409"/>
      <c r="H67" s="409"/>
      <c r="I67" s="409"/>
      <c r="J67" s="409"/>
      <c r="K67" s="409"/>
      <c r="L67" s="409"/>
      <c r="M67" s="409"/>
      <c r="N67" s="409"/>
      <c r="O67" s="409"/>
      <c r="P67" s="409"/>
      <c r="Q67" s="399"/>
      <c r="R67" s="399"/>
      <c r="S67" s="399"/>
      <c r="T67" s="399"/>
      <c r="U67" s="399"/>
      <c r="V67" s="399"/>
      <c r="W67" s="399"/>
      <c r="X67" s="399"/>
      <c r="Y67" s="399"/>
      <c r="Z67" s="399"/>
    </row>
    <row r="68" spans="1:26" x14ac:dyDescent="0.25">
      <c r="A68" s="399"/>
      <c r="B68" s="409"/>
      <c r="C68" s="409"/>
      <c r="D68" s="409"/>
      <c r="E68" s="409"/>
      <c r="F68" s="409"/>
      <c r="G68" s="409"/>
      <c r="H68" s="409"/>
      <c r="I68" s="409"/>
      <c r="J68" s="409"/>
      <c r="K68" s="409"/>
      <c r="L68" s="409"/>
      <c r="M68" s="409"/>
      <c r="N68" s="409"/>
      <c r="O68" s="409"/>
      <c r="P68" s="409"/>
      <c r="Q68" s="399"/>
      <c r="R68" s="399"/>
      <c r="S68" s="399"/>
      <c r="T68" s="399"/>
      <c r="U68" s="399"/>
      <c r="V68" s="399"/>
      <c r="W68" s="399"/>
      <c r="X68" s="399"/>
      <c r="Y68" s="399"/>
      <c r="Z68" s="399"/>
    </row>
    <row r="69" spans="1:26" x14ac:dyDescent="0.25">
      <c r="A69" s="399"/>
      <c r="B69" s="409"/>
      <c r="C69" s="409"/>
      <c r="D69" s="409"/>
      <c r="E69" s="409"/>
      <c r="F69" s="409"/>
      <c r="G69" s="409"/>
      <c r="H69" s="409"/>
      <c r="I69" s="409"/>
      <c r="J69" s="409"/>
      <c r="K69" s="409"/>
      <c r="L69" s="409"/>
      <c r="M69" s="409"/>
      <c r="N69" s="409"/>
      <c r="O69" s="409"/>
      <c r="P69" s="409"/>
      <c r="Q69" s="399"/>
      <c r="R69" s="399"/>
      <c r="S69" s="399"/>
      <c r="T69" s="399"/>
      <c r="U69" s="399"/>
      <c r="V69" s="399"/>
      <c r="W69" s="399"/>
      <c r="X69" s="399"/>
      <c r="Y69" s="399"/>
      <c r="Z69" s="399"/>
    </row>
    <row r="70" spans="1:26" x14ac:dyDescent="0.25">
      <c r="A70" s="399"/>
      <c r="B70" s="409"/>
      <c r="C70" s="409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409"/>
      <c r="O70" s="409"/>
      <c r="P70" s="409"/>
      <c r="Q70" s="399"/>
      <c r="R70" s="399"/>
      <c r="S70" s="399"/>
      <c r="T70" s="399"/>
      <c r="U70" s="399"/>
      <c r="V70" s="399"/>
      <c r="W70" s="399"/>
      <c r="X70" s="399"/>
      <c r="Y70" s="399"/>
      <c r="Z70" s="399"/>
    </row>
    <row r="71" spans="1:26" x14ac:dyDescent="0.25">
      <c r="A71" s="399"/>
      <c r="B71" s="409"/>
      <c r="C71" s="409"/>
      <c r="D71" s="409"/>
      <c r="E71" s="409"/>
      <c r="F71" s="409"/>
      <c r="G71" s="409"/>
      <c r="H71" s="409"/>
      <c r="I71" s="409"/>
      <c r="J71" s="409"/>
      <c r="K71" s="409"/>
      <c r="L71" s="409"/>
      <c r="M71" s="409"/>
      <c r="N71" s="409"/>
      <c r="O71" s="409"/>
      <c r="P71" s="409"/>
      <c r="Q71" s="399"/>
      <c r="R71" s="399"/>
      <c r="S71" s="399"/>
      <c r="T71" s="399"/>
      <c r="U71" s="399"/>
      <c r="V71" s="399"/>
      <c r="W71" s="399"/>
      <c r="X71" s="399"/>
      <c r="Y71" s="399"/>
      <c r="Z71" s="399"/>
    </row>
    <row r="72" spans="1:26" x14ac:dyDescent="0.25">
      <c r="A72" s="399"/>
      <c r="B72" s="409"/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399"/>
      <c r="R72" s="399"/>
      <c r="S72" s="399"/>
      <c r="T72" s="399"/>
      <c r="U72" s="399"/>
      <c r="V72" s="399"/>
      <c r="W72" s="399"/>
      <c r="X72" s="399"/>
      <c r="Y72" s="399"/>
      <c r="Z72" s="399"/>
    </row>
    <row r="73" spans="1:26" x14ac:dyDescent="0.25">
      <c r="A73" s="399"/>
      <c r="B73" s="409"/>
      <c r="C73" s="409"/>
      <c r="D73" s="409"/>
      <c r="E73" s="409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399"/>
      <c r="R73" s="399"/>
      <c r="S73" s="399"/>
      <c r="T73" s="399"/>
      <c r="U73" s="399"/>
      <c r="V73" s="399"/>
      <c r="W73" s="399"/>
      <c r="X73" s="399"/>
      <c r="Y73" s="399"/>
      <c r="Z73" s="399"/>
    </row>
    <row r="74" spans="1:26" x14ac:dyDescent="0.25">
      <c r="A74" s="399"/>
      <c r="B74" s="409"/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409"/>
      <c r="O74" s="409"/>
      <c r="P74" s="409"/>
      <c r="Q74" s="399"/>
      <c r="R74" s="399"/>
      <c r="S74" s="399"/>
      <c r="T74" s="399"/>
      <c r="U74" s="399"/>
      <c r="V74" s="399"/>
      <c r="W74" s="399"/>
      <c r="X74" s="399"/>
      <c r="Y74" s="399"/>
      <c r="Z74" s="399"/>
    </row>
    <row r="75" spans="1:26" x14ac:dyDescent="0.25">
      <c r="A75" s="399"/>
      <c r="B75" s="409"/>
      <c r="C75" s="409"/>
      <c r="D75" s="409"/>
      <c r="E75" s="409"/>
      <c r="F75" s="409"/>
      <c r="G75" s="409"/>
      <c r="H75" s="409"/>
      <c r="I75" s="409"/>
      <c r="J75" s="409"/>
      <c r="K75" s="409"/>
      <c r="L75" s="409"/>
      <c r="M75" s="409"/>
      <c r="N75" s="409"/>
      <c r="O75" s="409"/>
      <c r="P75" s="409"/>
      <c r="Q75" s="399"/>
      <c r="R75" s="399"/>
      <c r="S75" s="399"/>
      <c r="T75" s="399"/>
      <c r="U75" s="399"/>
      <c r="V75" s="399"/>
      <c r="W75" s="399"/>
      <c r="X75" s="399"/>
      <c r="Y75" s="399"/>
      <c r="Z75" s="399"/>
    </row>
    <row r="76" spans="1:26" x14ac:dyDescent="0.25">
      <c r="A76" s="399"/>
      <c r="B76" s="409"/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399"/>
      <c r="R76" s="399"/>
      <c r="S76" s="399"/>
      <c r="T76" s="399"/>
      <c r="U76" s="399"/>
      <c r="V76" s="399"/>
      <c r="W76" s="399"/>
      <c r="X76" s="399"/>
      <c r="Y76" s="399"/>
      <c r="Z76" s="399"/>
    </row>
    <row r="77" spans="1:26" x14ac:dyDescent="0.25">
      <c r="A77" s="399"/>
      <c r="B77" s="409"/>
      <c r="C77" s="409"/>
      <c r="D77" s="409"/>
      <c r="E77" s="409"/>
      <c r="F77" s="409"/>
      <c r="G77" s="409"/>
      <c r="H77" s="409"/>
      <c r="I77" s="409"/>
      <c r="J77" s="409"/>
      <c r="K77" s="409"/>
      <c r="L77" s="409"/>
      <c r="M77" s="409"/>
      <c r="N77" s="409"/>
      <c r="O77" s="409"/>
      <c r="P77" s="409"/>
      <c r="Q77" s="399"/>
      <c r="R77" s="399"/>
      <c r="S77" s="399"/>
      <c r="T77" s="399"/>
      <c r="U77" s="399"/>
      <c r="V77" s="399"/>
      <c r="W77" s="399"/>
      <c r="X77" s="399"/>
      <c r="Y77" s="399"/>
      <c r="Z77" s="399"/>
    </row>
    <row r="78" spans="1:26" x14ac:dyDescent="0.25">
      <c r="A78" s="399"/>
      <c r="B78" s="409"/>
      <c r="C78" s="409"/>
      <c r="D78" s="409"/>
      <c r="E78" s="409"/>
      <c r="F78" s="409"/>
      <c r="G78" s="409"/>
      <c r="H78" s="409"/>
      <c r="I78" s="409"/>
      <c r="J78" s="409"/>
      <c r="K78" s="409"/>
      <c r="L78" s="409"/>
      <c r="M78" s="409"/>
      <c r="N78" s="409"/>
      <c r="O78" s="409"/>
      <c r="P78" s="409"/>
      <c r="Q78" s="399"/>
      <c r="R78" s="399"/>
      <c r="S78" s="399"/>
      <c r="T78" s="399"/>
      <c r="U78" s="399"/>
      <c r="V78" s="399"/>
      <c r="W78" s="399"/>
      <c r="X78" s="399"/>
      <c r="Y78" s="399"/>
      <c r="Z78" s="399"/>
    </row>
    <row r="79" spans="1:26" x14ac:dyDescent="0.25">
      <c r="A79" s="399"/>
      <c r="B79" s="409"/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399"/>
      <c r="R79" s="399"/>
      <c r="S79" s="399"/>
      <c r="T79" s="399"/>
      <c r="U79" s="399"/>
      <c r="V79" s="399"/>
      <c r="W79" s="399"/>
      <c r="X79" s="399"/>
      <c r="Y79" s="399"/>
      <c r="Z79" s="399"/>
    </row>
    <row r="80" spans="1:26" x14ac:dyDescent="0.25">
      <c r="A80" s="399"/>
      <c r="B80" s="409"/>
      <c r="C80" s="409"/>
      <c r="D80" s="409"/>
      <c r="E80" s="409"/>
      <c r="F80" s="409"/>
      <c r="G80" s="409"/>
      <c r="H80" s="409"/>
      <c r="I80" s="409"/>
      <c r="J80" s="409"/>
      <c r="K80" s="409"/>
      <c r="L80" s="409"/>
      <c r="M80" s="409"/>
      <c r="N80" s="409"/>
      <c r="O80" s="409"/>
      <c r="P80" s="409"/>
      <c r="Q80" s="399"/>
      <c r="R80" s="399"/>
      <c r="S80" s="399"/>
      <c r="T80" s="399"/>
      <c r="U80" s="399"/>
      <c r="V80" s="399"/>
      <c r="W80" s="399"/>
      <c r="X80" s="399"/>
      <c r="Y80" s="399"/>
      <c r="Z80" s="399"/>
    </row>
    <row r="81" spans="1:26" x14ac:dyDescent="0.25">
      <c r="A81" s="399"/>
      <c r="B81" s="409"/>
      <c r="C81" s="409"/>
      <c r="D81" s="409"/>
      <c r="E81" s="409"/>
      <c r="F81" s="409"/>
      <c r="G81" s="409"/>
      <c r="H81" s="409"/>
      <c r="I81" s="409"/>
      <c r="J81" s="409"/>
      <c r="K81" s="409"/>
      <c r="L81" s="409"/>
      <c r="M81" s="409"/>
      <c r="N81" s="409"/>
      <c r="O81" s="409"/>
      <c r="P81" s="409"/>
      <c r="Q81" s="399"/>
      <c r="R81" s="399"/>
      <c r="S81" s="399"/>
      <c r="T81" s="399"/>
      <c r="U81" s="399"/>
      <c r="V81" s="399"/>
      <c r="W81" s="399"/>
      <c r="X81" s="399"/>
      <c r="Y81" s="399"/>
      <c r="Z81" s="399"/>
    </row>
    <row r="82" spans="1:26" x14ac:dyDescent="0.25">
      <c r="A82" s="399"/>
      <c r="B82" s="409"/>
      <c r="C82" s="409"/>
      <c r="D82" s="409"/>
      <c r="E82" s="409"/>
      <c r="F82" s="409"/>
      <c r="G82" s="409"/>
      <c r="H82" s="409"/>
      <c r="I82" s="409"/>
      <c r="J82" s="409"/>
      <c r="K82" s="409"/>
      <c r="L82" s="409"/>
      <c r="M82" s="409"/>
      <c r="N82" s="409"/>
      <c r="O82" s="409"/>
      <c r="P82" s="409"/>
      <c r="Q82" s="399"/>
      <c r="R82" s="399"/>
      <c r="S82" s="399"/>
      <c r="T82" s="399"/>
      <c r="U82" s="399"/>
      <c r="V82" s="399"/>
      <c r="W82" s="399"/>
      <c r="X82" s="399"/>
      <c r="Y82" s="399"/>
      <c r="Z82" s="399"/>
    </row>
    <row r="83" spans="1:26" x14ac:dyDescent="0.25">
      <c r="A83" s="399"/>
      <c r="B83" s="409"/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399"/>
      <c r="R83" s="399"/>
      <c r="S83" s="399"/>
      <c r="T83" s="399"/>
      <c r="U83" s="399"/>
      <c r="V83" s="399"/>
      <c r="W83" s="399"/>
      <c r="X83" s="399"/>
      <c r="Y83" s="399"/>
      <c r="Z83" s="399"/>
    </row>
    <row r="84" spans="1:26" x14ac:dyDescent="0.25">
      <c r="A84" s="399"/>
      <c r="B84" s="409"/>
      <c r="C84" s="409"/>
      <c r="D84" s="409"/>
      <c r="E84" s="409"/>
      <c r="F84" s="409"/>
      <c r="G84" s="409"/>
      <c r="H84" s="409"/>
      <c r="I84" s="409"/>
      <c r="J84" s="409"/>
      <c r="K84" s="409"/>
      <c r="L84" s="409"/>
      <c r="M84" s="409"/>
      <c r="N84" s="409"/>
      <c r="O84" s="409"/>
      <c r="P84" s="409"/>
      <c r="Q84" s="399"/>
      <c r="R84" s="399"/>
      <c r="S84" s="399"/>
      <c r="T84" s="399"/>
      <c r="U84" s="399"/>
      <c r="V84" s="399"/>
      <c r="W84" s="399"/>
      <c r="X84" s="399"/>
      <c r="Y84" s="399"/>
      <c r="Z84" s="399"/>
    </row>
    <row r="85" spans="1:26" x14ac:dyDescent="0.25">
      <c r="A85" s="399"/>
      <c r="B85" s="409"/>
      <c r="C85" s="409"/>
      <c r="D85" s="409"/>
      <c r="E85" s="409"/>
      <c r="F85" s="409"/>
      <c r="G85" s="409"/>
      <c r="H85" s="409"/>
      <c r="I85" s="409"/>
      <c r="J85" s="409"/>
      <c r="K85" s="409"/>
      <c r="L85" s="409"/>
      <c r="M85" s="409"/>
      <c r="N85" s="409"/>
      <c r="O85" s="409"/>
      <c r="P85" s="409"/>
      <c r="Q85" s="399"/>
      <c r="R85" s="399"/>
      <c r="S85" s="399"/>
      <c r="T85" s="399"/>
      <c r="U85" s="399"/>
      <c r="V85" s="399"/>
      <c r="W85" s="399"/>
      <c r="X85" s="399"/>
      <c r="Y85" s="399"/>
      <c r="Z85" s="399"/>
    </row>
    <row r="86" spans="1:26" x14ac:dyDescent="0.25">
      <c r="A86" s="399"/>
      <c r="B86" s="409"/>
      <c r="C86" s="409"/>
      <c r="D86" s="409"/>
      <c r="E86" s="409"/>
      <c r="F86" s="409"/>
      <c r="G86" s="409"/>
      <c r="H86" s="409"/>
      <c r="I86" s="409"/>
      <c r="J86" s="409"/>
      <c r="K86" s="409"/>
      <c r="L86" s="409"/>
      <c r="M86" s="409"/>
      <c r="N86" s="409"/>
      <c r="O86" s="409"/>
      <c r="P86" s="409"/>
      <c r="Q86" s="399"/>
      <c r="R86" s="399"/>
      <c r="S86" s="399"/>
      <c r="T86" s="399"/>
      <c r="U86" s="399"/>
      <c r="V86" s="399"/>
      <c r="W86" s="399"/>
      <c r="X86" s="399"/>
      <c r="Y86" s="399"/>
      <c r="Z86" s="399"/>
    </row>
    <row r="87" spans="1:26" x14ac:dyDescent="0.25">
      <c r="A87" s="399"/>
      <c r="B87" s="409"/>
      <c r="C87" s="409"/>
      <c r="D87" s="409"/>
      <c r="E87" s="409"/>
      <c r="F87" s="409"/>
      <c r="G87" s="409"/>
      <c r="H87" s="409"/>
      <c r="I87" s="409"/>
      <c r="J87" s="409"/>
      <c r="K87" s="409"/>
      <c r="L87" s="409"/>
      <c r="M87" s="409"/>
      <c r="N87" s="409"/>
      <c r="O87" s="409"/>
      <c r="P87" s="409"/>
      <c r="Q87" s="399"/>
      <c r="R87" s="399"/>
      <c r="S87" s="399"/>
      <c r="T87" s="399"/>
      <c r="U87" s="399"/>
      <c r="V87" s="399"/>
      <c r="W87" s="399"/>
      <c r="X87" s="399"/>
      <c r="Y87" s="399"/>
      <c r="Z87" s="399"/>
    </row>
    <row r="88" spans="1:26" x14ac:dyDescent="0.25">
      <c r="A88" s="399"/>
      <c r="B88" s="409"/>
      <c r="C88" s="409"/>
      <c r="D88" s="409"/>
      <c r="E88" s="409"/>
      <c r="F88" s="409"/>
      <c r="G88" s="409"/>
      <c r="H88" s="409"/>
      <c r="I88" s="409"/>
      <c r="J88" s="409"/>
      <c r="K88" s="409"/>
      <c r="L88" s="409"/>
      <c r="M88" s="409"/>
      <c r="N88" s="409"/>
      <c r="O88" s="409"/>
      <c r="P88" s="409"/>
      <c r="Q88" s="399"/>
      <c r="R88" s="399"/>
      <c r="S88" s="399"/>
      <c r="T88" s="399"/>
      <c r="U88" s="399"/>
      <c r="V88" s="399"/>
      <c r="W88" s="399"/>
      <c r="X88" s="399"/>
      <c r="Y88" s="399"/>
      <c r="Z88" s="399"/>
    </row>
    <row r="89" spans="1:26" x14ac:dyDescent="0.25">
      <c r="A89" s="399"/>
      <c r="B89" s="409"/>
      <c r="C89" s="409"/>
      <c r="D89" s="409"/>
      <c r="E89" s="409"/>
      <c r="F89" s="409"/>
      <c r="G89" s="409"/>
      <c r="H89" s="409"/>
      <c r="I89" s="409"/>
      <c r="J89" s="409"/>
      <c r="K89" s="409"/>
      <c r="L89" s="409"/>
      <c r="M89" s="409"/>
      <c r="N89" s="409"/>
      <c r="O89" s="409"/>
      <c r="P89" s="409"/>
      <c r="Q89" s="399"/>
      <c r="R89" s="399"/>
      <c r="S89" s="399"/>
      <c r="T89" s="399"/>
      <c r="U89" s="399"/>
      <c r="V89" s="399"/>
      <c r="W89" s="399"/>
      <c r="X89" s="399"/>
      <c r="Y89" s="399"/>
      <c r="Z89" s="399"/>
    </row>
    <row r="90" spans="1:26" x14ac:dyDescent="0.25">
      <c r="A90" s="399"/>
      <c r="B90" s="409"/>
      <c r="C90" s="409"/>
      <c r="D90" s="409"/>
      <c r="E90" s="409"/>
      <c r="F90" s="409"/>
      <c r="G90" s="409"/>
      <c r="H90" s="409"/>
      <c r="I90" s="409"/>
      <c r="J90" s="409"/>
      <c r="K90" s="409"/>
      <c r="L90" s="409"/>
      <c r="M90" s="409"/>
      <c r="N90" s="409"/>
      <c r="O90" s="409"/>
      <c r="P90" s="409"/>
      <c r="Q90" s="399"/>
      <c r="R90" s="399"/>
      <c r="S90" s="399"/>
      <c r="T90" s="399"/>
      <c r="U90" s="399"/>
      <c r="V90" s="399"/>
      <c r="W90" s="399"/>
      <c r="X90" s="399"/>
      <c r="Y90" s="399"/>
      <c r="Z90" s="399"/>
    </row>
    <row r="91" spans="1:26" x14ac:dyDescent="0.25">
      <c r="A91" s="399"/>
      <c r="B91" s="409"/>
      <c r="C91" s="409"/>
      <c r="D91" s="409"/>
      <c r="E91" s="409"/>
      <c r="F91" s="409"/>
      <c r="G91" s="409"/>
      <c r="H91" s="409"/>
      <c r="I91" s="409"/>
      <c r="J91" s="409"/>
      <c r="K91" s="409"/>
      <c r="L91" s="409"/>
      <c r="M91" s="409"/>
      <c r="N91" s="409"/>
      <c r="O91" s="409"/>
      <c r="P91" s="409"/>
      <c r="Q91" s="399"/>
      <c r="R91" s="399"/>
      <c r="S91" s="399"/>
      <c r="T91" s="399"/>
      <c r="U91" s="399"/>
      <c r="V91" s="399"/>
      <c r="W91" s="399"/>
      <c r="X91" s="399"/>
      <c r="Y91" s="399"/>
      <c r="Z91" s="399"/>
    </row>
    <row r="92" spans="1:26" x14ac:dyDescent="0.25">
      <c r="A92" s="399"/>
      <c r="B92" s="409"/>
      <c r="C92" s="409"/>
      <c r="D92" s="409"/>
      <c r="E92" s="409"/>
      <c r="F92" s="409"/>
      <c r="G92" s="409"/>
      <c r="H92" s="409"/>
      <c r="I92" s="409"/>
      <c r="J92" s="409"/>
      <c r="K92" s="409"/>
      <c r="L92" s="409"/>
      <c r="M92" s="409"/>
      <c r="N92" s="409"/>
      <c r="O92" s="409"/>
      <c r="P92" s="409"/>
      <c r="Q92" s="399"/>
      <c r="R92" s="399"/>
      <c r="S92" s="399"/>
      <c r="T92" s="399"/>
      <c r="U92" s="399"/>
      <c r="V92" s="399"/>
      <c r="W92" s="399"/>
      <c r="X92" s="399"/>
      <c r="Y92" s="399"/>
      <c r="Z92" s="399"/>
    </row>
    <row r="93" spans="1:26" x14ac:dyDescent="0.25">
      <c r="A93" s="399"/>
      <c r="B93" s="409"/>
      <c r="C93" s="409"/>
      <c r="D93" s="409"/>
      <c r="E93" s="409"/>
      <c r="F93" s="409"/>
      <c r="G93" s="409"/>
      <c r="H93" s="409"/>
      <c r="I93" s="409"/>
      <c r="J93" s="409"/>
      <c r="K93" s="409"/>
      <c r="L93" s="409"/>
      <c r="M93" s="409"/>
      <c r="N93" s="409"/>
      <c r="O93" s="409"/>
      <c r="P93" s="409"/>
      <c r="Q93" s="399"/>
      <c r="R93" s="399"/>
      <c r="S93" s="399"/>
      <c r="T93" s="399"/>
      <c r="U93" s="399"/>
      <c r="V93" s="399"/>
      <c r="W93" s="399"/>
      <c r="X93" s="399"/>
      <c r="Y93" s="399"/>
      <c r="Z93" s="399"/>
    </row>
    <row r="94" spans="1:26" x14ac:dyDescent="0.25">
      <c r="A94" s="399"/>
      <c r="B94" s="409"/>
      <c r="C94" s="409"/>
      <c r="D94" s="409"/>
      <c r="E94" s="409"/>
      <c r="F94" s="409"/>
      <c r="G94" s="409"/>
      <c r="H94" s="409"/>
      <c r="I94" s="409"/>
      <c r="J94" s="409"/>
      <c r="K94" s="409"/>
      <c r="L94" s="409"/>
      <c r="M94" s="409"/>
      <c r="N94" s="409"/>
      <c r="O94" s="409"/>
      <c r="P94" s="409"/>
      <c r="Q94" s="399"/>
      <c r="R94" s="399"/>
      <c r="S94" s="399"/>
      <c r="T94" s="399"/>
      <c r="U94" s="399"/>
      <c r="V94" s="399"/>
      <c r="W94" s="399"/>
      <c r="X94" s="399"/>
      <c r="Y94" s="399"/>
      <c r="Z94" s="399"/>
    </row>
    <row r="95" spans="1:26" x14ac:dyDescent="0.25">
      <c r="A95" s="399"/>
      <c r="B95" s="409"/>
      <c r="C95" s="409"/>
      <c r="D95" s="409"/>
      <c r="E95" s="409"/>
      <c r="F95" s="409"/>
      <c r="G95" s="409"/>
      <c r="H95" s="409"/>
      <c r="I95" s="409"/>
      <c r="J95" s="409"/>
      <c r="K95" s="409"/>
      <c r="L95" s="409"/>
      <c r="M95" s="409"/>
      <c r="N95" s="409"/>
      <c r="O95" s="409"/>
      <c r="P95" s="409"/>
      <c r="Q95" s="399"/>
      <c r="R95" s="399"/>
      <c r="S95" s="399"/>
      <c r="T95" s="399"/>
      <c r="U95" s="399"/>
      <c r="V95" s="399"/>
      <c r="W95" s="399"/>
      <c r="X95" s="399"/>
      <c r="Y95" s="399"/>
      <c r="Z95" s="399"/>
    </row>
    <row r="96" spans="1:26" x14ac:dyDescent="0.25">
      <c r="A96" s="399"/>
      <c r="B96" s="409"/>
      <c r="C96" s="409"/>
      <c r="D96" s="409"/>
      <c r="E96" s="409"/>
      <c r="F96" s="409"/>
      <c r="G96" s="409"/>
      <c r="H96" s="409"/>
      <c r="I96" s="409"/>
      <c r="J96" s="409"/>
      <c r="K96" s="409"/>
      <c r="L96" s="409"/>
      <c r="M96" s="409"/>
      <c r="N96" s="409"/>
      <c r="O96" s="409"/>
      <c r="P96" s="409"/>
      <c r="Q96" s="399"/>
      <c r="R96" s="399"/>
      <c r="S96" s="399"/>
      <c r="T96" s="399"/>
      <c r="U96" s="399"/>
      <c r="V96" s="399"/>
      <c r="W96" s="399"/>
      <c r="X96" s="399"/>
      <c r="Y96" s="399"/>
      <c r="Z96" s="399"/>
    </row>
    <row r="97" spans="1:26" x14ac:dyDescent="0.25">
      <c r="A97" s="399"/>
      <c r="B97" s="409"/>
      <c r="C97" s="409"/>
      <c r="D97" s="409"/>
      <c r="E97" s="409"/>
      <c r="F97" s="409"/>
      <c r="G97" s="409"/>
      <c r="H97" s="409"/>
      <c r="I97" s="409"/>
      <c r="J97" s="409"/>
      <c r="K97" s="409"/>
      <c r="L97" s="409"/>
      <c r="M97" s="409"/>
      <c r="N97" s="409"/>
      <c r="O97" s="409"/>
      <c r="P97" s="409"/>
      <c r="Q97" s="399"/>
      <c r="R97" s="399"/>
      <c r="S97" s="399"/>
      <c r="T97" s="399"/>
      <c r="U97" s="399"/>
      <c r="V97" s="399"/>
      <c r="W97" s="399"/>
      <c r="X97" s="399"/>
      <c r="Y97" s="399"/>
      <c r="Z97" s="399"/>
    </row>
    <row r="98" spans="1:26" x14ac:dyDescent="0.25">
      <c r="A98" s="399"/>
      <c r="B98" s="409"/>
      <c r="C98" s="409"/>
      <c r="D98" s="409"/>
      <c r="E98" s="409"/>
      <c r="F98" s="409"/>
      <c r="G98" s="409"/>
      <c r="H98" s="409"/>
      <c r="I98" s="409"/>
      <c r="J98" s="409"/>
      <c r="K98" s="409"/>
      <c r="L98" s="409"/>
      <c r="M98" s="409"/>
      <c r="N98" s="409"/>
      <c r="O98" s="409"/>
      <c r="P98" s="409"/>
      <c r="Q98" s="399"/>
      <c r="R98" s="399"/>
      <c r="S98" s="399"/>
      <c r="T98" s="399"/>
      <c r="U98" s="399"/>
      <c r="V98" s="399"/>
      <c r="W98" s="399"/>
      <c r="X98" s="399"/>
      <c r="Y98" s="399"/>
      <c r="Z98" s="399"/>
    </row>
    <row r="99" spans="1:26" x14ac:dyDescent="0.25">
      <c r="A99" s="399"/>
      <c r="B99" s="409"/>
      <c r="C99" s="409"/>
      <c r="D99" s="409"/>
      <c r="E99" s="409"/>
      <c r="F99" s="409"/>
      <c r="G99" s="409"/>
      <c r="H99" s="409"/>
      <c r="I99" s="409"/>
      <c r="J99" s="409"/>
      <c r="K99" s="409"/>
      <c r="L99" s="409"/>
      <c r="M99" s="409"/>
      <c r="N99" s="409"/>
      <c r="O99" s="409"/>
      <c r="P99" s="409"/>
      <c r="Q99" s="399"/>
      <c r="R99" s="399"/>
      <c r="S99" s="399"/>
      <c r="T99" s="399"/>
      <c r="U99" s="399"/>
      <c r="V99" s="399"/>
      <c r="W99" s="399"/>
      <c r="X99" s="399"/>
      <c r="Y99" s="399"/>
      <c r="Z99" s="399"/>
    </row>
    <row r="100" spans="1:26" x14ac:dyDescent="0.25">
      <c r="A100" s="399"/>
      <c r="B100" s="409"/>
      <c r="C100" s="409"/>
      <c r="D100" s="409"/>
      <c r="E100" s="409"/>
      <c r="F100" s="409"/>
      <c r="G100" s="409"/>
      <c r="H100" s="409"/>
      <c r="I100" s="409"/>
      <c r="J100" s="409"/>
      <c r="K100" s="409"/>
      <c r="L100" s="409"/>
      <c r="M100" s="409"/>
      <c r="N100" s="409"/>
      <c r="O100" s="409"/>
      <c r="P100" s="40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</row>
    <row r="101" spans="1:26" x14ac:dyDescent="0.25">
      <c r="A101" s="399"/>
      <c r="B101" s="409"/>
      <c r="C101" s="409"/>
      <c r="D101" s="409"/>
      <c r="E101" s="409"/>
      <c r="F101" s="409"/>
      <c r="G101" s="409"/>
      <c r="H101" s="409"/>
      <c r="I101" s="409"/>
      <c r="J101" s="409"/>
      <c r="K101" s="409"/>
      <c r="L101" s="409"/>
      <c r="M101" s="409"/>
      <c r="N101" s="409"/>
      <c r="O101" s="409"/>
      <c r="P101" s="409"/>
      <c r="Q101" s="399"/>
      <c r="R101" s="399"/>
      <c r="S101" s="399"/>
      <c r="T101" s="399"/>
      <c r="U101" s="399"/>
      <c r="V101" s="399"/>
      <c r="W101" s="399"/>
      <c r="X101" s="399"/>
      <c r="Y101" s="399"/>
      <c r="Z101" s="399"/>
    </row>
    <row r="102" spans="1:26" x14ac:dyDescent="0.25">
      <c r="A102" s="399"/>
      <c r="B102" s="409"/>
      <c r="C102" s="409"/>
      <c r="D102" s="409"/>
      <c r="E102" s="409"/>
      <c r="F102" s="409"/>
      <c r="G102" s="409"/>
      <c r="H102" s="409"/>
      <c r="I102" s="409"/>
      <c r="J102" s="409"/>
      <c r="K102" s="409"/>
      <c r="L102" s="409"/>
      <c r="M102" s="409"/>
      <c r="N102" s="409"/>
      <c r="O102" s="409"/>
      <c r="P102" s="409"/>
      <c r="Q102" s="399"/>
      <c r="R102" s="399"/>
      <c r="S102" s="399"/>
      <c r="T102" s="399"/>
      <c r="U102" s="399"/>
      <c r="V102" s="399"/>
      <c r="W102" s="399"/>
      <c r="X102" s="399"/>
      <c r="Y102" s="399"/>
      <c r="Z102" s="399"/>
    </row>
    <row r="103" spans="1:26" x14ac:dyDescent="0.25">
      <c r="A103" s="399"/>
      <c r="B103" s="409"/>
      <c r="C103" s="409"/>
      <c r="D103" s="409"/>
      <c r="E103" s="409"/>
      <c r="F103" s="409"/>
      <c r="G103" s="409"/>
      <c r="H103" s="409"/>
      <c r="I103" s="409"/>
      <c r="J103" s="409"/>
      <c r="K103" s="409"/>
      <c r="L103" s="409"/>
      <c r="M103" s="409"/>
      <c r="N103" s="409"/>
      <c r="O103" s="409"/>
      <c r="P103" s="409"/>
      <c r="Q103" s="399"/>
      <c r="R103" s="399"/>
      <c r="S103" s="399"/>
      <c r="T103" s="399"/>
      <c r="U103" s="399"/>
      <c r="V103" s="399"/>
      <c r="W103" s="399"/>
      <c r="X103" s="399"/>
      <c r="Y103" s="399"/>
      <c r="Z103" s="399"/>
    </row>
    <row r="104" spans="1:26" x14ac:dyDescent="0.25">
      <c r="A104" s="399"/>
      <c r="B104" s="409"/>
      <c r="C104" s="409"/>
      <c r="D104" s="409"/>
      <c r="E104" s="409"/>
      <c r="F104" s="409"/>
      <c r="G104" s="409"/>
      <c r="H104" s="409"/>
      <c r="I104" s="409"/>
      <c r="J104" s="409"/>
      <c r="K104" s="409"/>
      <c r="L104" s="409"/>
      <c r="M104" s="409"/>
      <c r="N104" s="409"/>
      <c r="O104" s="409"/>
      <c r="P104" s="40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</row>
    <row r="105" spans="1:26" x14ac:dyDescent="0.25">
      <c r="A105" s="399"/>
      <c r="B105" s="409"/>
      <c r="C105" s="409"/>
      <c r="D105" s="409"/>
      <c r="E105" s="409"/>
      <c r="F105" s="409"/>
      <c r="G105" s="409"/>
      <c r="H105" s="409"/>
      <c r="I105" s="409"/>
      <c r="J105" s="409"/>
      <c r="K105" s="409"/>
      <c r="L105" s="409"/>
      <c r="M105" s="409"/>
      <c r="N105" s="409"/>
      <c r="O105" s="409"/>
      <c r="P105" s="40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</row>
    <row r="106" spans="1:26" x14ac:dyDescent="0.25">
      <c r="A106" s="399"/>
      <c r="B106" s="409"/>
      <c r="C106" s="409"/>
      <c r="D106" s="409"/>
      <c r="E106" s="409"/>
      <c r="F106" s="409"/>
      <c r="G106" s="409"/>
      <c r="H106" s="409"/>
      <c r="I106" s="409"/>
      <c r="J106" s="409"/>
      <c r="K106" s="409"/>
      <c r="L106" s="409"/>
      <c r="M106" s="409"/>
      <c r="N106" s="409"/>
      <c r="O106" s="409"/>
      <c r="P106" s="40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</row>
    <row r="107" spans="1:26" x14ac:dyDescent="0.25">
      <c r="A107" s="399"/>
      <c r="B107" s="409"/>
      <c r="C107" s="409"/>
      <c r="D107" s="409"/>
      <c r="E107" s="409"/>
      <c r="F107" s="409"/>
      <c r="G107" s="409"/>
      <c r="H107" s="409"/>
      <c r="I107" s="409"/>
      <c r="J107" s="409"/>
      <c r="K107" s="409"/>
      <c r="L107" s="409"/>
      <c r="M107" s="409"/>
      <c r="N107" s="409"/>
      <c r="O107" s="409"/>
      <c r="P107" s="40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</row>
    <row r="108" spans="1:26" x14ac:dyDescent="0.25">
      <c r="A108" s="399"/>
      <c r="B108" s="409"/>
      <c r="C108" s="409"/>
      <c r="D108" s="409"/>
      <c r="E108" s="409"/>
      <c r="F108" s="409"/>
      <c r="G108" s="409"/>
      <c r="H108" s="409"/>
      <c r="I108" s="409"/>
      <c r="J108" s="409"/>
      <c r="K108" s="409"/>
      <c r="L108" s="409"/>
      <c r="M108" s="409"/>
      <c r="N108" s="409"/>
      <c r="O108" s="409"/>
      <c r="P108" s="40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</row>
    <row r="109" spans="1:26" x14ac:dyDescent="0.25">
      <c r="A109" s="399"/>
      <c r="B109" s="409"/>
      <c r="C109" s="409"/>
      <c r="D109" s="409"/>
      <c r="E109" s="409"/>
      <c r="F109" s="409"/>
      <c r="G109" s="409"/>
      <c r="H109" s="409"/>
      <c r="I109" s="409"/>
      <c r="J109" s="409"/>
      <c r="K109" s="409"/>
      <c r="L109" s="409"/>
      <c r="M109" s="409"/>
      <c r="N109" s="409"/>
      <c r="O109" s="409"/>
      <c r="P109" s="409"/>
      <c r="Q109" s="399"/>
      <c r="R109" s="399"/>
      <c r="S109" s="399"/>
      <c r="T109" s="399"/>
      <c r="U109" s="399"/>
      <c r="V109" s="399"/>
      <c r="W109" s="399"/>
      <c r="X109" s="399"/>
      <c r="Y109" s="399"/>
      <c r="Z109" s="399"/>
    </row>
    <row r="110" spans="1:26" x14ac:dyDescent="0.25">
      <c r="A110" s="399"/>
      <c r="B110" s="409"/>
      <c r="C110" s="409"/>
      <c r="D110" s="409"/>
      <c r="E110" s="409"/>
      <c r="F110" s="409"/>
      <c r="G110" s="409"/>
      <c r="H110" s="409"/>
      <c r="I110" s="409"/>
      <c r="J110" s="409"/>
      <c r="K110" s="409"/>
      <c r="L110" s="409"/>
      <c r="M110" s="409"/>
      <c r="N110" s="409"/>
      <c r="O110" s="409"/>
      <c r="P110" s="409"/>
      <c r="Q110" s="399"/>
      <c r="R110" s="399"/>
      <c r="S110" s="399"/>
      <c r="T110" s="399"/>
      <c r="U110" s="399"/>
      <c r="V110" s="399"/>
      <c r="W110" s="399"/>
      <c r="X110" s="399"/>
      <c r="Y110" s="399"/>
      <c r="Z110" s="399"/>
    </row>
    <row r="111" spans="1:26" x14ac:dyDescent="0.25">
      <c r="A111" s="399"/>
      <c r="B111" s="409"/>
      <c r="C111" s="409"/>
      <c r="D111" s="409"/>
      <c r="E111" s="409"/>
      <c r="F111" s="409"/>
      <c r="G111" s="409"/>
      <c r="H111" s="409"/>
      <c r="I111" s="409"/>
      <c r="J111" s="409"/>
      <c r="K111" s="409"/>
      <c r="L111" s="409"/>
      <c r="M111" s="409"/>
      <c r="N111" s="409"/>
      <c r="O111" s="409"/>
      <c r="P111" s="40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</row>
    <row r="112" spans="1:26" x14ac:dyDescent="0.25">
      <c r="A112" s="399"/>
      <c r="B112" s="409"/>
      <c r="C112" s="409"/>
      <c r="D112" s="409"/>
      <c r="E112" s="409"/>
      <c r="F112" s="409"/>
      <c r="G112" s="409"/>
      <c r="H112" s="409"/>
      <c r="I112" s="409"/>
      <c r="J112" s="409"/>
      <c r="K112" s="409"/>
      <c r="L112" s="409"/>
      <c r="M112" s="409"/>
      <c r="N112" s="409"/>
      <c r="O112" s="409"/>
      <c r="P112" s="409"/>
      <c r="Q112" s="399"/>
      <c r="R112" s="399"/>
      <c r="S112" s="399"/>
      <c r="T112" s="399"/>
      <c r="U112" s="399"/>
      <c r="V112" s="399"/>
      <c r="W112" s="399"/>
      <c r="X112" s="399"/>
      <c r="Y112" s="399"/>
      <c r="Z112" s="399"/>
    </row>
    <row r="113" spans="1:26" x14ac:dyDescent="0.25">
      <c r="A113" s="399"/>
      <c r="B113" s="409"/>
      <c r="C113" s="409"/>
      <c r="D113" s="409"/>
      <c r="E113" s="409"/>
      <c r="F113" s="409"/>
      <c r="G113" s="409"/>
      <c r="H113" s="409"/>
      <c r="I113" s="409"/>
      <c r="J113" s="409"/>
      <c r="K113" s="409"/>
      <c r="L113" s="409"/>
      <c r="M113" s="409"/>
      <c r="N113" s="409"/>
      <c r="O113" s="409"/>
      <c r="P113" s="409"/>
      <c r="Q113" s="399"/>
      <c r="R113" s="399"/>
      <c r="S113" s="399"/>
      <c r="T113" s="399"/>
      <c r="U113" s="399"/>
      <c r="V113" s="399"/>
      <c r="W113" s="399"/>
      <c r="X113" s="399"/>
      <c r="Y113" s="399"/>
      <c r="Z113" s="399"/>
    </row>
    <row r="114" spans="1:26" x14ac:dyDescent="0.25">
      <c r="A114" s="399"/>
      <c r="B114" s="409"/>
      <c r="C114" s="409"/>
      <c r="D114" s="409"/>
      <c r="E114" s="409"/>
      <c r="F114" s="409"/>
      <c r="G114" s="409"/>
      <c r="H114" s="409"/>
      <c r="I114" s="409"/>
      <c r="J114" s="409"/>
      <c r="K114" s="409"/>
      <c r="L114" s="409"/>
      <c r="M114" s="409"/>
      <c r="N114" s="409"/>
      <c r="O114" s="409"/>
      <c r="P114" s="409"/>
      <c r="Q114" s="399"/>
      <c r="R114" s="399"/>
      <c r="S114" s="399"/>
      <c r="T114" s="399"/>
      <c r="U114" s="399"/>
      <c r="V114" s="399"/>
      <c r="W114" s="399"/>
      <c r="X114" s="399"/>
      <c r="Y114" s="399"/>
      <c r="Z114" s="399"/>
    </row>
    <row r="115" spans="1:26" x14ac:dyDescent="0.25">
      <c r="A115" s="399"/>
      <c r="B115" s="409"/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  <c r="Z115" s="409"/>
    </row>
    <row r="116" spans="1:26" x14ac:dyDescent="0.25">
      <c r="A116" s="399"/>
      <c r="B116" s="399"/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  <c r="O116" s="399"/>
      <c r="P116" s="399"/>
      <c r="Q116" s="399"/>
      <c r="R116" s="399"/>
      <c r="S116" s="399"/>
      <c r="T116" s="399"/>
      <c r="U116" s="399"/>
      <c r="V116" s="399"/>
      <c r="W116" s="399"/>
      <c r="X116" s="399"/>
      <c r="Y116" s="399"/>
      <c r="Z116" s="399"/>
    </row>
    <row r="117" spans="1:26" x14ac:dyDescent="0.25">
      <c r="A117" s="399"/>
      <c r="B117" s="399"/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  <c r="O117" s="399"/>
      <c r="P117" s="399"/>
      <c r="Q117" s="399"/>
      <c r="R117" s="399"/>
      <c r="S117" s="399"/>
      <c r="T117" s="399"/>
      <c r="U117" s="399"/>
      <c r="V117" s="399"/>
      <c r="W117" s="399"/>
      <c r="X117" s="399"/>
      <c r="Y117" s="399"/>
      <c r="Z117" s="399"/>
    </row>
    <row r="118" spans="1:26" x14ac:dyDescent="0.25">
      <c r="A118" s="399"/>
      <c r="B118" s="399"/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399"/>
      <c r="O118" s="399"/>
      <c r="P118" s="399"/>
      <c r="Q118" s="399"/>
      <c r="R118" s="399"/>
      <c r="S118" s="399"/>
      <c r="T118" s="399"/>
      <c r="U118" s="399"/>
      <c r="V118" s="399"/>
      <c r="W118" s="399"/>
      <c r="X118" s="399"/>
      <c r="Y118" s="399"/>
      <c r="Z118" s="399"/>
    </row>
    <row r="119" spans="1:26" x14ac:dyDescent="0.25">
      <c r="A119" s="399"/>
      <c r="B119" s="399"/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  <c r="Z119" s="399"/>
    </row>
    <row r="120" spans="1:26" x14ac:dyDescent="0.25">
      <c r="A120" s="399"/>
      <c r="B120" s="399"/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  <c r="O120" s="399"/>
      <c r="P120" s="399"/>
      <c r="Q120" s="399"/>
      <c r="R120" s="399"/>
      <c r="S120" s="399"/>
      <c r="T120" s="399"/>
      <c r="U120" s="399"/>
      <c r="V120" s="399"/>
      <c r="W120" s="399"/>
      <c r="X120" s="399"/>
      <c r="Y120" s="399"/>
      <c r="Z120" s="399"/>
    </row>
    <row r="121" spans="1:26" x14ac:dyDescent="0.25">
      <c r="A121" s="399"/>
      <c r="B121" s="399"/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  <c r="O121" s="399"/>
      <c r="P121" s="399"/>
      <c r="Q121" s="399"/>
      <c r="R121" s="399"/>
      <c r="S121" s="399"/>
      <c r="T121" s="399"/>
      <c r="U121" s="399"/>
      <c r="V121" s="399"/>
      <c r="W121" s="399"/>
      <c r="X121" s="399"/>
      <c r="Y121" s="399"/>
      <c r="Z121" s="399"/>
    </row>
    <row r="122" spans="1:26" x14ac:dyDescent="0.25">
      <c r="A122" s="399"/>
      <c r="B122" s="399"/>
      <c r="C122" s="399"/>
      <c r="D122" s="399"/>
      <c r="E122" s="399"/>
      <c r="F122" s="399"/>
      <c r="G122" s="399"/>
      <c r="H122" s="399"/>
      <c r="I122" s="399"/>
      <c r="J122" s="399"/>
      <c r="K122" s="399"/>
      <c r="L122" s="399"/>
      <c r="M122" s="399"/>
      <c r="N122" s="399"/>
      <c r="O122" s="399"/>
      <c r="P122" s="399"/>
      <c r="Q122" s="399"/>
      <c r="R122" s="399"/>
      <c r="S122" s="399"/>
      <c r="T122" s="399"/>
      <c r="U122" s="399"/>
      <c r="V122" s="399"/>
      <c r="W122" s="399"/>
      <c r="X122" s="399"/>
      <c r="Y122" s="399"/>
      <c r="Z122" s="399"/>
    </row>
    <row r="123" spans="1:26" x14ac:dyDescent="0.25">
      <c r="A123" s="399"/>
      <c r="B123" s="399"/>
      <c r="C123" s="399"/>
      <c r="D123" s="399"/>
      <c r="E123" s="399"/>
      <c r="F123" s="399"/>
      <c r="G123" s="399"/>
      <c r="H123" s="399"/>
      <c r="I123" s="399"/>
      <c r="J123" s="399"/>
      <c r="K123" s="399"/>
      <c r="L123" s="399"/>
      <c r="M123" s="399"/>
      <c r="N123" s="399"/>
      <c r="O123" s="399"/>
      <c r="P123" s="399"/>
      <c r="Q123" s="399"/>
      <c r="R123" s="399"/>
      <c r="S123" s="399"/>
      <c r="T123" s="399"/>
      <c r="U123" s="399"/>
      <c r="V123" s="399"/>
      <c r="W123" s="399"/>
      <c r="X123" s="399"/>
      <c r="Y123" s="399"/>
      <c r="Z123" s="399"/>
    </row>
    <row r="124" spans="1:26" x14ac:dyDescent="0.25">
      <c r="A124" s="399"/>
      <c r="B124" s="399"/>
      <c r="C124" s="399"/>
      <c r="D124" s="399"/>
      <c r="E124" s="399"/>
      <c r="F124" s="399"/>
      <c r="G124" s="399"/>
      <c r="H124" s="399"/>
      <c r="I124" s="399"/>
      <c r="J124" s="399"/>
      <c r="K124" s="399"/>
      <c r="L124" s="399"/>
      <c r="M124" s="399"/>
      <c r="N124" s="399"/>
      <c r="O124" s="399"/>
      <c r="P124" s="399"/>
      <c r="Q124" s="399"/>
      <c r="R124" s="399"/>
      <c r="S124" s="399"/>
      <c r="T124" s="399"/>
      <c r="U124" s="399"/>
      <c r="V124" s="399"/>
      <c r="W124" s="399"/>
      <c r="X124" s="399"/>
      <c r="Y124" s="399"/>
      <c r="Z124" s="399"/>
    </row>
    <row r="125" spans="1:26" x14ac:dyDescent="0.25">
      <c r="A125" s="399"/>
      <c r="B125" s="399"/>
      <c r="C125" s="399"/>
      <c r="D125" s="399"/>
      <c r="E125" s="399"/>
      <c r="F125" s="399"/>
      <c r="G125" s="399"/>
      <c r="H125" s="399"/>
      <c r="I125" s="399"/>
      <c r="J125" s="399"/>
      <c r="K125" s="399"/>
      <c r="L125" s="399"/>
      <c r="M125" s="399"/>
      <c r="N125" s="399"/>
      <c r="O125" s="399"/>
      <c r="P125" s="399"/>
      <c r="Q125" s="399"/>
      <c r="R125" s="399"/>
      <c r="S125" s="399"/>
      <c r="T125" s="399"/>
      <c r="U125" s="399"/>
      <c r="V125" s="399"/>
      <c r="W125" s="399"/>
      <c r="X125" s="399"/>
      <c r="Y125" s="399"/>
      <c r="Z125" s="399"/>
    </row>
    <row r="126" spans="1:26" x14ac:dyDescent="0.25">
      <c r="A126" s="399"/>
      <c r="B126" s="399"/>
      <c r="C126" s="399"/>
      <c r="D126" s="399"/>
      <c r="E126" s="399"/>
      <c r="F126" s="399"/>
      <c r="G126" s="399"/>
      <c r="H126" s="399"/>
      <c r="I126" s="399"/>
      <c r="J126" s="399"/>
      <c r="K126" s="399"/>
      <c r="L126" s="399"/>
      <c r="M126" s="399"/>
      <c r="N126" s="399"/>
      <c r="O126" s="399"/>
      <c r="P126" s="399"/>
      <c r="Q126" s="399"/>
      <c r="R126" s="399"/>
      <c r="S126" s="399"/>
      <c r="T126" s="399"/>
      <c r="U126" s="399"/>
      <c r="V126" s="399"/>
      <c r="W126" s="399"/>
      <c r="X126" s="399"/>
      <c r="Y126" s="399"/>
      <c r="Z126" s="399"/>
    </row>
    <row r="127" spans="1:26" x14ac:dyDescent="0.25">
      <c r="A127" s="399"/>
      <c r="B127" s="399"/>
      <c r="C127" s="399"/>
      <c r="D127" s="399"/>
      <c r="E127" s="399"/>
      <c r="F127" s="399"/>
      <c r="G127" s="399"/>
      <c r="H127" s="399"/>
      <c r="I127" s="399"/>
      <c r="J127" s="399"/>
      <c r="K127" s="399"/>
      <c r="L127" s="399"/>
      <c r="M127" s="399"/>
      <c r="N127" s="399"/>
      <c r="O127" s="399"/>
      <c r="P127" s="399"/>
      <c r="Q127" s="399"/>
      <c r="R127" s="399"/>
      <c r="S127" s="399"/>
      <c r="T127" s="399"/>
      <c r="U127" s="399"/>
      <c r="V127" s="399"/>
      <c r="W127" s="399"/>
      <c r="X127" s="399"/>
      <c r="Y127" s="399"/>
      <c r="Z127" s="399"/>
    </row>
    <row r="128" spans="1:26" x14ac:dyDescent="0.25">
      <c r="A128" s="399"/>
      <c r="B128" s="399"/>
      <c r="C128" s="399"/>
      <c r="D128" s="399"/>
      <c r="E128" s="399"/>
      <c r="F128" s="399"/>
      <c r="G128" s="399"/>
      <c r="H128" s="399"/>
      <c r="I128" s="399"/>
      <c r="J128" s="399"/>
      <c r="K128" s="399"/>
      <c r="L128" s="399"/>
      <c r="M128" s="399"/>
      <c r="N128" s="399"/>
      <c r="O128" s="399"/>
      <c r="P128" s="399"/>
      <c r="Q128" s="399"/>
      <c r="R128" s="399"/>
      <c r="S128" s="399"/>
      <c r="T128" s="399"/>
      <c r="U128" s="399"/>
      <c r="V128" s="399"/>
      <c r="W128" s="399"/>
      <c r="X128" s="399"/>
      <c r="Y128" s="399"/>
      <c r="Z128" s="399"/>
    </row>
    <row r="129" spans="1:26" x14ac:dyDescent="0.25">
      <c r="A129" s="399"/>
      <c r="B129" s="399"/>
      <c r="C129" s="399"/>
      <c r="D129" s="399"/>
      <c r="E129" s="399"/>
      <c r="F129" s="399"/>
      <c r="G129" s="399"/>
      <c r="H129" s="399"/>
      <c r="I129" s="399"/>
      <c r="J129" s="399"/>
      <c r="K129" s="399"/>
      <c r="L129" s="399"/>
      <c r="M129" s="399"/>
      <c r="N129" s="399"/>
      <c r="O129" s="399"/>
      <c r="P129" s="399"/>
      <c r="Q129" s="399"/>
      <c r="R129" s="399"/>
      <c r="S129" s="399"/>
      <c r="T129" s="399"/>
      <c r="U129" s="399"/>
      <c r="V129" s="399"/>
      <c r="W129" s="399"/>
      <c r="X129" s="399"/>
      <c r="Y129" s="399"/>
      <c r="Z129" s="399"/>
    </row>
    <row r="130" spans="1:26" x14ac:dyDescent="0.25">
      <c r="A130" s="399"/>
      <c r="B130" s="399"/>
      <c r="C130" s="399"/>
      <c r="D130" s="399"/>
      <c r="E130" s="399"/>
      <c r="F130" s="399"/>
      <c r="G130" s="399"/>
      <c r="H130" s="399"/>
      <c r="I130" s="399"/>
      <c r="J130" s="399"/>
      <c r="K130" s="399"/>
      <c r="L130" s="399"/>
      <c r="M130" s="399"/>
      <c r="N130" s="399"/>
      <c r="O130" s="399"/>
      <c r="P130" s="399"/>
      <c r="Q130" s="399"/>
      <c r="R130" s="399"/>
      <c r="S130" s="399"/>
      <c r="T130" s="399"/>
      <c r="U130" s="399"/>
      <c r="V130" s="399"/>
      <c r="W130" s="399"/>
      <c r="X130" s="399"/>
      <c r="Y130" s="399"/>
      <c r="Z130" s="399"/>
    </row>
    <row r="131" spans="1:26" x14ac:dyDescent="0.25">
      <c r="A131" s="399"/>
      <c r="B131" s="399"/>
      <c r="C131" s="399"/>
      <c r="D131" s="399"/>
      <c r="E131" s="399"/>
      <c r="F131" s="399"/>
      <c r="G131" s="399"/>
      <c r="H131" s="399"/>
      <c r="I131" s="399"/>
      <c r="J131" s="399"/>
      <c r="K131" s="399"/>
      <c r="L131" s="399"/>
      <c r="M131" s="399"/>
      <c r="N131" s="399"/>
      <c r="O131" s="399"/>
      <c r="P131" s="399"/>
      <c r="Q131" s="399"/>
      <c r="R131" s="399"/>
      <c r="S131" s="399"/>
      <c r="T131" s="399"/>
      <c r="U131" s="399"/>
      <c r="V131" s="399"/>
      <c r="W131" s="399"/>
      <c r="X131" s="399"/>
      <c r="Y131" s="399"/>
      <c r="Z131" s="399"/>
    </row>
    <row r="132" spans="1:26" x14ac:dyDescent="0.25">
      <c r="A132" s="399"/>
      <c r="B132" s="399"/>
      <c r="C132" s="399"/>
      <c r="D132" s="399"/>
      <c r="E132" s="399"/>
      <c r="F132" s="399"/>
      <c r="G132" s="399"/>
      <c r="H132" s="399"/>
      <c r="I132" s="399"/>
      <c r="J132" s="399"/>
      <c r="K132" s="399"/>
      <c r="L132" s="399"/>
      <c r="M132" s="399"/>
      <c r="N132" s="399"/>
      <c r="O132" s="399"/>
      <c r="P132" s="399"/>
      <c r="Q132" s="399"/>
      <c r="R132" s="399"/>
      <c r="S132" s="399"/>
      <c r="T132" s="399"/>
      <c r="U132" s="399"/>
      <c r="V132" s="399"/>
      <c r="W132" s="399"/>
      <c r="X132" s="399"/>
      <c r="Y132" s="399"/>
      <c r="Z132" s="399"/>
    </row>
    <row r="133" spans="1:26" x14ac:dyDescent="0.25">
      <c r="A133" s="399"/>
      <c r="B133" s="399"/>
      <c r="C133" s="399"/>
      <c r="D133" s="399"/>
      <c r="E133" s="399"/>
      <c r="F133" s="399"/>
      <c r="G133" s="399"/>
      <c r="H133" s="399"/>
      <c r="I133" s="399"/>
      <c r="J133" s="399"/>
      <c r="K133" s="399"/>
      <c r="L133" s="399"/>
      <c r="M133" s="399"/>
      <c r="N133" s="399"/>
      <c r="O133" s="399"/>
      <c r="P133" s="399"/>
      <c r="Q133" s="399"/>
      <c r="R133" s="399"/>
      <c r="S133" s="399"/>
      <c r="T133" s="399"/>
      <c r="U133" s="399"/>
      <c r="V133" s="399"/>
      <c r="W133" s="399"/>
      <c r="X133" s="399"/>
      <c r="Y133" s="399"/>
      <c r="Z133" s="399"/>
    </row>
    <row r="134" spans="1:26" x14ac:dyDescent="0.25">
      <c r="A134" s="399"/>
      <c r="B134" s="399"/>
      <c r="C134" s="399"/>
      <c r="D134" s="399"/>
      <c r="E134" s="399"/>
      <c r="F134" s="399"/>
      <c r="G134" s="399"/>
      <c r="H134" s="399"/>
      <c r="I134" s="399"/>
      <c r="J134" s="399"/>
      <c r="K134" s="399"/>
      <c r="L134" s="399"/>
      <c r="M134" s="399"/>
      <c r="N134" s="399"/>
      <c r="O134" s="399"/>
      <c r="P134" s="399"/>
      <c r="Q134" s="399"/>
      <c r="R134" s="399"/>
      <c r="S134" s="399"/>
      <c r="T134" s="399"/>
      <c r="U134" s="399"/>
      <c r="V134" s="399"/>
      <c r="W134" s="399"/>
      <c r="X134" s="399"/>
      <c r="Y134" s="399"/>
      <c r="Z134" s="399"/>
    </row>
    <row r="135" spans="1:26" x14ac:dyDescent="0.25">
      <c r="A135" s="399"/>
      <c r="B135" s="399"/>
      <c r="C135" s="399"/>
      <c r="D135" s="399"/>
      <c r="E135" s="399"/>
      <c r="F135" s="399"/>
      <c r="G135" s="399"/>
      <c r="H135" s="399"/>
      <c r="I135" s="399"/>
      <c r="J135" s="399"/>
      <c r="K135" s="399"/>
      <c r="L135" s="399"/>
      <c r="M135" s="399"/>
      <c r="N135" s="399"/>
      <c r="O135" s="399"/>
      <c r="P135" s="399"/>
      <c r="Q135" s="399"/>
      <c r="R135" s="399"/>
      <c r="S135" s="399"/>
      <c r="T135" s="399"/>
      <c r="U135" s="399"/>
      <c r="V135" s="399"/>
      <c r="W135" s="399"/>
      <c r="X135" s="399"/>
      <c r="Y135" s="399"/>
      <c r="Z135" s="399"/>
    </row>
    <row r="136" spans="1:26" x14ac:dyDescent="0.25">
      <c r="A136" s="399"/>
      <c r="B136" s="399"/>
      <c r="C136" s="399"/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399"/>
      <c r="P136" s="399"/>
      <c r="Q136" s="399"/>
      <c r="R136" s="399"/>
      <c r="S136" s="399"/>
      <c r="T136" s="399"/>
      <c r="U136" s="399"/>
      <c r="V136" s="399"/>
      <c r="W136" s="399"/>
      <c r="X136" s="399"/>
      <c r="Y136" s="399"/>
      <c r="Z136" s="399"/>
    </row>
    <row r="137" spans="1:26" x14ac:dyDescent="0.25">
      <c r="A137" s="399"/>
      <c r="B137" s="399"/>
      <c r="C137" s="399"/>
      <c r="D137" s="399"/>
      <c r="E137" s="399"/>
      <c r="F137" s="399"/>
      <c r="G137" s="399"/>
      <c r="H137" s="399"/>
      <c r="I137" s="399"/>
      <c r="J137" s="399"/>
      <c r="K137" s="399"/>
      <c r="L137" s="399"/>
      <c r="M137" s="399"/>
      <c r="N137" s="399"/>
      <c r="O137" s="399"/>
      <c r="P137" s="399"/>
      <c r="Q137" s="399"/>
      <c r="R137" s="399"/>
      <c r="S137" s="399"/>
      <c r="T137" s="399"/>
      <c r="U137" s="399"/>
      <c r="V137" s="399"/>
      <c r="W137" s="399"/>
      <c r="X137" s="399"/>
      <c r="Y137" s="399"/>
      <c r="Z137" s="399"/>
    </row>
    <row r="138" spans="1:26" x14ac:dyDescent="0.25">
      <c r="A138" s="399"/>
      <c r="B138" s="399"/>
      <c r="C138" s="399"/>
      <c r="D138" s="399"/>
      <c r="E138" s="399"/>
      <c r="F138" s="399"/>
      <c r="G138" s="399"/>
      <c r="H138" s="399"/>
      <c r="I138" s="399"/>
      <c r="J138" s="399"/>
      <c r="K138" s="399"/>
      <c r="L138" s="399"/>
      <c r="M138" s="399"/>
      <c r="N138" s="399"/>
      <c r="O138" s="399"/>
      <c r="P138" s="399"/>
      <c r="Q138" s="399"/>
      <c r="R138" s="399"/>
      <c r="S138" s="399"/>
      <c r="T138" s="399"/>
      <c r="U138" s="399"/>
      <c r="V138" s="399"/>
      <c r="W138" s="399"/>
      <c r="X138" s="399"/>
      <c r="Y138" s="399"/>
      <c r="Z138" s="399"/>
    </row>
    <row r="139" spans="1:26" x14ac:dyDescent="0.25">
      <c r="A139" s="399"/>
      <c r="B139" s="399"/>
      <c r="C139" s="399"/>
      <c r="D139" s="399"/>
      <c r="E139" s="399"/>
      <c r="F139" s="399"/>
      <c r="G139" s="399"/>
      <c r="H139" s="399"/>
      <c r="I139" s="399"/>
      <c r="J139" s="399"/>
      <c r="K139" s="399"/>
      <c r="L139" s="399"/>
      <c r="M139" s="399"/>
      <c r="N139" s="399"/>
      <c r="O139" s="399"/>
      <c r="P139" s="399"/>
      <c r="Q139" s="399"/>
      <c r="R139" s="399"/>
      <c r="S139" s="399"/>
      <c r="T139" s="399"/>
      <c r="U139" s="399"/>
      <c r="V139" s="399"/>
      <c r="W139" s="399"/>
      <c r="X139" s="399"/>
      <c r="Y139" s="399"/>
      <c r="Z139" s="399"/>
    </row>
    <row r="140" spans="1:26" x14ac:dyDescent="0.25">
      <c r="A140" s="399"/>
      <c r="B140" s="399"/>
      <c r="C140" s="399"/>
      <c r="D140" s="399"/>
      <c r="E140" s="399"/>
      <c r="F140" s="399"/>
      <c r="G140" s="399"/>
      <c r="H140" s="399"/>
      <c r="I140" s="399"/>
      <c r="J140" s="399"/>
      <c r="K140" s="399"/>
      <c r="L140" s="399"/>
      <c r="M140" s="399"/>
      <c r="N140" s="399"/>
      <c r="O140" s="399"/>
      <c r="P140" s="399"/>
      <c r="Q140" s="399"/>
      <c r="R140" s="399"/>
      <c r="S140" s="399"/>
      <c r="T140" s="399"/>
      <c r="U140" s="399"/>
      <c r="V140" s="399"/>
      <c r="W140" s="399"/>
      <c r="X140" s="399"/>
      <c r="Y140" s="399"/>
      <c r="Z140" s="399"/>
    </row>
    <row r="141" spans="1:26" x14ac:dyDescent="0.25">
      <c r="A141" s="399"/>
      <c r="B141" s="399"/>
      <c r="C141" s="399"/>
      <c r="D141" s="399"/>
      <c r="E141" s="399"/>
      <c r="F141" s="399"/>
      <c r="G141" s="399"/>
      <c r="H141" s="399"/>
      <c r="I141" s="399"/>
      <c r="J141" s="399"/>
      <c r="K141" s="399"/>
      <c r="L141" s="399"/>
      <c r="M141" s="399"/>
      <c r="N141" s="399"/>
      <c r="O141" s="399"/>
      <c r="P141" s="399"/>
      <c r="Q141" s="399"/>
      <c r="R141" s="399"/>
      <c r="S141" s="399"/>
      <c r="T141" s="399"/>
      <c r="U141" s="399"/>
      <c r="V141" s="399"/>
      <c r="W141" s="399"/>
      <c r="X141" s="399"/>
      <c r="Y141" s="399"/>
      <c r="Z141" s="399"/>
    </row>
    <row r="142" spans="1:26" x14ac:dyDescent="0.25">
      <c r="A142" s="399"/>
      <c r="B142" s="399"/>
      <c r="C142" s="399"/>
      <c r="D142" s="399"/>
      <c r="E142" s="399"/>
      <c r="F142" s="399"/>
      <c r="G142" s="399"/>
      <c r="H142" s="399"/>
      <c r="I142" s="399"/>
      <c r="J142" s="399"/>
      <c r="K142" s="399"/>
      <c r="L142" s="399"/>
      <c r="M142" s="399"/>
      <c r="N142" s="399"/>
      <c r="O142" s="399"/>
      <c r="P142" s="399"/>
      <c r="Q142" s="399"/>
      <c r="R142" s="399"/>
      <c r="S142" s="399"/>
      <c r="T142" s="399"/>
      <c r="U142" s="399"/>
      <c r="V142" s="399"/>
      <c r="W142" s="399"/>
      <c r="X142" s="399"/>
      <c r="Y142" s="399"/>
      <c r="Z142" s="399"/>
    </row>
    <row r="143" spans="1:26" x14ac:dyDescent="0.25">
      <c r="A143" s="399"/>
      <c r="B143" s="399"/>
      <c r="C143" s="399"/>
      <c r="D143" s="399"/>
      <c r="E143" s="399"/>
      <c r="F143" s="399"/>
      <c r="G143" s="399"/>
      <c r="H143" s="399"/>
      <c r="I143" s="399"/>
      <c r="J143" s="399"/>
      <c r="K143" s="399"/>
      <c r="L143" s="399"/>
      <c r="M143" s="399"/>
      <c r="N143" s="399"/>
      <c r="O143" s="399"/>
      <c r="P143" s="399"/>
      <c r="Q143" s="399"/>
      <c r="R143" s="399"/>
      <c r="S143" s="399"/>
      <c r="T143" s="399"/>
      <c r="U143" s="399"/>
      <c r="V143" s="399"/>
      <c r="W143" s="399"/>
      <c r="X143" s="399"/>
      <c r="Y143" s="399"/>
      <c r="Z143" s="399"/>
    </row>
    <row r="144" spans="1:26" x14ac:dyDescent="0.25">
      <c r="A144" s="399"/>
      <c r="B144" s="399"/>
      <c r="C144" s="399"/>
      <c r="D144" s="399"/>
      <c r="E144" s="399"/>
      <c r="F144" s="399"/>
      <c r="G144" s="399"/>
      <c r="H144" s="399"/>
      <c r="I144" s="399"/>
      <c r="J144" s="399"/>
      <c r="K144" s="399"/>
      <c r="L144" s="399"/>
      <c r="M144" s="399"/>
      <c r="N144" s="399"/>
      <c r="O144" s="399"/>
      <c r="P144" s="399"/>
      <c r="Q144" s="399"/>
      <c r="R144" s="399"/>
      <c r="S144" s="399"/>
      <c r="T144" s="399"/>
      <c r="U144" s="399"/>
      <c r="V144" s="399"/>
      <c r="W144" s="399"/>
      <c r="X144" s="399"/>
      <c r="Y144" s="399"/>
      <c r="Z144" s="399"/>
    </row>
    <row r="145" spans="1:26" x14ac:dyDescent="0.25">
      <c r="A145" s="399"/>
      <c r="B145" s="399"/>
      <c r="C145" s="399"/>
      <c r="D145" s="399"/>
      <c r="E145" s="399"/>
      <c r="F145" s="399"/>
      <c r="G145" s="399"/>
      <c r="H145" s="399"/>
      <c r="I145" s="399"/>
      <c r="J145" s="399"/>
      <c r="K145" s="399"/>
      <c r="L145" s="399"/>
      <c r="M145" s="399"/>
      <c r="N145" s="399"/>
      <c r="O145" s="399"/>
      <c r="P145" s="399"/>
      <c r="Q145" s="399"/>
      <c r="R145" s="399"/>
      <c r="S145" s="399"/>
      <c r="T145" s="399"/>
      <c r="U145" s="399"/>
      <c r="V145" s="399"/>
      <c r="W145" s="399"/>
      <c r="X145" s="399"/>
      <c r="Y145" s="399"/>
      <c r="Z145" s="399"/>
    </row>
    <row r="146" spans="1:26" x14ac:dyDescent="0.25">
      <c r="A146" s="399"/>
      <c r="B146" s="399"/>
      <c r="C146" s="399"/>
      <c r="D146" s="399"/>
      <c r="E146" s="399"/>
      <c r="F146" s="399"/>
      <c r="G146" s="399"/>
      <c r="H146" s="399"/>
      <c r="I146" s="399"/>
      <c r="J146" s="399"/>
      <c r="K146" s="399"/>
      <c r="L146" s="399"/>
      <c r="M146" s="399"/>
      <c r="N146" s="399"/>
      <c r="O146" s="399"/>
      <c r="P146" s="399"/>
      <c r="Q146" s="399"/>
      <c r="R146" s="399"/>
      <c r="S146" s="399"/>
      <c r="T146" s="399"/>
      <c r="U146" s="399"/>
      <c r="V146" s="399"/>
      <c r="W146" s="399"/>
      <c r="X146" s="399"/>
      <c r="Y146" s="399"/>
      <c r="Z146" s="399"/>
    </row>
    <row r="147" spans="1:26" x14ac:dyDescent="0.25">
      <c r="A147" s="399"/>
      <c r="B147" s="399"/>
      <c r="C147" s="399"/>
      <c r="D147" s="399"/>
      <c r="E147" s="399"/>
      <c r="F147" s="399"/>
      <c r="G147" s="399"/>
      <c r="H147" s="399"/>
      <c r="I147" s="399"/>
      <c r="J147" s="399"/>
      <c r="K147" s="399"/>
      <c r="L147" s="399"/>
      <c r="M147" s="399"/>
      <c r="N147" s="399"/>
      <c r="O147" s="399"/>
      <c r="P147" s="399"/>
      <c r="Q147" s="399"/>
      <c r="R147" s="399"/>
      <c r="S147" s="399"/>
      <c r="T147" s="399"/>
      <c r="U147" s="399"/>
      <c r="V147" s="399"/>
      <c r="W147" s="399"/>
      <c r="X147" s="399"/>
      <c r="Y147" s="399"/>
      <c r="Z147" s="399"/>
    </row>
    <row r="148" spans="1:26" x14ac:dyDescent="0.25">
      <c r="A148" s="399"/>
      <c r="B148" s="399"/>
      <c r="C148" s="399"/>
      <c r="D148" s="399"/>
      <c r="E148" s="399"/>
      <c r="F148" s="399"/>
      <c r="G148" s="399"/>
      <c r="H148" s="399"/>
      <c r="I148" s="399"/>
      <c r="J148" s="399"/>
      <c r="K148" s="399"/>
      <c r="L148" s="399"/>
      <c r="M148" s="399"/>
      <c r="N148" s="399"/>
      <c r="O148" s="399"/>
      <c r="P148" s="399"/>
      <c r="Q148" s="399"/>
      <c r="R148" s="399"/>
      <c r="S148" s="399"/>
      <c r="T148" s="399"/>
      <c r="U148" s="399"/>
      <c r="V148" s="399"/>
      <c r="W148" s="399"/>
      <c r="X148" s="399"/>
      <c r="Y148" s="399"/>
      <c r="Z148" s="399"/>
    </row>
    <row r="149" spans="1:26" x14ac:dyDescent="0.25">
      <c r="A149" s="399"/>
      <c r="B149" s="399"/>
      <c r="C149" s="399"/>
      <c r="D149" s="399"/>
      <c r="E149" s="399"/>
      <c r="F149" s="399"/>
      <c r="G149" s="399"/>
      <c r="H149" s="399"/>
      <c r="I149" s="399"/>
      <c r="J149" s="399"/>
      <c r="K149" s="399"/>
      <c r="L149" s="399"/>
      <c r="M149" s="399"/>
      <c r="N149" s="399"/>
      <c r="O149" s="399"/>
      <c r="P149" s="399"/>
      <c r="Q149" s="399"/>
      <c r="R149" s="399"/>
      <c r="S149" s="399"/>
      <c r="T149" s="399"/>
      <c r="U149" s="399"/>
      <c r="V149" s="399"/>
      <c r="W149" s="399"/>
      <c r="X149" s="399"/>
      <c r="Y149" s="399"/>
      <c r="Z149" s="399"/>
    </row>
    <row r="150" spans="1:26" x14ac:dyDescent="0.25">
      <c r="A150" s="399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  <c r="M150" s="399"/>
      <c r="N150" s="399"/>
      <c r="O150" s="399"/>
      <c r="P150" s="399"/>
      <c r="Q150" s="399"/>
      <c r="R150" s="399"/>
      <c r="S150" s="399"/>
      <c r="T150" s="399"/>
      <c r="U150" s="399"/>
      <c r="V150" s="399"/>
      <c r="W150" s="399"/>
      <c r="X150" s="399"/>
      <c r="Y150" s="399"/>
      <c r="Z150" s="399"/>
    </row>
    <row r="151" spans="1:26" x14ac:dyDescent="0.25">
      <c r="A151" s="399"/>
      <c r="B151" s="399"/>
      <c r="C151" s="399"/>
      <c r="D151" s="399"/>
      <c r="E151" s="399"/>
      <c r="F151" s="399"/>
      <c r="G151" s="399"/>
      <c r="H151" s="399"/>
      <c r="I151" s="399"/>
      <c r="J151" s="399"/>
      <c r="K151" s="399"/>
      <c r="L151" s="399"/>
      <c r="M151" s="399"/>
      <c r="N151" s="399"/>
      <c r="O151" s="399"/>
      <c r="P151" s="399"/>
      <c r="Q151" s="399"/>
      <c r="R151" s="399"/>
      <c r="S151" s="399"/>
      <c r="T151" s="399"/>
      <c r="U151" s="399"/>
      <c r="V151" s="399"/>
      <c r="W151" s="399"/>
      <c r="X151" s="399"/>
      <c r="Y151" s="399"/>
      <c r="Z151" s="399"/>
    </row>
    <row r="152" spans="1:26" x14ac:dyDescent="0.25">
      <c r="A152" s="399"/>
      <c r="B152" s="399"/>
      <c r="C152" s="399"/>
      <c r="D152" s="399"/>
      <c r="E152" s="399"/>
      <c r="F152" s="399"/>
      <c r="G152" s="399"/>
      <c r="H152" s="399"/>
      <c r="I152" s="399"/>
      <c r="J152" s="399"/>
      <c r="K152" s="399"/>
      <c r="L152" s="399"/>
      <c r="M152" s="399"/>
      <c r="N152" s="399"/>
      <c r="O152" s="399"/>
      <c r="P152" s="399"/>
      <c r="Q152" s="399"/>
      <c r="R152" s="399"/>
      <c r="S152" s="399"/>
      <c r="T152" s="399"/>
      <c r="U152" s="399"/>
      <c r="V152" s="399"/>
      <c r="W152" s="399"/>
      <c r="X152" s="399"/>
      <c r="Y152" s="399"/>
      <c r="Z152" s="399"/>
    </row>
    <row r="153" spans="1:26" x14ac:dyDescent="0.25">
      <c r="A153" s="399"/>
      <c r="B153" s="399"/>
      <c r="C153" s="399"/>
      <c r="D153" s="399"/>
      <c r="E153" s="399"/>
      <c r="F153" s="399"/>
      <c r="G153" s="399"/>
      <c r="H153" s="399"/>
      <c r="I153" s="399"/>
      <c r="J153" s="399"/>
      <c r="K153" s="399"/>
      <c r="L153" s="399"/>
      <c r="M153" s="399"/>
      <c r="N153" s="399"/>
      <c r="O153" s="399"/>
      <c r="P153" s="399"/>
      <c r="Q153" s="399"/>
      <c r="R153" s="399"/>
      <c r="S153" s="399"/>
      <c r="T153" s="399"/>
      <c r="U153" s="399"/>
      <c r="V153" s="399"/>
      <c r="W153" s="399"/>
      <c r="X153" s="399"/>
      <c r="Y153" s="399"/>
      <c r="Z153" s="399"/>
    </row>
    <row r="154" spans="1:26" x14ac:dyDescent="0.25">
      <c r="A154" s="399"/>
      <c r="B154" s="399"/>
      <c r="C154" s="399"/>
      <c r="D154" s="399"/>
      <c r="E154" s="399"/>
      <c r="F154" s="399"/>
      <c r="G154" s="399"/>
      <c r="H154" s="399"/>
      <c r="I154" s="399"/>
      <c r="J154" s="399"/>
      <c r="K154" s="399"/>
      <c r="L154" s="399"/>
      <c r="M154" s="399"/>
      <c r="N154" s="399"/>
      <c r="O154" s="399"/>
      <c r="P154" s="399"/>
      <c r="Q154" s="399"/>
      <c r="R154" s="399"/>
      <c r="S154" s="399"/>
      <c r="T154" s="399"/>
      <c r="U154" s="399"/>
      <c r="V154" s="399"/>
      <c r="W154" s="399"/>
      <c r="X154" s="399"/>
      <c r="Y154" s="399"/>
      <c r="Z154" s="399"/>
    </row>
    <row r="155" spans="1:26" x14ac:dyDescent="0.25">
      <c r="A155" s="399"/>
      <c r="B155" s="399"/>
      <c r="C155" s="399"/>
      <c r="D155" s="399"/>
      <c r="E155" s="399"/>
      <c r="F155" s="399"/>
      <c r="G155" s="399"/>
      <c r="H155" s="399"/>
      <c r="I155" s="399"/>
      <c r="J155" s="399"/>
      <c r="K155" s="399"/>
      <c r="L155" s="399"/>
      <c r="M155" s="399"/>
      <c r="N155" s="399"/>
      <c r="O155" s="399"/>
      <c r="P155" s="399"/>
      <c r="Q155" s="399"/>
      <c r="R155" s="399"/>
      <c r="S155" s="399"/>
      <c r="T155" s="399"/>
      <c r="U155" s="399"/>
      <c r="V155" s="399"/>
      <c r="W155" s="399"/>
      <c r="X155" s="399"/>
      <c r="Y155" s="399"/>
      <c r="Z155" s="399"/>
    </row>
    <row r="156" spans="1:26" x14ac:dyDescent="0.25">
      <c r="A156" s="399"/>
      <c r="B156" s="399"/>
      <c r="C156" s="399"/>
      <c r="D156" s="399"/>
      <c r="E156" s="399"/>
      <c r="F156" s="399"/>
      <c r="G156" s="399"/>
      <c r="H156" s="399"/>
      <c r="I156" s="399"/>
      <c r="J156" s="399"/>
      <c r="K156" s="399"/>
      <c r="L156" s="399"/>
      <c r="M156" s="399"/>
      <c r="N156" s="399"/>
      <c r="O156" s="399"/>
      <c r="P156" s="399"/>
      <c r="Q156" s="399"/>
      <c r="R156" s="399"/>
      <c r="S156" s="399"/>
      <c r="T156" s="399"/>
      <c r="U156" s="399"/>
      <c r="V156" s="399"/>
      <c r="W156" s="399"/>
      <c r="X156" s="399"/>
      <c r="Y156" s="399"/>
      <c r="Z156" s="399"/>
    </row>
    <row r="157" spans="1:26" x14ac:dyDescent="0.25">
      <c r="A157" s="399"/>
      <c r="B157" s="399"/>
      <c r="C157" s="399"/>
      <c r="D157" s="399"/>
      <c r="E157" s="399"/>
      <c r="F157" s="399"/>
      <c r="G157" s="399"/>
      <c r="H157" s="399"/>
      <c r="I157" s="399"/>
      <c r="J157" s="399"/>
      <c r="K157" s="399"/>
      <c r="L157" s="399"/>
      <c r="M157" s="399"/>
      <c r="N157" s="399"/>
      <c r="O157" s="399"/>
      <c r="P157" s="399"/>
      <c r="Q157" s="399"/>
      <c r="R157" s="399"/>
      <c r="S157" s="399"/>
      <c r="T157" s="399"/>
      <c r="U157" s="399"/>
      <c r="V157" s="399"/>
      <c r="W157" s="399"/>
      <c r="X157" s="399"/>
      <c r="Y157" s="399"/>
      <c r="Z157" s="399"/>
    </row>
    <row r="158" spans="1:26" x14ac:dyDescent="0.25">
      <c r="A158" s="399"/>
      <c r="B158" s="399"/>
      <c r="C158" s="399"/>
      <c r="D158" s="399"/>
      <c r="E158" s="399"/>
      <c r="F158" s="399"/>
      <c r="G158" s="399"/>
      <c r="H158" s="399"/>
      <c r="I158" s="399"/>
      <c r="J158" s="399"/>
      <c r="K158" s="399"/>
      <c r="L158" s="399"/>
      <c r="M158" s="399"/>
      <c r="N158" s="399"/>
      <c r="O158" s="399"/>
      <c r="P158" s="399"/>
      <c r="Q158" s="399"/>
      <c r="R158" s="399"/>
      <c r="S158" s="399"/>
      <c r="T158" s="399"/>
      <c r="U158" s="399"/>
      <c r="V158" s="399"/>
      <c r="W158" s="399"/>
      <c r="X158" s="399"/>
      <c r="Y158" s="399"/>
      <c r="Z158" s="399"/>
    </row>
    <row r="159" spans="1:26" x14ac:dyDescent="0.25">
      <c r="A159" s="399"/>
      <c r="B159" s="399"/>
      <c r="C159" s="399"/>
      <c r="D159" s="399"/>
      <c r="E159" s="399"/>
      <c r="F159" s="399"/>
      <c r="G159" s="399"/>
      <c r="H159" s="399"/>
      <c r="I159" s="399"/>
      <c r="J159" s="399"/>
      <c r="K159" s="399"/>
      <c r="L159" s="399"/>
      <c r="M159" s="399"/>
      <c r="N159" s="399"/>
      <c r="O159" s="399"/>
      <c r="P159" s="399"/>
      <c r="Q159" s="399"/>
      <c r="R159" s="399"/>
      <c r="S159" s="399"/>
      <c r="T159" s="399"/>
      <c r="U159" s="399"/>
      <c r="V159" s="399"/>
      <c r="W159" s="399"/>
      <c r="X159" s="399"/>
      <c r="Y159" s="399"/>
      <c r="Z159" s="399"/>
    </row>
    <row r="160" spans="1:26" x14ac:dyDescent="0.25">
      <c r="A160" s="399"/>
      <c r="B160" s="399"/>
      <c r="C160" s="399"/>
      <c r="D160" s="399"/>
      <c r="E160" s="399"/>
      <c r="F160" s="399"/>
      <c r="G160" s="399"/>
      <c r="H160" s="399"/>
      <c r="I160" s="399"/>
      <c r="J160" s="399"/>
      <c r="K160" s="399"/>
      <c r="L160" s="399"/>
      <c r="M160" s="399"/>
      <c r="N160" s="399"/>
      <c r="O160" s="399"/>
      <c r="P160" s="399"/>
      <c r="Q160" s="399"/>
      <c r="R160" s="399"/>
      <c r="S160" s="399"/>
      <c r="T160" s="399"/>
      <c r="U160" s="399"/>
      <c r="V160" s="399"/>
      <c r="W160" s="399"/>
      <c r="X160" s="399"/>
      <c r="Y160" s="399"/>
      <c r="Z160" s="399"/>
    </row>
    <row r="161" spans="1:26" x14ac:dyDescent="0.25">
      <c r="A161" s="399"/>
      <c r="B161" s="399"/>
      <c r="C161" s="399"/>
      <c r="D161" s="399"/>
      <c r="E161" s="399"/>
      <c r="F161" s="399"/>
      <c r="G161" s="399"/>
      <c r="H161" s="399"/>
      <c r="I161" s="399"/>
      <c r="J161" s="399"/>
      <c r="K161" s="399"/>
      <c r="L161" s="399"/>
      <c r="M161" s="399"/>
      <c r="N161" s="399"/>
      <c r="O161" s="399"/>
      <c r="P161" s="399"/>
      <c r="Q161" s="399"/>
      <c r="R161" s="399"/>
      <c r="S161" s="399"/>
      <c r="T161" s="399"/>
      <c r="U161" s="399"/>
      <c r="V161" s="399"/>
      <c r="W161" s="399"/>
      <c r="X161" s="399"/>
      <c r="Y161" s="399"/>
      <c r="Z161" s="399"/>
    </row>
    <row r="162" spans="1:26" x14ac:dyDescent="0.25">
      <c r="A162" s="399"/>
      <c r="B162" s="399"/>
      <c r="C162" s="399"/>
      <c r="D162" s="399"/>
      <c r="E162" s="399"/>
      <c r="F162" s="399"/>
      <c r="G162" s="399"/>
      <c r="H162" s="399"/>
      <c r="I162" s="399"/>
      <c r="J162" s="399"/>
      <c r="K162" s="399"/>
      <c r="L162" s="399"/>
      <c r="M162" s="399"/>
      <c r="N162" s="399"/>
      <c r="O162" s="399"/>
      <c r="P162" s="399"/>
      <c r="Q162" s="399"/>
      <c r="R162" s="399"/>
      <c r="S162" s="399"/>
      <c r="T162" s="399"/>
      <c r="U162" s="399"/>
      <c r="V162" s="399"/>
      <c r="W162" s="399"/>
      <c r="X162" s="399"/>
      <c r="Y162" s="399"/>
      <c r="Z162" s="399"/>
    </row>
    <row r="163" spans="1:26" x14ac:dyDescent="0.25">
      <c r="A163" s="399"/>
      <c r="B163" s="399"/>
      <c r="C163" s="399"/>
      <c r="D163" s="399"/>
      <c r="E163" s="399"/>
      <c r="F163" s="399"/>
      <c r="G163" s="399"/>
      <c r="H163" s="399"/>
      <c r="I163" s="399"/>
      <c r="J163" s="399"/>
      <c r="K163" s="399"/>
      <c r="L163" s="399"/>
      <c r="M163" s="399"/>
      <c r="N163" s="399"/>
      <c r="O163" s="399"/>
      <c r="P163" s="399"/>
      <c r="Q163" s="399"/>
      <c r="R163" s="399"/>
      <c r="S163" s="399"/>
      <c r="T163" s="399"/>
      <c r="U163" s="399"/>
      <c r="V163" s="399"/>
      <c r="W163" s="399"/>
      <c r="X163" s="399"/>
      <c r="Y163" s="399"/>
      <c r="Z163" s="399"/>
    </row>
    <row r="164" spans="1:26" x14ac:dyDescent="0.25">
      <c r="A164" s="399"/>
      <c r="B164" s="399"/>
      <c r="C164" s="399"/>
      <c r="D164" s="399"/>
      <c r="E164" s="399"/>
      <c r="F164" s="399"/>
      <c r="G164" s="399"/>
      <c r="H164" s="399"/>
      <c r="I164" s="399"/>
      <c r="J164" s="399"/>
      <c r="K164" s="399"/>
      <c r="L164" s="399"/>
      <c r="M164" s="399"/>
      <c r="N164" s="399"/>
      <c r="O164" s="399"/>
      <c r="P164" s="399"/>
      <c r="Q164" s="399"/>
      <c r="R164" s="399"/>
      <c r="S164" s="399"/>
      <c r="T164" s="399"/>
      <c r="U164" s="399"/>
      <c r="V164" s="399"/>
      <c r="W164" s="399"/>
      <c r="X164" s="399"/>
      <c r="Y164" s="399"/>
      <c r="Z164" s="399"/>
    </row>
    <row r="165" spans="1:26" x14ac:dyDescent="0.25">
      <c r="A165" s="399"/>
      <c r="B165" s="399"/>
      <c r="C165" s="399"/>
      <c r="D165" s="399"/>
      <c r="E165" s="399"/>
      <c r="F165" s="399"/>
      <c r="G165" s="399"/>
      <c r="H165" s="399"/>
      <c r="I165" s="399"/>
      <c r="J165" s="399"/>
      <c r="K165" s="399"/>
      <c r="L165" s="399"/>
      <c r="M165" s="399"/>
      <c r="N165" s="399"/>
      <c r="O165" s="399"/>
      <c r="P165" s="399"/>
      <c r="Q165" s="399"/>
      <c r="R165" s="399"/>
      <c r="S165" s="399"/>
      <c r="T165" s="399"/>
      <c r="U165" s="399"/>
      <c r="V165" s="399"/>
      <c r="W165" s="399"/>
      <c r="X165" s="399"/>
      <c r="Y165" s="399"/>
      <c r="Z165" s="399"/>
    </row>
    <row r="166" spans="1:26" x14ac:dyDescent="0.25">
      <c r="A166" s="399"/>
      <c r="B166" s="399"/>
      <c r="C166" s="399"/>
      <c r="D166" s="399"/>
      <c r="E166" s="399"/>
      <c r="F166" s="399"/>
      <c r="G166" s="399"/>
      <c r="H166" s="399"/>
      <c r="I166" s="399"/>
      <c r="J166" s="399"/>
      <c r="K166" s="399"/>
      <c r="L166" s="399"/>
      <c r="M166" s="399"/>
      <c r="N166" s="399"/>
      <c r="O166" s="399"/>
      <c r="P166" s="399"/>
      <c r="Q166" s="399"/>
      <c r="R166" s="399"/>
      <c r="S166" s="399"/>
      <c r="T166" s="399"/>
      <c r="U166" s="399"/>
      <c r="V166" s="399"/>
      <c r="W166" s="399"/>
      <c r="X166" s="399"/>
      <c r="Y166" s="399"/>
      <c r="Z166" s="399"/>
    </row>
    <row r="167" spans="1:26" x14ac:dyDescent="0.25">
      <c r="A167" s="399"/>
      <c r="B167" s="399"/>
      <c r="C167" s="399"/>
      <c r="D167" s="399"/>
      <c r="E167" s="399"/>
      <c r="F167" s="399"/>
      <c r="G167" s="399"/>
      <c r="H167" s="399"/>
      <c r="I167" s="399"/>
      <c r="J167" s="399"/>
      <c r="K167" s="399"/>
      <c r="L167" s="399"/>
      <c r="M167" s="399"/>
      <c r="N167" s="399"/>
      <c r="O167" s="399"/>
      <c r="P167" s="399"/>
      <c r="Q167" s="399"/>
      <c r="R167" s="399"/>
      <c r="S167" s="399"/>
      <c r="T167" s="399"/>
      <c r="U167" s="399"/>
      <c r="V167" s="399"/>
      <c r="W167" s="399"/>
      <c r="X167" s="399"/>
      <c r="Y167" s="399"/>
      <c r="Z167" s="399"/>
    </row>
    <row r="168" spans="1:26" x14ac:dyDescent="0.25">
      <c r="A168" s="399"/>
      <c r="B168" s="399"/>
      <c r="C168" s="399"/>
      <c r="D168" s="399"/>
      <c r="E168" s="399"/>
      <c r="F168" s="399"/>
      <c r="G168" s="399"/>
      <c r="H168" s="399"/>
      <c r="I168" s="399"/>
      <c r="J168" s="399"/>
      <c r="K168" s="399"/>
      <c r="L168" s="399"/>
      <c r="M168" s="399"/>
      <c r="N168" s="399"/>
      <c r="O168" s="399"/>
      <c r="P168" s="399"/>
      <c r="Q168" s="399"/>
      <c r="R168" s="399"/>
      <c r="S168" s="399"/>
      <c r="T168" s="399"/>
      <c r="U168" s="399"/>
      <c r="V168" s="399"/>
      <c r="W168" s="399"/>
      <c r="X168" s="399"/>
      <c r="Y168" s="399"/>
      <c r="Z168" s="399"/>
    </row>
    <row r="169" spans="1:26" x14ac:dyDescent="0.25">
      <c r="A169" s="399"/>
      <c r="B169" s="399"/>
      <c r="C169" s="399"/>
      <c r="D169" s="399"/>
      <c r="E169" s="399"/>
      <c r="F169" s="399"/>
      <c r="G169" s="399"/>
      <c r="H169" s="399"/>
      <c r="I169" s="399"/>
      <c r="J169" s="399"/>
      <c r="K169" s="399"/>
      <c r="L169" s="399"/>
      <c r="M169" s="399"/>
      <c r="N169" s="399"/>
      <c r="O169" s="399"/>
      <c r="P169" s="399"/>
      <c r="Q169" s="399"/>
      <c r="R169" s="399"/>
      <c r="S169" s="399"/>
      <c r="T169" s="399"/>
      <c r="U169" s="399"/>
      <c r="V169" s="399"/>
      <c r="W169" s="399"/>
      <c r="X169" s="399"/>
      <c r="Y169" s="399"/>
      <c r="Z169" s="399"/>
    </row>
    <row r="170" spans="1:26" x14ac:dyDescent="0.25">
      <c r="A170" s="399"/>
      <c r="B170" s="399"/>
      <c r="C170" s="399"/>
      <c r="D170" s="399"/>
      <c r="E170" s="399"/>
      <c r="F170" s="399"/>
      <c r="G170" s="399"/>
      <c r="H170" s="399"/>
      <c r="I170" s="399"/>
      <c r="J170" s="399"/>
      <c r="K170" s="399"/>
      <c r="L170" s="399"/>
      <c r="M170" s="399"/>
      <c r="N170" s="399"/>
      <c r="O170" s="399"/>
      <c r="P170" s="399"/>
      <c r="Q170" s="399"/>
      <c r="R170" s="399"/>
      <c r="S170" s="399"/>
      <c r="T170" s="399"/>
      <c r="U170" s="399"/>
      <c r="V170" s="399"/>
      <c r="W170" s="399"/>
      <c r="X170" s="399"/>
      <c r="Y170" s="399"/>
      <c r="Z170" s="399"/>
    </row>
    <row r="171" spans="1:26" x14ac:dyDescent="0.25">
      <c r="A171" s="399"/>
      <c r="B171" s="399"/>
      <c r="C171" s="399"/>
      <c r="D171" s="399"/>
      <c r="E171" s="399"/>
      <c r="F171" s="399"/>
      <c r="G171" s="399"/>
      <c r="H171" s="399"/>
      <c r="I171" s="399"/>
      <c r="J171" s="399"/>
      <c r="K171" s="399"/>
      <c r="L171" s="399"/>
      <c r="M171" s="399"/>
      <c r="N171" s="399"/>
      <c r="O171" s="399"/>
      <c r="P171" s="399"/>
      <c r="Q171" s="399"/>
      <c r="R171" s="399"/>
      <c r="S171" s="399"/>
      <c r="T171" s="399"/>
      <c r="U171" s="399"/>
      <c r="V171" s="399"/>
      <c r="W171" s="399"/>
      <c r="X171" s="399"/>
      <c r="Y171" s="399"/>
      <c r="Z171" s="399"/>
    </row>
    <row r="172" spans="1:26" x14ac:dyDescent="0.25">
      <c r="A172" s="399"/>
      <c r="B172" s="399"/>
      <c r="C172" s="399"/>
      <c r="D172" s="399"/>
      <c r="E172" s="399"/>
      <c r="F172" s="399"/>
      <c r="G172" s="399"/>
      <c r="H172" s="399"/>
      <c r="I172" s="399"/>
      <c r="J172" s="399"/>
      <c r="K172" s="399"/>
      <c r="L172" s="399"/>
      <c r="M172" s="399"/>
      <c r="N172" s="399"/>
      <c r="O172" s="399"/>
      <c r="P172" s="399"/>
      <c r="Q172" s="399"/>
      <c r="R172" s="399"/>
      <c r="S172" s="399"/>
      <c r="T172" s="399"/>
      <c r="U172" s="399"/>
      <c r="V172" s="399"/>
      <c r="W172" s="399"/>
      <c r="X172" s="399"/>
      <c r="Y172" s="399"/>
      <c r="Z172" s="399"/>
    </row>
    <row r="173" spans="1:26" x14ac:dyDescent="0.25">
      <c r="A173" s="399"/>
      <c r="B173" s="399"/>
      <c r="C173" s="399"/>
      <c r="D173" s="399"/>
      <c r="E173" s="399"/>
      <c r="F173" s="399"/>
      <c r="G173" s="399"/>
      <c r="H173" s="399"/>
      <c r="I173" s="399"/>
      <c r="J173" s="399"/>
      <c r="K173" s="399"/>
      <c r="L173" s="399"/>
      <c r="M173" s="399"/>
      <c r="N173" s="399"/>
      <c r="O173" s="399"/>
      <c r="P173" s="399"/>
      <c r="Q173" s="399"/>
      <c r="R173" s="399"/>
      <c r="S173" s="399"/>
      <c r="T173" s="399"/>
      <c r="U173" s="399"/>
      <c r="V173" s="399"/>
      <c r="W173" s="399"/>
      <c r="X173" s="399"/>
      <c r="Y173" s="399"/>
      <c r="Z173" s="399"/>
    </row>
    <row r="174" spans="1:26" x14ac:dyDescent="0.25">
      <c r="A174" s="399"/>
      <c r="B174" s="399"/>
      <c r="C174" s="399"/>
      <c r="D174" s="399"/>
      <c r="E174" s="399"/>
      <c r="F174" s="399"/>
      <c r="G174" s="399"/>
      <c r="H174" s="399"/>
      <c r="I174" s="399"/>
      <c r="J174" s="399"/>
      <c r="K174" s="399"/>
      <c r="L174" s="399"/>
      <c r="M174" s="399"/>
      <c r="N174" s="399"/>
      <c r="O174" s="399"/>
      <c r="P174" s="399"/>
      <c r="Q174" s="399"/>
      <c r="R174" s="399"/>
      <c r="S174" s="399"/>
      <c r="T174" s="399"/>
      <c r="U174" s="399"/>
      <c r="V174" s="399"/>
      <c r="W174" s="399"/>
      <c r="X174" s="399"/>
      <c r="Y174" s="399"/>
      <c r="Z174" s="399"/>
    </row>
    <row r="175" spans="1:26" x14ac:dyDescent="0.25">
      <c r="A175" s="399"/>
      <c r="B175" s="399"/>
      <c r="C175" s="399"/>
      <c r="D175" s="399"/>
      <c r="E175" s="399"/>
      <c r="F175" s="399"/>
      <c r="G175" s="399"/>
      <c r="H175" s="399"/>
      <c r="I175" s="399"/>
      <c r="J175" s="399"/>
      <c r="K175" s="399"/>
      <c r="L175" s="399"/>
      <c r="M175" s="399"/>
      <c r="N175" s="399"/>
      <c r="O175" s="399"/>
      <c r="P175" s="399"/>
      <c r="Q175" s="399"/>
      <c r="R175" s="399"/>
      <c r="S175" s="399"/>
      <c r="T175" s="399"/>
      <c r="U175" s="399"/>
      <c r="V175" s="399"/>
      <c r="W175" s="399"/>
      <c r="X175" s="399"/>
      <c r="Y175" s="399"/>
      <c r="Z175" s="399"/>
    </row>
    <row r="176" spans="1:26" x14ac:dyDescent="0.25">
      <c r="A176" s="399"/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399"/>
      <c r="N176" s="399"/>
      <c r="O176" s="399"/>
      <c r="P176" s="399"/>
      <c r="Q176" s="399"/>
      <c r="R176" s="399"/>
      <c r="S176" s="399"/>
      <c r="T176" s="399"/>
      <c r="U176" s="399"/>
      <c r="V176" s="399"/>
      <c r="W176" s="399"/>
      <c r="X176" s="399"/>
      <c r="Y176" s="399"/>
      <c r="Z176" s="399"/>
    </row>
    <row r="177" spans="1:26" x14ac:dyDescent="0.25">
      <c r="A177" s="399"/>
      <c r="B177" s="399"/>
      <c r="C177" s="399"/>
      <c r="D177" s="399"/>
      <c r="E177" s="399"/>
      <c r="F177" s="399"/>
      <c r="G177" s="399"/>
      <c r="H177" s="399"/>
      <c r="I177" s="399"/>
      <c r="J177" s="399"/>
      <c r="K177" s="399"/>
      <c r="L177" s="399"/>
      <c r="M177" s="399"/>
      <c r="N177" s="399"/>
      <c r="O177" s="399"/>
      <c r="P177" s="399"/>
      <c r="Q177" s="399"/>
      <c r="R177" s="399"/>
      <c r="S177" s="399"/>
      <c r="T177" s="399"/>
      <c r="U177" s="399"/>
      <c r="V177" s="399"/>
      <c r="W177" s="399"/>
      <c r="X177" s="399"/>
      <c r="Y177" s="399"/>
      <c r="Z177" s="399"/>
    </row>
    <row r="178" spans="1:26" x14ac:dyDescent="0.25">
      <c r="A178" s="399"/>
      <c r="B178" s="399"/>
      <c r="C178" s="399"/>
      <c r="D178" s="399"/>
      <c r="E178" s="399"/>
      <c r="F178" s="399"/>
      <c r="G178" s="399"/>
      <c r="H178" s="399"/>
      <c r="I178" s="399"/>
      <c r="J178" s="399"/>
      <c r="K178" s="399"/>
      <c r="L178" s="399"/>
      <c r="M178" s="399"/>
      <c r="N178" s="399"/>
      <c r="O178" s="399"/>
      <c r="P178" s="399"/>
      <c r="Q178" s="399"/>
      <c r="R178" s="399"/>
      <c r="S178" s="399"/>
      <c r="T178" s="399"/>
      <c r="U178" s="399"/>
      <c r="V178" s="399"/>
      <c r="W178" s="399"/>
      <c r="X178" s="399"/>
      <c r="Y178" s="399"/>
      <c r="Z178" s="399"/>
    </row>
    <row r="179" spans="1:26" x14ac:dyDescent="0.25">
      <c r="A179" s="399"/>
      <c r="B179" s="399"/>
      <c r="C179" s="399"/>
      <c r="D179" s="399"/>
      <c r="E179" s="399"/>
      <c r="F179" s="399"/>
      <c r="G179" s="399"/>
      <c r="H179" s="399"/>
      <c r="I179" s="399"/>
      <c r="J179" s="399"/>
      <c r="K179" s="399"/>
      <c r="L179" s="399"/>
      <c r="M179" s="399"/>
      <c r="N179" s="399"/>
      <c r="O179" s="399"/>
      <c r="P179" s="399"/>
      <c r="Q179" s="399"/>
      <c r="R179" s="399"/>
      <c r="S179" s="399"/>
      <c r="T179" s="399"/>
      <c r="U179" s="399"/>
      <c r="V179" s="399"/>
      <c r="W179" s="399"/>
      <c r="X179" s="399"/>
      <c r="Y179" s="399"/>
      <c r="Z179" s="399"/>
    </row>
    <row r="180" spans="1:26" x14ac:dyDescent="0.25">
      <c r="A180" s="399"/>
      <c r="B180" s="399"/>
      <c r="C180" s="399"/>
      <c r="D180" s="399"/>
      <c r="E180" s="399"/>
      <c r="F180" s="399"/>
      <c r="G180" s="399"/>
      <c r="H180" s="399"/>
      <c r="I180" s="399"/>
      <c r="J180" s="399"/>
      <c r="K180" s="399"/>
      <c r="L180" s="399"/>
      <c r="M180" s="399"/>
      <c r="N180" s="399"/>
      <c r="O180" s="399"/>
      <c r="P180" s="399"/>
      <c r="Q180" s="399"/>
      <c r="R180" s="399"/>
      <c r="S180" s="399"/>
      <c r="T180" s="399"/>
      <c r="U180" s="399"/>
      <c r="V180" s="399"/>
      <c r="W180" s="399"/>
      <c r="X180" s="399"/>
      <c r="Y180" s="399"/>
      <c r="Z180" s="399"/>
    </row>
    <row r="181" spans="1:26" x14ac:dyDescent="0.25">
      <c r="A181" s="399"/>
      <c r="B181" s="399"/>
      <c r="C181" s="399"/>
      <c r="D181" s="399"/>
      <c r="E181" s="399"/>
      <c r="F181" s="399"/>
      <c r="G181" s="399"/>
      <c r="H181" s="399"/>
      <c r="I181" s="399"/>
      <c r="J181" s="399"/>
      <c r="K181" s="399"/>
      <c r="L181" s="399"/>
      <c r="M181" s="399"/>
      <c r="N181" s="399"/>
      <c r="O181" s="399"/>
      <c r="P181" s="399"/>
      <c r="Q181" s="399"/>
      <c r="R181" s="399"/>
      <c r="S181" s="399"/>
      <c r="T181" s="399"/>
      <c r="U181" s="399"/>
      <c r="V181" s="399"/>
      <c r="W181" s="399"/>
      <c r="X181" s="399"/>
      <c r="Y181" s="399"/>
      <c r="Z181" s="399"/>
    </row>
    <row r="182" spans="1:26" x14ac:dyDescent="0.25">
      <c r="A182" s="399"/>
      <c r="B182" s="399"/>
      <c r="C182" s="399"/>
      <c r="D182" s="399"/>
      <c r="E182" s="399"/>
      <c r="F182" s="399"/>
      <c r="G182" s="399"/>
      <c r="H182" s="399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</row>
    <row r="183" spans="1:26" x14ac:dyDescent="0.25">
      <c r="A183" s="399"/>
      <c r="B183" s="399"/>
      <c r="C183" s="399"/>
      <c r="D183" s="399"/>
      <c r="E183" s="399"/>
      <c r="F183" s="399"/>
      <c r="G183" s="399"/>
      <c r="H183" s="399"/>
      <c r="I183" s="399"/>
      <c r="J183" s="399"/>
      <c r="K183" s="399"/>
      <c r="L183" s="399"/>
      <c r="M183" s="399"/>
      <c r="N183" s="399"/>
      <c r="O183" s="399"/>
      <c r="P183" s="399"/>
      <c r="Q183" s="399"/>
      <c r="R183" s="399"/>
      <c r="S183" s="399"/>
      <c r="T183" s="399"/>
      <c r="U183" s="399"/>
      <c r="V183" s="399"/>
      <c r="W183" s="399"/>
      <c r="X183" s="399"/>
      <c r="Y183" s="399"/>
      <c r="Z183" s="399"/>
    </row>
    <row r="184" spans="1:26" x14ac:dyDescent="0.25">
      <c r="A184" s="399"/>
      <c r="B184" s="399"/>
      <c r="C184" s="399"/>
      <c r="D184" s="399"/>
      <c r="E184" s="399"/>
      <c r="F184" s="399"/>
      <c r="G184" s="399"/>
      <c r="H184" s="399"/>
      <c r="I184" s="399"/>
      <c r="J184" s="399"/>
      <c r="K184" s="399"/>
      <c r="L184" s="399"/>
      <c r="M184" s="399"/>
      <c r="N184" s="399"/>
      <c r="O184" s="399"/>
      <c r="P184" s="399"/>
      <c r="Q184" s="399"/>
      <c r="R184" s="399"/>
      <c r="S184" s="399"/>
      <c r="T184" s="399"/>
      <c r="U184" s="399"/>
      <c r="V184" s="399"/>
      <c r="W184" s="399"/>
      <c r="X184" s="399"/>
      <c r="Y184" s="399"/>
      <c r="Z184" s="399"/>
    </row>
    <row r="185" spans="1:26" x14ac:dyDescent="0.25">
      <c r="A185" s="399"/>
      <c r="B185" s="399"/>
      <c r="C185" s="399"/>
      <c r="D185" s="399"/>
      <c r="E185" s="399"/>
      <c r="F185" s="399"/>
      <c r="G185" s="399"/>
      <c r="H185" s="399"/>
      <c r="I185" s="399"/>
      <c r="J185" s="399"/>
      <c r="K185" s="399"/>
      <c r="L185" s="399"/>
      <c r="M185" s="399"/>
      <c r="N185" s="399"/>
      <c r="O185" s="399"/>
      <c r="P185" s="399"/>
      <c r="Q185" s="399"/>
      <c r="R185" s="399"/>
      <c r="S185" s="399"/>
      <c r="T185" s="399"/>
      <c r="U185" s="399"/>
      <c r="V185" s="399"/>
      <c r="W185" s="399"/>
      <c r="X185" s="399"/>
      <c r="Y185" s="399"/>
      <c r="Z185" s="399"/>
    </row>
    <row r="186" spans="1:26" x14ac:dyDescent="0.25">
      <c r="A186" s="399"/>
      <c r="B186" s="399"/>
      <c r="C186" s="399"/>
      <c r="D186" s="399"/>
      <c r="E186" s="399"/>
      <c r="F186" s="399"/>
      <c r="G186" s="399"/>
      <c r="H186" s="399"/>
      <c r="I186" s="399"/>
      <c r="J186" s="399"/>
      <c r="K186" s="399"/>
      <c r="L186" s="399"/>
      <c r="M186" s="399"/>
      <c r="N186" s="399"/>
      <c r="O186" s="399"/>
      <c r="P186" s="399"/>
      <c r="Q186" s="399"/>
      <c r="R186" s="399"/>
      <c r="S186" s="399"/>
      <c r="T186" s="399"/>
      <c r="U186" s="399"/>
      <c r="V186" s="399"/>
      <c r="W186" s="399"/>
      <c r="X186" s="399"/>
      <c r="Y186" s="399"/>
      <c r="Z186" s="399"/>
    </row>
    <row r="187" spans="1:26" x14ac:dyDescent="0.25">
      <c r="A187" s="399"/>
      <c r="B187" s="399"/>
      <c r="C187" s="399"/>
      <c r="D187" s="399"/>
      <c r="E187" s="399"/>
      <c r="F187" s="399"/>
      <c r="G187" s="399"/>
      <c r="H187" s="399"/>
      <c r="I187" s="399"/>
      <c r="J187" s="399"/>
      <c r="K187" s="399"/>
      <c r="L187" s="399"/>
      <c r="M187" s="399"/>
      <c r="N187" s="399"/>
      <c r="O187" s="399"/>
      <c r="P187" s="399"/>
      <c r="Q187" s="399"/>
      <c r="R187" s="399"/>
      <c r="S187" s="399"/>
      <c r="T187" s="399"/>
      <c r="U187" s="399"/>
      <c r="V187" s="399"/>
      <c r="W187" s="399"/>
      <c r="X187" s="399"/>
      <c r="Y187" s="399"/>
      <c r="Z187" s="399"/>
    </row>
    <row r="188" spans="1:26" x14ac:dyDescent="0.25">
      <c r="A188" s="399"/>
      <c r="B188" s="399"/>
      <c r="C188" s="399"/>
      <c r="D188" s="399"/>
      <c r="E188" s="399"/>
      <c r="F188" s="399"/>
      <c r="G188" s="399"/>
      <c r="H188" s="399"/>
      <c r="I188" s="399"/>
      <c r="J188" s="399"/>
      <c r="K188" s="399"/>
      <c r="L188" s="399"/>
      <c r="M188" s="399"/>
      <c r="N188" s="399"/>
      <c r="O188" s="399"/>
      <c r="P188" s="399"/>
      <c r="Q188" s="399"/>
      <c r="R188" s="399"/>
      <c r="S188" s="399"/>
      <c r="T188" s="399"/>
      <c r="U188" s="399"/>
      <c r="V188" s="399"/>
      <c r="W188" s="399"/>
      <c r="X188" s="399"/>
      <c r="Y188" s="399"/>
      <c r="Z188" s="399"/>
    </row>
    <row r="189" spans="1:26" x14ac:dyDescent="0.25">
      <c r="A189" s="399"/>
      <c r="B189" s="399"/>
      <c r="C189" s="399"/>
      <c r="D189" s="399"/>
      <c r="E189" s="399"/>
      <c r="F189" s="399"/>
      <c r="G189" s="399"/>
      <c r="H189" s="399"/>
      <c r="I189" s="399"/>
      <c r="J189" s="399"/>
      <c r="K189" s="399"/>
      <c r="L189" s="399"/>
      <c r="M189" s="399"/>
      <c r="N189" s="399"/>
      <c r="O189" s="399"/>
      <c r="P189" s="399"/>
      <c r="Q189" s="399"/>
      <c r="R189" s="399"/>
      <c r="S189" s="399"/>
      <c r="T189" s="399"/>
      <c r="U189" s="399"/>
      <c r="V189" s="399"/>
      <c r="W189" s="399"/>
      <c r="X189" s="399"/>
      <c r="Y189" s="399"/>
      <c r="Z189" s="399"/>
    </row>
    <row r="190" spans="1:26" x14ac:dyDescent="0.25">
      <c r="A190" s="399"/>
      <c r="B190" s="399"/>
      <c r="C190" s="399"/>
      <c r="D190" s="399"/>
      <c r="E190" s="399"/>
      <c r="F190" s="399"/>
      <c r="G190" s="399"/>
      <c r="H190" s="399"/>
      <c r="I190" s="399"/>
      <c r="J190" s="399"/>
      <c r="K190" s="399"/>
      <c r="L190" s="399"/>
      <c r="M190" s="399"/>
      <c r="N190" s="399"/>
      <c r="O190" s="399"/>
      <c r="P190" s="399"/>
      <c r="Q190" s="399"/>
      <c r="R190" s="399"/>
      <c r="S190" s="399"/>
      <c r="T190" s="399"/>
      <c r="U190" s="399"/>
      <c r="V190" s="399"/>
      <c r="W190" s="399"/>
      <c r="X190" s="399"/>
      <c r="Y190" s="399"/>
      <c r="Z190" s="399"/>
    </row>
    <row r="191" spans="1:26" x14ac:dyDescent="0.25">
      <c r="A191" s="399"/>
      <c r="B191" s="399"/>
      <c r="C191" s="399"/>
      <c r="D191" s="399"/>
      <c r="E191" s="399"/>
      <c r="F191" s="399"/>
      <c r="G191" s="399"/>
      <c r="H191" s="399"/>
      <c r="I191" s="399"/>
      <c r="J191" s="399"/>
      <c r="K191" s="399"/>
      <c r="L191" s="399"/>
      <c r="M191" s="399"/>
      <c r="N191" s="399"/>
      <c r="O191" s="399"/>
      <c r="P191" s="399"/>
      <c r="Q191" s="399"/>
      <c r="R191" s="399"/>
      <c r="S191" s="399"/>
      <c r="T191" s="399"/>
      <c r="U191" s="399"/>
      <c r="V191" s="399"/>
      <c r="W191" s="399"/>
      <c r="X191" s="399"/>
      <c r="Y191" s="399"/>
      <c r="Z191" s="399"/>
    </row>
    <row r="192" spans="1:26" x14ac:dyDescent="0.25">
      <c r="A192" s="399"/>
      <c r="B192" s="399"/>
      <c r="C192" s="399"/>
      <c r="D192" s="399"/>
      <c r="E192" s="399"/>
      <c r="F192" s="399"/>
      <c r="G192" s="399"/>
      <c r="H192" s="399"/>
      <c r="I192" s="399"/>
      <c r="J192" s="399"/>
      <c r="K192" s="399"/>
      <c r="L192" s="399"/>
      <c r="M192" s="399"/>
      <c r="N192" s="399"/>
      <c r="O192" s="399"/>
      <c r="P192" s="399"/>
      <c r="Q192" s="399"/>
      <c r="R192" s="399"/>
      <c r="S192" s="399"/>
      <c r="T192" s="399"/>
      <c r="U192" s="399"/>
      <c r="V192" s="399"/>
      <c r="W192" s="399"/>
      <c r="X192" s="399"/>
      <c r="Y192" s="399"/>
      <c r="Z192" s="399"/>
    </row>
    <row r="193" spans="1:26" x14ac:dyDescent="0.25">
      <c r="A193" s="399"/>
      <c r="B193" s="399"/>
      <c r="C193" s="399"/>
      <c r="D193" s="399"/>
      <c r="E193" s="399"/>
      <c r="F193" s="399"/>
      <c r="G193" s="399"/>
      <c r="H193" s="399"/>
      <c r="I193" s="399"/>
      <c r="J193" s="399"/>
      <c r="K193" s="399"/>
      <c r="L193" s="399"/>
      <c r="M193" s="399"/>
      <c r="N193" s="399"/>
      <c r="O193" s="399"/>
      <c r="P193" s="399"/>
      <c r="Q193" s="399"/>
      <c r="R193" s="399"/>
      <c r="S193" s="399"/>
      <c r="T193" s="399"/>
      <c r="U193" s="399"/>
      <c r="V193" s="399"/>
      <c r="W193" s="399"/>
      <c r="X193" s="399"/>
      <c r="Y193" s="399"/>
      <c r="Z193" s="399"/>
    </row>
    <row r="194" spans="1:26" x14ac:dyDescent="0.25">
      <c r="A194" s="399"/>
      <c r="B194" s="399"/>
      <c r="C194" s="399"/>
      <c r="D194" s="399"/>
      <c r="E194" s="399"/>
      <c r="F194" s="399"/>
      <c r="G194" s="399"/>
      <c r="H194" s="399"/>
      <c r="I194" s="399"/>
      <c r="J194" s="399"/>
      <c r="K194" s="399"/>
      <c r="L194" s="399"/>
      <c r="M194" s="399"/>
      <c r="N194" s="399"/>
      <c r="O194" s="399"/>
      <c r="P194" s="399"/>
      <c r="Q194" s="399"/>
      <c r="R194" s="399"/>
      <c r="S194" s="399"/>
      <c r="T194" s="399"/>
      <c r="U194" s="399"/>
      <c r="V194" s="399"/>
      <c r="W194" s="399"/>
      <c r="X194" s="399"/>
      <c r="Y194" s="399"/>
      <c r="Z194" s="399"/>
    </row>
    <row r="195" spans="1:26" x14ac:dyDescent="0.25">
      <c r="A195" s="399"/>
      <c r="B195" s="399"/>
      <c r="C195" s="399"/>
      <c r="D195" s="399"/>
      <c r="E195" s="399"/>
      <c r="F195" s="399"/>
      <c r="G195" s="399"/>
      <c r="H195" s="399"/>
      <c r="I195" s="399"/>
      <c r="J195" s="399"/>
      <c r="K195" s="399"/>
      <c r="L195" s="399"/>
      <c r="M195" s="399"/>
      <c r="N195" s="399"/>
      <c r="O195" s="399"/>
      <c r="P195" s="399"/>
      <c r="Q195" s="399"/>
      <c r="R195" s="399"/>
      <c r="S195" s="399"/>
      <c r="T195" s="399"/>
      <c r="U195" s="399"/>
      <c r="V195" s="399"/>
      <c r="W195" s="399"/>
      <c r="X195" s="399"/>
      <c r="Y195" s="399"/>
      <c r="Z195" s="399"/>
    </row>
    <row r="196" spans="1:26" x14ac:dyDescent="0.25">
      <c r="A196" s="399"/>
      <c r="B196" s="399"/>
      <c r="C196" s="399"/>
      <c r="D196" s="399"/>
      <c r="E196" s="399"/>
      <c r="F196" s="399"/>
      <c r="G196" s="399"/>
      <c r="H196" s="399"/>
      <c r="I196" s="399"/>
      <c r="J196" s="399"/>
      <c r="K196" s="399"/>
      <c r="L196" s="399"/>
      <c r="M196" s="399"/>
      <c r="N196" s="399"/>
      <c r="O196" s="399"/>
      <c r="P196" s="399"/>
      <c r="Q196" s="399"/>
      <c r="R196" s="399"/>
      <c r="S196" s="399"/>
      <c r="T196" s="399"/>
      <c r="U196" s="399"/>
      <c r="V196" s="399"/>
      <c r="W196" s="399"/>
      <c r="X196" s="399"/>
      <c r="Y196" s="399"/>
      <c r="Z196" s="399"/>
    </row>
    <row r="197" spans="1:26" x14ac:dyDescent="0.25">
      <c r="A197" s="399"/>
      <c r="B197" s="399"/>
      <c r="C197" s="399"/>
      <c r="D197" s="399"/>
      <c r="E197" s="399"/>
      <c r="F197" s="399"/>
      <c r="G197" s="399"/>
      <c r="H197" s="399"/>
      <c r="I197" s="399"/>
      <c r="J197" s="399"/>
      <c r="K197" s="399"/>
      <c r="L197" s="399"/>
      <c r="M197" s="399"/>
      <c r="N197" s="399"/>
      <c r="O197" s="399"/>
      <c r="P197" s="399"/>
      <c r="Q197" s="399"/>
      <c r="R197" s="399"/>
      <c r="S197" s="399"/>
      <c r="T197" s="399"/>
      <c r="U197" s="399"/>
      <c r="V197" s="399"/>
      <c r="W197" s="399"/>
      <c r="X197" s="399"/>
      <c r="Y197" s="399"/>
      <c r="Z197" s="399"/>
    </row>
    <row r="198" spans="1:26" x14ac:dyDescent="0.25">
      <c r="A198" s="399"/>
      <c r="B198" s="399"/>
      <c r="C198" s="399"/>
      <c r="D198" s="399"/>
      <c r="E198" s="399"/>
      <c r="F198" s="399"/>
      <c r="G198" s="399"/>
      <c r="H198" s="399"/>
      <c r="I198" s="399"/>
      <c r="J198" s="399"/>
      <c r="K198" s="399"/>
      <c r="L198" s="399"/>
      <c r="M198" s="399"/>
      <c r="N198" s="399"/>
      <c r="O198" s="399"/>
      <c r="P198" s="399"/>
      <c r="Q198" s="399"/>
      <c r="R198" s="399"/>
      <c r="S198" s="399"/>
      <c r="T198" s="399"/>
      <c r="U198" s="399"/>
      <c r="V198" s="399"/>
      <c r="W198" s="399"/>
      <c r="X198" s="399"/>
      <c r="Y198" s="399"/>
      <c r="Z198" s="399"/>
    </row>
    <row r="199" spans="1:26" x14ac:dyDescent="0.25">
      <c r="A199" s="399"/>
      <c r="B199" s="399"/>
      <c r="C199" s="399"/>
      <c r="D199" s="399"/>
      <c r="E199" s="399"/>
      <c r="F199" s="399"/>
      <c r="G199" s="399"/>
      <c r="H199" s="399"/>
      <c r="I199" s="399"/>
      <c r="J199" s="399"/>
      <c r="K199" s="399"/>
      <c r="L199" s="399"/>
      <c r="M199" s="399"/>
      <c r="N199" s="399"/>
      <c r="O199" s="399"/>
      <c r="P199" s="399"/>
      <c r="Q199" s="399"/>
      <c r="R199" s="399"/>
      <c r="S199" s="399"/>
      <c r="T199" s="399"/>
      <c r="U199" s="399"/>
      <c r="V199" s="399"/>
      <c r="W199" s="399"/>
      <c r="X199" s="399"/>
      <c r="Y199" s="399"/>
      <c r="Z199" s="399"/>
    </row>
    <row r="200" spans="1:26" x14ac:dyDescent="0.25">
      <c r="A200" s="399"/>
      <c r="B200" s="399"/>
      <c r="C200" s="399"/>
      <c r="D200" s="399"/>
      <c r="E200" s="399"/>
      <c r="F200" s="399"/>
      <c r="G200" s="399"/>
      <c r="H200" s="399"/>
      <c r="I200" s="399"/>
      <c r="J200" s="399"/>
      <c r="K200" s="399"/>
      <c r="L200" s="399"/>
      <c r="M200" s="399"/>
      <c r="N200" s="399"/>
      <c r="O200" s="399"/>
      <c r="P200" s="399"/>
      <c r="Q200" s="399"/>
      <c r="R200" s="399"/>
      <c r="S200" s="399"/>
      <c r="T200" s="399"/>
      <c r="U200" s="399"/>
      <c r="V200" s="399"/>
      <c r="W200" s="399"/>
      <c r="X200" s="399"/>
      <c r="Y200" s="399"/>
      <c r="Z200" s="399"/>
    </row>
    <row r="201" spans="1:26" x14ac:dyDescent="0.25">
      <c r="A201" s="399"/>
      <c r="B201" s="399"/>
      <c r="C201" s="399"/>
      <c r="D201" s="399"/>
      <c r="E201" s="399"/>
      <c r="F201" s="399"/>
      <c r="G201" s="399"/>
      <c r="H201" s="399"/>
      <c r="I201" s="399"/>
      <c r="J201" s="399"/>
      <c r="K201" s="399"/>
      <c r="L201" s="399"/>
      <c r="M201" s="399"/>
      <c r="N201" s="399"/>
      <c r="O201" s="399"/>
      <c r="P201" s="399"/>
      <c r="Q201" s="399"/>
      <c r="R201" s="399"/>
      <c r="S201" s="399"/>
      <c r="T201" s="399"/>
      <c r="U201" s="399"/>
      <c r="V201" s="399"/>
      <c r="W201" s="399"/>
      <c r="X201" s="399"/>
      <c r="Y201" s="399"/>
      <c r="Z201" s="399"/>
    </row>
    <row r="202" spans="1:26" x14ac:dyDescent="0.25">
      <c r="A202" s="399"/>
      <c r="B202" s="399"/>
      <c r="C202" s="399"/>
      <c r="D202" s="399"/>
      <c r="E202" s="399"/>
      <c r="F202" s="399"/>
      <c r="G202" s="399"/>
      <c r="H202" s="399"/>
      <c r="I202" s="399"/>
      <c r="J202" s="399"/>
      <c r="K202" s="399"/>
      <c r="L202" s="399"/>
      <c r="M202" s="399"/>
      <c r="N202" s="399"/>
      <c r="O202" s="399"/>
      <c r="P202" s="399"/>
      <c r="Q202" s="399"/>
      <c r="R202" s="399"/>
      <c r="S202" s="399"/>
      <c r="T202" s="399"/>
      <c r="U202" s="399"/>
      <c r="V202" s="399"/>
      <c r="W202" s="399"/>
      <c r="X202" s="399"/>
      <c r="Y202" s="399"/>
      <c r="Z202" s="399"/>
    </row>
    <row r="203" spans="1:26" x14ac:dyDescent="0.25">
      <c r="A203" s="399"/>
      <c r="B203" s="399"/>
      <c r="C203" s="399"/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399"/>
      <c r="P203" s="399"/>
      <c r="Q203" s="399"/>
      <c r="R203" s="399"/>
      <c r="S203" s="399"/>
      <c r="T203" s="399"/>
      <c r="U203" s="399"/>
      <c r="V203" s="399"/>
      <c r="W203" s="399"/>
      <c r="X203" s="399"/>
      <c r="Y203" s="399"/>
      <c r="Z203" s="399"/>
    </row>
    <row r="204" spans="1:26" x14ac:dyDescent="0.25">
      <c r="A204" s="399"/>
      <c r="B204" s="399"/>
      <c r="C204" s="399"/>
      <c r="D204" s="399"/>
      <c r="E204" s="399"/>
      <c r="F204" s="399"/>
      <c r="G204" s="399"/>
      <c r="H204" s="399"/>
      <c r="I204" s="399"/>
      <c r="J204" s="399"/>
      <c r="K204" s="399"/>
      <c r="L204" s="399"/>
      <c r="M204" s="399"/>
      <c r="N204" s="399"/>
      <c r="O204" s="399"/>
      <c r="P204" s="399"/>
      <c r="Q204" s="399"/>
      <c r="R204" s="399"/>
      <c r="S204" s="399"/>
      <c r="T204" s="399"/>
      <c r="U204" s="399"/>
      <c r="V204" s="399"/>
      <c r="W204" s="399"/>
      <c r="X204" s="399"/>
      <c r="Y204" s="399"/>
      <c r="Z204" s="399"/>
    </row>
    <row r="205" spans="1:26" x14ac:dyDescent="0.25">
      <c r="A205" s="399"/>
      <c r="B205" s="399"/>
      <c r="C205" s="399"/>
      <c r="D205" s="399"/>
      <c r="E205" s="399"/>
      <c r="F205" s="399"/>
      <c r="G205" s="399"/>
      <c r="H205" s="399"/>
      <c r="I205" s="399"/>
      <c r="J205" s="399"/>
      <c r="K205" s="399"/>
      <c r="L205" s="399"/>
      <c r="M205" s="399"/>
      <c r="N205" s="399"/>
      <c r="O205" s="399"/>
      <c r="P205" s="399"/>
      <c r="Q205" s="399"/>
      <c r="R205" s="399"/>
      <c r="S205" s="399"/>
      <c r="T205" s="399"/>
      <c r="U205" s="399"/>
      <c r="V205" s="399"/>
      <c r="W205" s="399"/>
      <c r="X205" s="399"/>
      <c r="Y205" s="399"/>
      <c r="Z205" s="399"/>
    </row>
    <row r="206" spans="1:26" x14ac:dyDescent="0.25">
      <c r="A206" s="399"/>
      <c r="B206" s="399"/>
      <c r="C206" s="399"/>
      <c r="D206" s="399"/>
      <c r="E206" s="399"/>
      <c r="F206" s="399"/>
      <c r="G206" s="399"/>
      <c r="H206" s="399"/>
      <c r="I206" s="399"/>
      <c r="J206" s="399"/>
      <c r="K206" s="399"/>
      <c r="L206" s="399"/>
      <c r="M206" s="399"/>
      <c r="N206" s="399"/>
      <c r="O206" s="399"/>
      <c r="P206" s="399"/>
      <c r="Q206" s="399"/>
      <c r="R206" s="399"/>
      <c r="S206" s="399"/>
      <c r="T206" s="399"/>
      <c r="U206" s="399"/>
      <c r="V206" s="399"/>
      <c r="W206" s="399"/>
      <c r="X206" s="399"/>
      <c r="Y206" s="399"/>
      <c r="Z206" s="399"/>
    </row>
    <row r="207" spans="1:26" x14ac:dyDescent="0.25">
      <c r="A207" s="399"/>
      <c r="B207" s="399"/>
      <c r="C207" s="399"/>
      <c r="D207" s="399"/>
      <c r="E207" s="399"/>
      <c r="F207" s="399"/>
      <c r="G207" s="399"/>
      <c r="H207" s="399"/>
      <c r="I207" s="399"/>
      <c r="J207" s="399"/>
      <c r="K207" s="399"/>
      <c r="L207" s="399"/>
      <c r="M207" s="399"/>
      <c r="N207" s="399"/>
      <c r="O207" s="399"/>
      <c r="P207" s="399"/>
      <c r="Q207" s="399"/>
      <c r="R207" s="399"/>
      <c r="S207" s="399"/>
      <c r="T207" s="399"/>
      <c r="U207" s="399"/>
      <c r="V207" s="399"/>
      <c r="W207" s="399"/>
      <c r="X207" s="399"/>
      <c r="Y207" s="399"/>
      <c r="Z207" s="399"/>
    </row>
    <row r="208" spans="1:26" x14ac:dyDescent="0.25">
      <c r="A208" s="399"/>
      <c r="B208" s="399"/>
      <c r="C208" s="399"/>
      <c r="D208" s="399"/>
      <c r="E208" s="399"/>
      <c r="F208" s="399"/>
      <c r="G208" s="399"/>
      <c r="H208" s="399"/>
      <c r="I208" s="399"/>
      <c r="J208" s="399"/>
      <c r="K208" s="399"/>
      <c r="L208" s="399"/>
      <c r="M208" s="399"/>
      <c r="N208" s="399"/>
      <c r="O208" s="399"/>
      <c r="P208" s="399"/>
      <c r="Q208" s="399"/>
      <c r="R208" s="399"/>
      <c r="S208" s="399"/>
      <c r="T208" s="399"/>
      <c r="U208" s="399"/>
      <c r="V208" s="399"/>
      <c r="W208" s="399"/>
      <c r="X208" s="399"/>
      <c r="Y208" s="399"/>
      <c r="Z208" s="399"/>
    </row>
    <row r="209" spans="1:26" x14ac:dyDescent="0.25">
      <c r="A209" s="399"/>
      <c r="B209" s="399"/>
      <c r="C209" s="399"/>
      <c r="D209" s="399"/>
      <c r="E209" s="399"/>
      <c r="F209" s="399"/>
      <c r="G209" s="399"/>
      <c r="H209" s="399"/>
      <c r="I209" s="399"/>
      <c r="J209" s="399"/>
      <c r="K209" s="399"/>
      <c r="L209" s="399"/>
      <c r="M209" s="399"/>
      <c r="N209" s="399"/>
      <c r="O209" s="399"/>
      <c r="P209" s="399"/>
      <c r="Q209" s="399"/>
      <c r="R209" s="399"/>
      <c r="S209" s="399"/>
      <c r="T209" s="399"/>
      <c r="U209" s="399"/>
      <c r="V209" s="399"/>
      <c r="W209" s="399"/>
      <c r="X209" s="399"/>
      <c r="Y209" s="399"/>
      <c r="Z209" s="399"/>
    </row>
    <row r="210" spans="1:26" x14ac:dyDescent="0.25">
      <c r="A210" s="399"/>
      <c r="B210" s="399"/>
      <c r="C210" s="399"/>
      <c r="D210" s="399"/>
      <c r="E210" s="399"/>
      <c r="F210" s="399"/>
      <c r="G210" s="399"/>
      <c r="H210" s="399"/>
      <c r="I210" s="399"/>
      <c r="J210" s="399"/>
      <c r="K210" s="399"/>
      <c r="L210" s="399"/>
      <c r="M210" s="399"/>
      <c r="N210" s="399"/>
      <c r="O210" s="399"/>
      <c r="P210" s="399"/>
      <c r="Q210" s="399"/>
      <c r="R210" s="399"/>
      <c r="S210" s="399"/>
      <c r="T210" s="399"/>
      <c r="U210" s="399"/>
      <c r="V210" s="399"/>
      <c r="W210" s="399"/>
      <c r="X210" s="399"/>
      <c r="Y210" s="399"/>
      <c r="Z210" s="399"/>
    </row>
    <row r="211" spans="1:26" x14ac:dyDescent="0.25">
      <c r="A211" s="399"/>
      <c r="B211" s="399"/>
      <c r="C211" s="399"/>
      <c r="D211" s="399"/>
      <c r="E211" s="399"/>
      <c r="F211" s="399"/>
      <c r="G211" s="399"/>
      <c r="H211" s="399"/>
      <c r="I211" s="399"/>
      <c r="J211" s="399"/>
      <c r="K211" s="399"/>
      <c r="L211" s="399"/>
      <c r="M211" s="399"/>
      <c r="N211" s="399"/>
      <c r="O211" s="399"/>
      <c r="P211" s="399"/>
      <c r="Q211" s="399"/>
      <c r="R211" s="399"/>
      <c r="S211" s="399"/>
      <c r="T211" s="399"/>
      <c r="U211" s="399"/>
      <c r="V211" s="399"/>
      <c r="W211" s="399"/>
      <c r="X211" s="399"/>
      <c r="Y211" s="399"/>
      <c r="Z211" s="399"/>
    </row>
    <row r="212" spans="1:26" x14ac:dyDescent="0.25">
      <c r="A212" s="399"/>
      <c r="B212" s="399"/>
      <c r="C212" s="399"/>
      <c r="D212" s="399"/>
      <c r="E212" s="399"/>
      <c r="F212" s="399"/>
      <c r="G212" s="399"/>
      <c r="H212" s="399"/>
      <c r="I212" s="399"/>
      <c r="J212" s="399"/>
      <c r="K212" s="399"/>
      <c r="L212" s="399"/>
      <c r="M212" s="399"/>
      <c r="N212" s="399"/>
      <c r="O212" s="399"/>
      <c r="P212" s="399"/>
      <c r="Q212" s="399"/>
      <c r="R212" s="399"/>
      <c r="S212" s="399"/>
      <c r="T212" s="399"/>
      <c r="U212" s="399"/>
      <c r="V212" s="399"/>
      <c r="W212" s="399"/>
      <c r="X212" s="399"/>
      <c r="Y212" s="399"/>
      <c r="Z212" s="399"/>
    </row>
    <row r="213" spans="1:26" x14ac:dyDescent="0.25">
      <c r="A213" s="399"/>
      <c r="B213" s="399"/>
      <c r="C213" s="399"/>
      <c r="D213" s="399"/>
      <c r="E213" s="399"/>
      <c r="F213" s="399"/>
      <c r="G213" s="399"/>
      <c r="H213" s="399"/>
      <c r="I213" s="399"/>
      <c r="J213" s="399"/>
      <c r="K213" s="399"/>
      <c r="L213" s="399"/>
      <c r="M213" s="399"/>
      <c r="N213" s="399"/>
      <c r="O213" s="399"/>
      <c r="P213" s="399"/>
      <c r="Q213" s="399"/>
      <c r="R213" s="399"/>
      <c r="S213" s="399"/>
      <c r="T213" s="399"/>
      <c r="U213" s="399"/>
      <c r="V213" s="399"/>
      <c r="W213" s="399"/>
      <c r="X213" s="399"/>
      <c r="Y213" s="399"/>
      <c r="Z213" s="399"/>
    </row>
    <row r="214" spans="1:26" x14ac:dyDescent="0.25">
      <c r="A214" s="399"/>
      <c r="B214" s="399"/>
      <c r="C214" s="399"/>
      <c r="D214" s="399"/>
      <c r="E214" s="399"/>
      <c r="F214" s="399"/>
      <c r="G214" s="399"/>
      <c r="H214" s="399"/>
      <c r="I214" s="399"/>
      <c r="J214" s="399"/>
      <c r="K214" s="399"/>
      <c r="L214" s="399"/>
      <c r="M214" s="399"/>
      <c r="N214" s="399"/>
      <c r="O214" s="399"/>
      <c r="P214" s="399"/>
      <c r="Q214" s="399"/>
      <c r="R214" s="399"/>
      <c r="S214" s="399"/>
      <c r="T214" s="399"/>
      <c r="U214" s="399"/>
      <c r="V214" s="399"/>
      <c r="W214" s="399"/>
      <c r="X214" s="399"/>
      <c r="Y214" s="399"/>
      <c r="Z214" s="399"/>
    </row>
    <row r="215" spans="1:26" x14ac:dyDescent="0.25">
      <c r="A215" s="399"/>
      <c r="B215" s="399"/>
      <c r="C215" s="399"/>
      <c r="D215" s="399"/>
      <c r="E215" s="399"/>
      <c r="F215" s="399"/>
      <c r="G215" s="399"/>
      <c r="H215" s="399"/>
      <c r="I215" s="399"/>
      <c r="J215" s="399"/>
      <c r="K215" s="399"/>
      <c r="L215" s="399"/>
      <c r="M215" s="399"/>
      <c r="N215" s="399"/>
      <c r="O215" s="399"/>
      <c r="P215" s="399"/>
      <c r="Q215" s="399"/>
      <c r="R215" s="399"/>
      <c r="S215" s="399"/>
      <c r="T215" s="399"/>
      <c r="U215" s="399"/>
      <c r="V215" s="399"/>
      <c r="W215" s="399"/>
      <c r="X215" s="399"/>
      <c r="Y215" s="399"/>
      <c r="Z215" s="399"/>
    </row>
    <row r="216" spans="1:26" x14ac:dyDescent="0.25">
      <c r="A216" s="399"/>
      <c r="B216" s="399"/>
      <c r="C216" s="399"/>
      <c r="D216" s="399"/>
      <c r="E216" s="399"/>
      <c r="F216" s="399"/>
      <c r="G216" s="399"/>
      <c r="H216" s="399"/>
      <c r="I216" s="399"/>
      <c r="J216" s="399"/>
      <c r="K216" s="399"/>
      <c r="L216" s="399"/>
      <c r="M216" s="399"/>
      <c r="N216" s="399"/>
      <c r="O216" s="399"/>
      <c r="P216" s="399"/>
      <c r="Q216" s="399"/>
      <c r="R216" s="399"/>
      <c r="S216" s="399"/>
      <c r="T216" s="399"/>
      <c r="U216" s="399"/>
      <c r="V216" s="399"/>
      <c r="W216" s="399"/>
      <c r="X216" s="399"/>
      <c r="Y216" s="399"/>
      <c r="Z216" s="399"/>
    </row>
    <row r="217" spans="1:26" x14ac:dyDescent="0.25">
      <c r="A217" s="399"/>
      <c r="B217" s="399"/>
      <c r="C217" s="399"/>
      <c r="D217" s="399"/>
      <c r="E217" s="399"/>
      <c r="F217" s="399"/>
      <c r="G217" s="399"/>
      <c r="H217" s="399"/>
      <c r="I217" s="399"/>
      <c r="J217" s="399"/>
      <c r="K217" s="399"/>
      <c r="L217" s="399"/>
      <c r="M217" s="399"/>
      <c r="N217" s="399"/>
      <c r="O217" s="399"/>
      <c r="P217" s="399"/>
      <c r="Q217" s="399"/>
      <c r="R217" s="399"/>
      <c r="S217" s="399"/>
      <c r="T217" s="399"/>
      <c r="U217" s="399"/>
      <c r="V217" s="399"/>
      <c r="W217" s="399"/>
      <c r="X217" s="399"/>
      <c r="Y217" s="399"/>
      <c r="Z217" s="399"/>
    </row>
    <row r="218" spans="1:26" x14ac:dyDescent="0.25">
      <c r="A218" s="399"/>
      <c r="B218" s="399"/>
      <c r="C218" s="399"/>
      <c r="D218" s="399"/>
      <c r="E218" s="399"/>
      <c r="F218" s="399"/>
      <c r="G218" s="399"/>
      <c r="H218" s="399"/>
      <c r="I218" s="399"/>
      <c r="J218" s="399"/>
      <c r="K218" s="399"/>
      <c r="L218" s="399"/>
      <c r="M218" s="399"/>
      <c r="N218" s="399"/>
      <c r="O218" s="399"/>
      <c r="P218" s="399"/>
      <c r="Q218" s="399"/>
      <c r="R218" s="399"/>
      <c r="S218" s="399"/>
      <c r="T218" s="399"/>
      <c r="U218" s="399"/>
      <c r="V218" s="399"/>
      <c r="W218" s="399"/>
      <c r="X218" s="399"/>
      <c r="Y218" s="399"/>
      <c r="Z218" s="399"/>
    </row>
    <row r="219" spans="1:26" x14ac:dyDescent="0.25">
      <c r="A219" s="399"/>
      <c r="B219" s="399"/>
      <c r="C219" s="399"/>
      <c r="D219" s="399"/>
      <c r="E219" s="399"/>
      <c r="F219" s="399"/>
      <c r="G219" s="399"/>
      <c r="H219" s="399"/>
      <c r="I219" s="399"/>
      <c r="J219" s="399"/>
      <c r="K219" s="399"/>
      <c r="L219" s="399"/>
      <c r="M219" s="399"/>
      <c r="N219" s="399"/>
      <c r="O219" s="399"/>
      <c r="P219" s="399"/>
      <c r="Q219" s="399"/>
      <c r="R219" s="399"/>
      <c r="S219" s="399"/>
      <c r="T219" s="399"/>
      <c r="U219" s="399"/>
      <c r="V219" s="399"/>
      <c r="W219" s="399"/>
      <c r="X219" s="399"/>
      <c r="Y219" s="399"/>
      <c r="Z219" s="399"/>
    </row>
    <row r="220" spans="1:26" x14ac:dyDescent="0.25">
      <c r="A220" s="399"/>
      <c r="B220" s="399"/>
      <c r="C220" s="399"/>
      <c r="D220" s="399"/>
      <c r="E220" s="399"/>
      <c r="F220" s="399"/>
      <c r="G220" s="399"/>
      <c r="H220" s="399"/>
      <c r="I220" s="399"/>
      <c r="J220" s="399"/>
      <c r="K220" s="399"/>
      <c r="L220" s="399"/>
      <c r="M220" s="399"/>
      <c r="N220" s="399"/>
      <c r="O220" s="399"/>
      <c r="P220" s="399"/>
      <c r="Q220" s="399"/>
      <c r="R220" s="399"/>
      <c r="S220" s="399"/>
      <c r="T220" s="399"/>
      <c r="U220" s="399"/>
      <c r="V220" s="399"/>
      <c r="W220" s="399"/>
      <c r="X220" s="399"/>
      <c r="Y220" s="399"/>
      <c r="Z220" s="399"/>
    </row>
    <row r="221" spans="1:26" x14ac:dyDescent="0.25">
      <c r="A221" s="399"/>
      <c r="B221" s="399"/>
      <c r="C221" s="399"/>
      <c r="D221" s="399"/>
      <c r="E221" s="399"/>
      <c r="F221" s="399"/>
      <c r="G221" s="399"/>
      <c r="H221" s="399"/>
      <c r="I221" s="399"/>
      <c r="J221" s="399"/>
      <c r="K221" s="399"/>
      <c r="L221" s="399"/>
      <c r="M221" s="399"/>
      <c r="N221" s="399"/>
      <c r="O221" s="399"/>
      <c r="P221" s="399"/>
      <c r="Q221" s="399"/>
      <c r="R221" s="399"/>
      <c r="S221" s="399"/>
      <c r="T221" s="399"/>
      <c r="U221" s="399"/>
      <c r="V221" s="399"/>
      <c r="W221" s="399"/>
      <c r="X221" s="399"/>
      <c r="Y221" s="399"/>
      <c r="Z221" s="399"/>
    </row>
    <row r="222" spans="1:26" x14ac:dyDescent="0.25">
      <c r="A222" s="399"/>
      <c r="B222" s="399"/>
      <c r="C222" s="399"/>
      <c r="D222" s="399"/>
      <c r="E222" s="399"/>
      <c r="F222" s="399"/>
      <c r="G222" s="399"/>
      <c r="H222" s="399"/>
      <c r="I222" s="399"/>
      <c r="J222" s="399"/>
      <c r="K222" s="399"/>
      <c r="L222" s="399"/>
      <c r="M222" s="399"/>
      <c r="N222" s="399"/>
      <c r="O222" s="399"/>
      <c r="P222" s="399"/>
      <c r="Q222" s="399"/>
      <c r="R222" s="399"/>
      <c r="S222" s="399"/>
      <c r="T222" s="399"/>
      <c r="U222" s="399"/>
      <c r="V222" s="399"/>
      <c r="W222" s="399"/>
      <c r="X222" s="399"/>
      <c r="Y222" s="399"/>
      <c r="Z222" s="399"/>
    </row>
    <row r="223" spans="1:26" x14ac:dyDescent="0.25">
      <c r="A223" s="399"/>
      <c r="B223" s="399"/>
      <c r="C223" s="399"/>
      <c r="D223" s="399"/>
      <c r="E223" s="399"/>
      <c r="F223" s="399"/>
      <c r="G223" s="399"/>
      <c r="H223" s="399"/>
      <c r="I223" s="399"/>
      <c r="J223" s="399"/>
      <c r="K223" s="399"/>
      <c r="L223" s="399"/>
      <c r="M223" s="399"/>
      <c r="N223" s="399"/>
      <c r="O223" s="399"/>
      <c r="P223" s="399"/>
      <c r="Q223" s="399"/>
      <c r="R223" s="399"/>
      <c r="S223" s="399"/>
      <c r="T223" s="399"/>
      <c r="U223" s="399"/>
      <c r="V223" s="399"/>
      <c r="W223" s="399"/>
      <c r="X223" s="399"/>
      <c r="Y223" s="399"/>
      <c r="Z223" s="399"/>
    </row>
    <row r="224" spans="1:26" x14ac:dyDescent="0.25">
      <c r="A224" s="399"/>
      <c r="B224" s="399"/>
      <c r="C224" s="399"/>
      <c r="D224" s="399"/>
      <c r="E224" s="399"/>
      <c r="F224" s="399"/>
      <c r="G224" s="399"/>
      <c r="H224" s="399"/>
      <c r="I224" s="399"/>
      <c r="J224" s="399"/>
      <c r="K224" s="399"/>
      <c r="L224" s="399"/>
      <c r="M224" s="399"/>
      <c r="N224" s="399"/>
      <c r="O224" s="399"/>
      <c r="P224" s="399"/>
      <c r="Q224" s="399"/>
      <c r="R224" s="399"/>
      <c r="S224" s="399"/>
      <c r="T224" s="399"/>
      <c r="U224" s="399"/>
      <c r="V224" s="399"/>
      <c r="W224" s="399"/>
      <c r="X224" s="399"/>
      <c r="Y224" s="399"/>
      <c r="Z224" s="399"/>
    </row>
    <row r="225" spans="1:26" x14ac:dyDescent="0.25">
      <c r="A225" s="399"/>
      <c r="B225" s="399"/>
      <c r="C225" s="399"/>
      <c r="D225" s="399"/>
      <c r="E225" s="399"/>
      <c r="F225" s="399"/>
      <c r="G225" s="399"/>
      <c r="H225" s="399"/>
      <c r="I225" s="399"/>
      <c r="J225" s="399"/>
      <c r="K225" s="399"/>
      <c r="L225" s="399"/>
      <c r="M225" s="399"/>
      <c r="N225" s="399"/>
      <c r="O225" s="399"/>
      <c r="P225" s="399"/>
      <c r="Q225" s="399"/>
      <c r="R225" s="399"/>
      <c r="S225" s="399"/>
      <c r="T225" s="399"/>
      <c r="U225" s="399"/>
      <c r="V225" s="399"/>
      <c r="W225" s="399"/>
      <c r="X225" s="399"/>
      <c r="Y225" s="399"/>
      <c r="Z225" s="399"/>
    </row>
    <row r="226" spans="1:26" x14ac:dyDescent="0.25">
      <c r="A226" s="399"/>
      <c r="B226" s="399"/>
      <c r="C226" s="399"/>
      <c r="D226" s="399"/>
      <c r="E226" s="399"/>
      <c r="F226" s="399"/>
      <c r="G226" s="399"/>
      <c r="H226" s="399"/>
      <c r="I226" s="399"/>
      <c r="J226" s="399"/>
      <c r="K226" s="399"/>
      <c r="L226" s="399"/>
      <c r="M226" s="399"/>
      <c r="N226" s="399"/>
      <c r="O226" s="399"/>
      <c r="P226" s="399"/>
      <c r="Q226" s="399"/>
      <c r="R226" s="399"/>
      <c r="S226" s="399"/>
      <c r="T226" s="399"/>
      <c r="U226" s="399"/>
      <c r="V226" s="399"/>
      <c r="W226" s="399"/>
      <c r="X226" s="399"/>
      <c r="Y226" s="399"/>
      <c r="Z226" s="399"/>
    </row>
    <row r="227" spans="1:26" x14ac:dyDescent="0.25">
      <c r="A227" s="399"/>
      <c r="B227" s="399"/>
      <c r="C227" s="399"/>
      <c r="D227" s="399"/>
      <c r="E227" s="399"/>
      <c r="F227" s="399"/>
      <c r="G227" s="399"/>
      <c r="H227" s="399"/>
      <c r="I227" s="399"/>
      <c r="J227" s="399"/>
      <c r="K227" s="399"/>
      <c r="L227" s="399"/>
      <c r="M227" s="399"/>
      <c r="N227" s="399"/>
      <c r="O227" s="399"/>
      <c r="P227" s="399"/>
      <c r="Q227" s="399"/>
      <c r="R227" s="399"/>
      <c r="S227" s="399"/>
      <c r="T227" s="399"/>
      <c r="U227" s="399"/>
      <c r="V227" s="399"/>
      <c r="W227" s="399"/>
      <c r="X227" s="399"/>
      <c r="Y227" s="399"/>
      <c r="Z227" s="399"/>
    </row>
    <row r="228" spans="1:26" x14ac:dyDescent="0.25">
      <c r="A228" s="399"/>
      <c r="B228" s="399"/>
      <c r="C228" s="399"/>
      <c r="D228" s="399"/>
      <c r="E228" s="399"/>
      <c r="F228" s="399"/>
      <c r="G228" s="399"/>
      <c r="H228" s="399"/>
      <c r="I228" s="399"/>
      <c r="J228" s="399"/>
      <c r="K228" s="399"/>
      <c r="L228" s="399"/>
      <c r="M228" s="399"/>
      <c r="N228" s="399"/>
      <c r="O228" s="399"/>
      <c r="P228" s="399"/>
      <c r="Q228" s="399"/>
      <c r="R228" s="399"/>
      <c r="S228" s="399"/>
      <c r="T228" s="399"/>
      <c r="U228" s="399"/>
      <c r="V228" s="399"/>
      <c r="W228" s="399"/>
      <c r="X228" s="399"/>
      <c r="Y228" s="399"/>
      <c r="Z228" s="399"/>
    </row>
    <row r="229" spans="1:26" x14ac:dyDescent="0.25">
      <c r="A229" s="399"/>
      <c r="B229" s="399"/>
      <c r="C229" s="399"/>
      <c r="D229" s="399"/>
      <c r="E229" s="399"/>
      <c r="F229" s="399"/>
      <c r="G229" s="399"/>
      <c r="H229" s="399"/>
      <c r="I229" s="399"/>
      <c r="J229" s="399"/>
      <c r="K229" s="399"/>
      <c r="L229" s="399"/>
      <c r="M229" s="399"/>
      <c r="N229" s="399"/>
      <c r="O229" s="399"/>
      <c r="P229" s="399"/>
      <c r="Q229" s="399"/>
      <c r="R229" s="399"/>
      <c r="S229" s="399"/>
      <c r="T229" s="399"/>
      <c r="U229" s="399"/>
      <c r="V229" s="399"/>
      <c r="W229" s="399"/>
      <c r="X229" s="399"/>
      <c r="Y229" s="399"/>
      <c r="Z229" s="399"/>
    </row>
    <row r="230" spans="1:26" x14ac:dyDescent="0.25">
      <c r="A230" s="399"/>
      <c r="B230" s="399"/>
      <c r="C230" s="399"/>
      <c r="D230" s="399"/>
      <c r="E230" s="399"/>
      <c r="F230" s="399"/>
      <c r="G230" s="399"/>
      <c r="H230" s="399"/>
      <c r="I230" s="399"/>
      <c r="J230" s="399"/>
      <c r="K230" s="399"/>
      <c r="L230" s="399"/>
      <c r="M230" s="399"/>
      <c r="N230" s="399"/>
      <c r="O230" s="399"/>
      <c r="P230" s="399"/>
      <c r="Q230" s="399"/>
      <c r="R230" s="399"/>
      <c r="S230" s="399"/>
      <c r="T230" s="399"/>
      <c r="U230" s="399"/>
      <c r="V230" s="399"/>
      <c r="W230" s="399"/>
      <c r="X230" s="399"/>
      <c r="Y230" s="399"/>
      <c r="Z230" s="399"/>
    </row>
    <row r="231" spans="1:26" x14ac:dyDescent="0.25">
      <c r="A231" s="399"/>
      <c r="B231" s="399"/>
      <c r="C231" s="399"/>
      <c r="D231" s="399"/>
      <c r="E231" s="399"/>
      <c r="F231" s="399"/>
      <c r="G231" s="399"/>
      <c r="H231" s="399"/>
      <c r="I231" s="399"/>
      <c r="J231" s="399"/>
      <c r="K231" s="399"/>
      <c r="L231" s="399"/>
      <c r="M231" s="399"/>
      <c r="N231" s="399"/>
      <c r="O231" s="399"/>
      <c r="P231" s="399"/>
      <c r="Q231" s="399"/>
      <c r="R231" s="399"/>
      <c r="S231" s="399"/>
      <c r="T231" s="399"/>
      <c r="U231" s="399"/>
      <c r="V231" s="399"/>
      <c r="W231" s="399"/>
      <c r="X231" s="399"/>
      <c r="Y231" s="399"/>
      <c r="Z231" s="399"/>
    </row>
    <row r="232" spans="1:26" x14ac:dyDescent="0.25">
      <c r="A232" s="399"/>
      <c r="B232" s="399"/>
      <c r="C232" s="399"/>
      <c r="D232" s="399"/>
      <c r="E232" s="399"/>
      <c r="F232" s="399"/>
      <c r="G232" s="399"/>
      <c r="H232" s="399"/>
      <c r="I232" s="399"/>
      <c r="J232" s="399"/>
      <c r="K232" s="399"/>
      <c r="L232" s="399"/>
      <c r="M232" s="399"/>
      <c r="N232" s="399"/>
      <c r="O232" s="399"/>
      <c r="P232" s="399"/>
      <c r="Q232" s="399"/>
      <c r="R232" s="399"/>
      <c r="S232" s="399"/>
      <c r="T232" s="399"/>
      <c r="U232" s="399"/>
      <c r="V232" s="399"/>
      <c r="W232" s="399"/>
      <c r="X232" s="399"/>
      <c r="Y232" s="399"/>
      <c r="Z232" s="399"/>
    </row>
    <row r="233" spans="1:26" x14ac:dyDescent="0.25">
      <c r="A233" s="399"/>
      <c r="B233" s="399"/>
      <c r="C233" s="399"/>
      <c r="D233" s="399"/>
      <c r="E233" s="399"/>
      <c r="F233" s="399"/>
      <c r="G233" s="399"/>
      <c r="H233" s="399"/>
      <c r="I233" s="399"/>
      <c r="J233" s="399"/>
      <c r="K233" s="399"/>
      <c r="L233" s="399"/>
      <c r="M233" s="399"/>
      <c r="N233" s="399"/>
      <c r="O233" s="399"/>
      <c r="P233" s="399"/>
      <c r="Q233" s="399"/>
      <c r="R233" s="399"/>
      <c r="S233" s="399"/>
      <c r="T233" s="399"/>
      <c r="U233" s="399"/>
      <c r="V233" s="399"/>
      <c r="W233" s="399"/>
      <c r="X233" s="399"/>
      <c r="Y233" s="399"/>
      <c r="Z233" s="399"/>
    </row>
    <row r="234" spans="1:26" x14ac:dyDescent="0.25">
      <c r="A234" s="399"/>
      <c r="B234" s="399"/>
      <c r="C234" s="399"/>
      <c r="D234" s="399"/>
      <c r="E234" s="399"/>
      <c r="F234" s="399"/>
      <c r="G234" s="399"/>
      <c r="H234" s="399"/>
      <c r="I234" s="399"/>
      <c r="J234" s="399"/>
      <c r="K234" s="399"/>
      <c r="L234" s="399"/>
      <c r="M234" s="399"/>
      <c r="N234" s="399"/>
      <c r="O234" s="399"/>
      <c r="P234" s="399"/>
      <c r="Q234" s="399"/>
      <c r="R234" s="399"/>
      <c r="S234" s="399"/>
      <c r="T234" s="399"/>
      <c r="U234" s="399"/>
      <c r="V234" s="399"/>
      <c r="W234" s="399"/>
      <c r="X234" s="399"/>
      <c r="Y234" s="399"/>
      <c r="Z234" s="399"/>
    </row>
    <row r="235" spans="1:26" x14ac:dyDescent="0.25">
      <c r="A235" s="399"/>
      <c r="B235" s="399"/>
      <c r="C235" s="399"/>
      <c r="D235" s="399"/>
      <c r="E235" s="399"/>
      <c r="F235" s="399"/>
      <c r="G235" s="399"/>
      <c r="H235" s="399"/>
      <c r="I235" s="399"/>
      <c r="J235" s="399"/>
      <c r="K235" s="399"/>
      <c r="L235" s="399"/>
      <c r="M235" s="399"/>
      <c r="N235" s="399"/>
      <c r="O235" s="399"/>
      <c r="P235" s="399"/>
      <c r="Q235" s="399"/>
      <c r="R235" s="399"/>
      <c r="S235" s="399"/>
      <c r="T235" s="399"/>
      <c r="U235" s="399"/>
      <c r="V235" s="399"/>
      <c r="W235" s="399"/>
      <c r="X235" s="399"/>
      <c r="Y235" s="399"/>
      <c r="Z235" s="399"/>
    </row>
    <row r="236" spans="1:26" x14ac:dyDescent="0.25">
      <c r="A236" s="399"/>
      <c r="B236" s="399"/>
      <c r="C236" s="399"/>
      <c r="D236" s="399"/>
      <c r="E236" s="399"/>
      <c r="F236" s="399"/>
      <c r="G236" s="399"/>
      <c r="H236" s="399"/>
      <c r="I236" s="399"/>
      <c r="J236" s="399"/>
      <c r="K236" s="399"/>
      <c r="L236" s="399"/>
      <c r="M236" s="399"/>
      <c r="N236" s="399"/>
      <c r="O236" s="399"/>
      <c r="P236" s="399"/>
      <c r="Q236" s="399"/>
      <c r="R236" s="399"/>
      <c r="S236" s="399"/>
      <c r="T236" s="399"/>
      <c r="U236" s="399"/>
      <c r="V236" s="399"/>
      <c r="W236" s="399"/>
      <c r="X236" s="399"/>
      <c r="Y236" s="399"/>
      <c r="Z236" s="399"/>
    </row>
    <row r="237" spans="1:26" x14ac:dyDescent="0.25">
      <c r="A237" s="399"/>
      <c r="B237" s="399"/>
      <c r="C237" s="399"/>
      <c r="D237" s="399"/>
      <c r="E237" s="399"/>
      <c r="F237" s="399"/>
      <c r="G237" s="399"/>
      <c r="H237" s="399"/>
      <c r="I237" s="399"/>
      <c r="J237" s="399"/>
      <c r="K237" s="399"/>
      <c r="L237" s="399"/>
      <c r="M237" s="399"/>
      <c r="N237" s="399"/>
      <c r="O237" s="399"/>
      <c r="P237" s="399"/>
      <c r="Q237" s="399"/>
      <c r="R237" s="399"/>
      <c r="S237" s="399"/>
      <c r="T237" s="399"/>
      <c r="U237" s="399"/>
      <c r="V237" s="399"/>
      <c r="W237" s="399"/>
      <c r="X237" s="399"/>
      <c r="Y237" s="399"/>
      <c r="Z237" s="399"/>
    </row>
    <row r="238" spans="1:26" x14ac:dyDescent="0.25">
      <c r="A238" s="399"/>
      <c r="B238" s="399"/>
      <c r="C238" s="399"/>
      <c r="D238" s="399"/>
      <c r="E238" s="399"/>
      <c r="F238" s="399"/>
      <c r="G238" s="399"/>
      <c r="H238" s="399"/>
      <c r="I238" s="399"/>
      <c r="J238" s="399"/>
      <c r="K238" s="399"/>
      <c r="L238" s="399"/>
      <c r="M238" s="399"/>
      <c r="N238" s="399"/>
      <c r="O238" s="399"/>
      <c r="P238" s="399"/>
      <c r="Q238" s="399"/>
      <c r="R238" s="399"/>
      <c r="S238" s="399"/>
      <c r="T238" s="399"/>
      <c r="U238" s="399"/>
      <c r="V238" s="399"/>
      <c r="W238" s="399"/>
      <c r="X238" s="399"/>
      <c r="Y238" s="399"/>
      <c r="Z238" s="399"/>
    </row>
    <row r="239" spans="1:26" x14ac:dyDescent="0.25">
      <c r="A239" s="399"/>
      <c r="B239" s="399"/>
      <c r="C239" s="399"/>
      <c r="D239" s="399"/>
      <c r="E239" s="399"/>
      <c r="F239" s="399"/>
      <c r="G239" s="399"/>
      <c r="H239" s="399"/>
      <c r="I239" s="399"/>
      <c r="J239" s="399"/>
      <c r="K239" s="399"/>
      <c r="L239" s="399"/>
      <c r="M239" s="399"/>
      <c r="N239" s="399"/>
      <c r="O239" s="399"/>
      <c r="P239" s="399"/>
      <c r="Q239" s="399"/>
      <c r="R239" s="399"/>
      <c r="S239" s="399"/>
      <c r="T239" s="399"/>
      <c r="U239" s="399"/>
      <c r="V239" s="399"/>
      <c r="W239" s="399"/>
      <c r="X239" s="399"/>
      <c r="Y239" s="399"/>
      <c r="Z239" s="399"/>
    </row>
    <row r="240" spans="1:26" x14ac:dyDescent="0.25">
      <c r="A240" s="399"/>
      <c r="B240" s="399"/>
      <c r="C240" s="399"/>
      <c r="D240" s="399"/>
      <c r="E240" s="399"/>
      <c r="F240" s="399"/>
      <c r="G240" s="399"/>
      <c r="H240" s="399"/>
      <c r="I240" s="399"/>
      <c r="J240" s="399"/>
      <c r="K240" s="399"/>
      <c r="L240" s="399"/>
      <c r="M240" s="399"/>
      <c r="N240" s="399"/>
      <c r="O240" s="399"/>
      <c r="P240" s="399"/>
      <c r="Q240" s="399"/>
      <c r="R240" s="399"/>
      <c r="S240" s="399"/>
      <c r="T240" s="399"/>
      <c r="U240" s="399"/>
      <c r="V240" s="399"/>
      <c r="W240" s="399"/>
      <c r="X240" s="399"/>
      <c r="Y240" s="399"/>
      <c r="Z240" s="399"/>
    </row>
    <row r="241" spans="1:26" x14ac:dyDescent="0.25">
      <c r="A241" s="399"/>
      <c r="B241" s="399"/>
      <c r="C241" s="399"/>
      <c r="D241" s="399"/>
      <c r="E241" s="399"/>
      <c r="F241" s="399"/>
      <c r="G241" s="399"/>
      <c r="H241" s="399"/>
      <c r="I241" s="399"/>
      <c r="J241" s="399"/>
      <c r="K241" s="399"/>
      <c r="L241" s="399"/>
      <c r="M241" s="399"/>
      <c r="N241" s="399"/>
      <c r="O241" s="399"/>
      <c r="P241" s="399"/>
      <c r="Q241" s="399"/>
      <c r="R241" s="399"/>
      <c r="S241" s="399"/>
      <c r="T241" s="399"/>
      <c r="U241" s="399"/>
      <c r="V241" s="399"/>
      <c r="W241" s="399"/>
      <c r="X241" s="399"/>
      <c r="Y241" s="399"/>
      <c r="Z241" s="399"/>
    </row>
    <row r="242" spans="1:26" x14ac:dyDescent="0.25">
      <c r="A242" s="399"/>
      <c r="B242" s="399"/>
      <c r="C242" s="399"/>
      <c r="D242" s="399"/>
      <c r="E242" s="399"/>
      <c r="F242" s="399"/>
      <c r="G242" s="399"/>
      <c r="H242" s="399"/>
      <c r="I242" s="399"/>
      <c r="J242" s="399"/>
      <c r="K242" s="399"/>
      <c r="L242" s="399"/>
      <c r="M242" s="399"/>
      <c r="N242" s="399"/>
      <c r="O242" s="399"/>
      <c r="P242" s="399"/>
      <c r="Q242" s="399"/>
      <c r="R242" s="399"/>
      <c r="S242" s="399"/>
      <c r="T242" s="399"/>
      <c r="U242" s="399"/>
      <c r="V242" s="399"/>
      <c r="W242" s="399"/>
      <c r="X242" s="399"/>
      <c r="Y242" s="399"/>
      <c r="Z242" s="399"/>
    </row>
    <row r="243" spans="1:26" x14ac:dyDescent="0.25">
      <c r="A243" s="399"/>
      <c r="B243" s="399"/>
      <c r="C243" s="399"/>
      <c r="D243" s="399"/>
      <c r="E243" s="399"/>
      <c r="F243" s="399"/>
      <c r="G243" s="399"/>
      <c r="H243" s="399"/>
      <c r="I243" s="399"/>
      <c r="J243" s="399"/>
      <c r="K243" s="399"/>
      <c r="L243" s="399"/>
      <c r="M243" s="399"/>
      <c r="N243" s="399"/>
      <c r="O243" s="399"/>
      <c r="P243" s="399"/>
      <c r="Q243" s="399"/>
      <c r="R243" s="399"/>
      <c r="S243" s="399"/>
      <c r="T243" s="399"/>
      <c r="U243" s="399"/>
      <c r="V243" s="399"/>
      <c r="W243" s="399"/>
      <c r="X243" s="399"/>
      <c r="Y243" s="399"/>
      <c r="Z243" s="399"/>
    </row>
    <row r="244" spans="1:26" x14ac:dyDescent="0.25">
      <c r="A244" s="399"/>
      <c r="B244" s="399"/>
      <c r="C244" s="399"/>
      <c r="D244" s="399"/>
      <c r="E244" s="399"/>
      <c r="F244" s="399"/>
      <c r="G244" s="399"/>
      <c r="H244" s="399"/>
      <c r="I244" s="399"/>
      <c r="J244" s="399"/>
      <c r="K244" s="399"/>
      <c r="L244" s="399"/>
      <c r="M244" s="399"/>
      <c r="N244" s="399"/>
      <c r="O244" s="399"/>
      <c r="P244" s="399"/>
      <c r="Q244" s="399"/>
      <c r="R244" s="399"/>
      <c r="S244" s="399"/>
      <c r="T244" s="399"/>
      <c r="U244" s="399"/>
      <c r="V244" s="399"/>
      <c r="W244" s="399"/>
      <c r="X244" s="399"/>
      <c r="Y244" s="399"/>
      <c r="Z244" s="399"/>
    </row>
    <row r="245" spans="1:26" x14ac:dyDescent="0.25">
      <c r="A245" s="399"/>
      <c r="B245" s="399"/>
      <c r="C245" s="399"/>
      <c r="D245" s="399"/>
      <c r="E245" s="399"/>
      <c r="F245" s="399"/>
      <c r="G245" s="399"/>
      <c r="H245" s="399"/>
      <c r="I245" s="399"/>
      <c r="J245" s="399"/>
      <c r="K245" s="399"/>
      <c r="L245" s="399"/>
      <c r="M245" s="399"/>
      <c r="N245" s="399"/>
      <c r="O245" s="399"/>
      <c r="P245" s="399"/>
      <c r="Q245" s="399"/>
      <c r="R245" s="399"/>
      <c r="S245" s="399"/>
      <c r="T245" s="399"/>
      <c r="U245" s="399"/>
      <c r="V245" s="399"/>
      <c r="W245" s="399"/>
      <c r="X245" s="399"/>
      <c r="Y245" s="399"/>
      <c r="Z245" s="399"/>
    </row>
    <row r="246" spans="1:26" x14ac:dyDescent="0.25">
      <c r="A246" s="399"/>
      <c r="B246" s="399"/>
      <c r="C246" s="399"/>
      <c r="D246" s="399"/>
      <c r="E246" s="399"/>
      <c r="F246" s="399"/>
      <c r="G246" s="399"/>
      <c r="H246" s="399"/>
      <c r="I246" s="399"/>
      <c r="J246" s="399"/>
      <c r="K246" s="399"/>
      <c r="L246" s="399"/>
      <c r="M246" s="399"/>
      <c r="N246" s="399"/>
      <c r="O246" s="399"/>
      <c r="P246" s="399"/>
      <c r="Q246" s="399"/>
      <c r="R246" s="399"/>
      <c r="S246" s="399"/>
      <c r="T246" s="399"/>
      <c r="U246" s="399"/>
      <c r="V246" s="399"/>
      <c r="W246" s="399"/>
      <c r="X246" s="399"/>
      <c r="Y246" s="399"/>
      <c r="Z246" s="399"/>
    </row>
    <row r="247" spans="1:26" x14ac:dyDescent="0.25">
      <c r="A247" s="399"/>
      <c r="B247" s="399"/>
      <c r="C247" s="399"/>
      <c r="D247" s="399"/>
      <c r="E247" s="399"/>
      <c r="F247" s="399"/>
      <c r="G247" s="399"/>
      <c r="H247" s="399"/>
      <c r="I247" s="399"/>
      <c r="J247" s="399"/>
      <c r="K247" s="399"/>
      <c r="L247" s="399"/>
      <c r="M247" s="399"/>
      <c r="N247" s="399"/>
      <c r="O247" s="399"/>
      <c r="P247" s="399"/>
      <c r="Q247" s="399"/>
      <c r="R247" s="399"/>
      <c r="S247" s="399"/>
      <c r="T247" s="399"/>
      <c r="U247" s="399"/>
      <c r="V247" s="399"/>
      <c r="W247" s="399"/>
      <c r="X247" s="399"/>
      <c r="Y247" s="399"/>
      <c r="Z247" s="399"/>
    </row>
    <row r="248" spans="1:26" x14ac:dyDescent="0.25">
      <c r="A248" s="399"/>
      <c r="B248" s="399"/>
      <c r="C248" s="399"/>
      <c r="D248" s="399"/>
      <c r="E248" s="399"/>
      <c r="F248" s="399"/>
      <c r="G248" s="399"/>
      <c r="H248" s="399"/>
      <c r="I248" s="399"/>
      <c r="J248" s="399"/>
      <c r="K248" s="399"/>
      <c r="L248" s="399"/>
      <c r="M248" s="399"/>
      <c r="N248" s="399"/>
      <c r="O248" s="399"/>
      <c r="P248" s="399"/>
      <c r="Q248" s="399"/>
      <c r="R248" s="399"/>
      <c r="S248" s="399"/>
      <c r="T248" s="399"/>
      <c r="U248" s="399"/>
      <c r="V248" s="399"/>
      <c r="W248" s="399"/>
      <c r="X248" s="399"/>
      <c r="Y248" s="399"/>
      <c r="Z248" s="399"/>
    </row>
    <row r="249" spans="1:26" x14ac:dyDescent="0.25">
      <c r="A249" s="399"/>
      <c r="B249" s="399"/>
      <c r="C249" s="399"/>
      <c r="D249" s="399"/>
      <c r="E249" s="399"/>
      <c r="F249" s="399"/>
      <c r="G249" s="399"/>
      <c r="H249" s="399"/>
      <c r="I249" s="399"/>
      <c r="J249" s="399"/>
      <c r="K249" s="399"/>
      <c r="L249" s="399"/>
      <c r="M249" s="399"/>
      <c r="N249" s="399"/>
      <c r="O249" s="399"/>
      <c r="P249" s="399"/>
      <c r="Q249" s="399"/>
      <c r="R249" s="399"/>
      <c r="S249" s="399"/>
      <c r="T249" s="399"/>
      <c r="U249" s="399"/>
      <c r="V249" s="399"/>
      <c r="W249" s="399"/>
      <c r="X249" s="399"/>
      <c r="Y249" s="399"/>
      <c r="Z249" s="399"/>
    </row>
    <row r="250" spans="1:26" x14ac:dyDescent="0.25">
      <c r="A250" s="399"/>
      <c r="B250" s="399"/>
      <c r="C250" s="399"/>
      <c r="D250" s="399"/>
      <c r="E250" s="399"/>
      <c r="F250" s="399"/>
      <c r="G250" s="399"/>
      <c r="H250" s="399"/>
      <c r="I250" s="399"/>
      <c r="J250" s="399"/>
      <c r="K250" s="399"/>
      <c r="L250" s="399"/>
      <c r="M250" s="399"/>
      <c r="N250" s="399"/>
      <c r="O250" s="399"/>
      <c r="P250" s="399"/>
      <c r="Q250" s="399"/>
      <c r="R250" s="399"/>
      <c r="S250" s="399"/>
      <c r="T250" s="399"/>
      <c r="U250" s="399"/>
      <c r="V250" s="399"/>
      <c r="W250" s="399"/>
      <c r="X250" s="399"/>
      <c r="Y250" s="399"/>
      <c r="Z250" s="399"/>
    </row>
    <row r="251" spans="1:26" x14ac:dyDescent="0.25">
      <c r="A251" s="399"/>
      <c r="B251" s="399"/>
      <c r="C251" s="399"/>
      <c r="D251" s="399"/>
      <c r="E251" s="399"/>
      <c r="F251" s="399"/>
      <c r="G251" s="399"/>
      <c r="H251" s="399"/>
      <c r="I251" s="399"/>
      <c r="J251" s="399"/>
      <c r="K251" s="399"/>
      <c r="L251" s="399"/>
      <c r="M251" s="399"/>
      <c r="N251" s="399"/>
      <c r="O251" s="399"/>
      <c r="P251" s="399"/>
      <c r="Q251" s="399"/>
      <c r="R251" s="399"/>
      <c r="S251" s="399"/>
      <c r="T251" s="399"/>
      <c r="U251" s="399"/>
      <c r="V251" s="399"/>
      <c r="W251" s="399"/>
      <c r="X251" s="399"/>
      <c r="Y251" s="399"/>
      <c r="Z251" s="399"/>
    </row>
    <row r="252" spans="1:26" x14ac:dyDescent="0.25">
      <c r="A252" s="399"/>
      <c r="B252" s="399"/>
      <c r="C252" s="399"/>
      <c r="D252" s="399"/>
      <c r="E252" s="399"/>
      <c r="F252" s="399"/>
      <c r="G252" s="399"/>
      <c r="H252" s="399"/>
      <c r="I252" s="399"/>
      <c r="J252" s="399"/>
      <c r="K252" s="399"/>
      <c r="L252" s="399"/>
      <c r="M252" s="399"/>
      <c r="N252" s="399"/>
      <c r="O252" s="399"/>
      <c r="P252" s="399"/>
      <c r="Q252" s="399"/>
      <c r="R252" s="399"/>
      <c r="S252" s="399"/>
      <c r="T252" s="399"/>
      <c r="U252" s="399"/>
      <c r="V252" s="399"/>
      <c r="W252" s="399"/>
      <c r="X252" s="399"/>
      <c r="Y252" s="399"/>
      <c r="Z252" s="399"/>
    </row>
    <row r="253" spans="1:26" x14ac:dyDescent="0.25">
      <c r="A253" s="399"/>
      <c r="B253" s="399"/>
      <c r="C253" s="399"/>
      <c r="D253" s="399"/>
      <c r="E253" s="399"/>
      <c r="F253" s="399"/>
      <c r="G253" s="399"/>
      <c r="H253" s="399"/>
      <c r="I253" s="399"/>
      <c r="J253" s="399"/>
      <c r="K253" s="399"/>
      <c r="L253" s="399"/>
      <c r="M253" s="399"/>
      <c r="N253" s="399"/>
      <c r="O253" s="399"/>
      <c r="P253" s="399"/>
      <c r="Q253" s="399"/>
      <c r="R253" s="399"/>
      <c r="S253" s="399"/>
      <c r="T253" s="399"/>
      <c r="U253" s="399"/>
      <c r="V253" s="399"/>
      <c r="W253" s="399"/>
      <c r="X253" s="399"/>
      <c r="Y253" s="399"/>
      <c r="Z253" s="399"/>
    </row>
    <row r="254" spans="1:26" x14ac:dyDescent="0.25">
      <c r="A254" s="399"/>
      <c r="B254" s="399"/>
      <c r="C254" s="399"/>
      <c r="D254" s="399"/>
      <c r="E254" s="399"/>
      <c r="F254" s="399"/>
      <c r="G254" s="399"/>
      <c r="H254" s="399"/>
      <c r="I254" s="399"/>
      <c r="J254" s="399"/>
      <c r="K254" s="399"/>
      <c r="L254" s="399"/>
      <c r="M254" s="399"/>
      <c r="N254" s="399"/>
      <c r="O254" s="399"/>
      <c r="P254" s="399"/>
      <c r="Q254" s="399"/>
      <c r="R254" s="399"/>
      <c r="S254" s="399"/>
      <c r="T254" s="399"/>
      <c r="U254" s="399"/>
      <c r="V254" s="399"/>
      <c r="W254" s="399"/>
      <c r="X254" s="399"/>
      <c r="Y254" s="399"/>
      <c r="Z254" s="399"/>
    </row>
    <row r="255" spans="1:26" x14ac:dyDescent="0.25">
      <c r="A255" s="399"/>
      <c r="B255" s="399"/>
      <c r="C255" s="399"/>
      <c r="D255" s="399"/>
      <c r="E255" s="399"/>
      <c r="F255" s="399"/>
      <c r="G255" s="399"/>
      <c r="H255" s="399"/>
      <c r="I255" s="399"/>
      <c r="J255" s="399"/>
      <c r="K255" s="399"/>
      <c r="L255" s="399"/>
      <c r="M255" s="399"/>
      <c r="N255" s="399"/>
      <c r="O255" s="399"/>
      <c r="P255" s="399"/>
      <c r="Q255" s="399"/>
      <c r="R255" s="399"/>
      <c r="S255" s="399"/>
      <c r="T255" s="399"/>
      <c r="U255" s="399"/>
      <c r="V255" s="399"/>
      <c r="W255" s="399"/>
      <c r="X255" s="399"/>
      <c r="Y255" s="399"/>
      <c r="Z255" s="399"/>
    </row>
    <row r="256" spans="1:26" x14ac:dyDescent="0.25">
      <c r="A256" s="399"/>
      <c r="B256" s="399"/>
      <c r="C256" s="399"/>
      <c r="D256" s="399"/>
      <c r="E256" s="399"/>
      <c r="F256" s="399"/>
      <c r="G256" s="399"/>
      <c r="H256" s="399"/>
      <c r="I256" s="399"/>
      <c r="J256" s="399"/>
      <c r="K256" s="399"/>
      <c r="L256" s="399"/>
      <c r="M256" s="399"/>
      <c r="N256" s="399"/>
      <c r="O256" s="399"/>
      <c r="P256" s="399"/>
      <c r="Q256" s="399"/>
      <c r="R256" s="399"/>
      <c r="S256" s="399"/>
      <c r="T256" s="399"/>
      <c r="U256" s="399"/>
      <c r="V256" s="399"/>
      <c r="W256" s="399"/>
      <c r="X256" s="399"/>
      <c r="Y256" s="399"/>
      <c r="Z256" s="399"/>
    </row>
    <row r="257" spans="1:26" x14ac:dyDescent="0.25">
      <c r="A257" s="399"/>
      <c r="B257" s="399"/>
      <c r="C257" s="399"/>
      <c r="D257" s="399"/>
      <c r="E257" s="399"/>
      <c r="F257" s="399"/>
      <c r="G257" s="399"/>
      <c r="H257" s="399"/>
      <c r="I257" s="399"/>
      <c r="J257" s="399"/>
      <c r="K257" s="399"/>
      <c r="L257" s="399"/>
      <c r="M257" s="399"/>
      <c r="N257" s="399"/>
      <c r="O257" s="399"/>
      <c r="P257" s="399"/>
      <c r="Q257" s="399"/>
      <c r="R257" s="399"/>
      <c r="S257" s="399"/>
      <c r="T257" s="399"/>
      <c r="U257" s="399"/>
      <c r="V257" s="399"/>
      <c r="W257" s="399"/>
      <c r="X257" s="399"/>
      <c r="Y257" s="399"/>
      <c r="Z257" s="399"/>
    </row>
    <row r="258" spans="1:26" x14ac:dyDescent="0.25">
      <c r="A258" s="399"/>
      <c r="B258" s="399"/>
      <c r="C258" s="399"/>
      <c r="D258" s="399"/>
      <c r="E258" s="399"/>
      <c r="F258" s="399"/>
      <c r="G258" s="399"/>
      <c r="H258" s="399"/>
      <c r="I258" s="399"/>
      <c r="J258" s="399"/>
      <c r="K258" s="399"/>
      <c r="L258" s="399"/>
      <c r="M258" s="399"/>
      <c r="N258" s="399"/>
      <c r="O258" s="399"/>
      <c r="P258" s="399"/>
      <c r="Q258" s="399"/>
      <c r="R258" s="399"/>
      <c r="S258" s="399"/>
      <c r="T258" s="399"/>
      <c r="U258" s="399"/>
      <c r="V258" s="399"/>
      <c r="W258" s="399"/>
      <c r="X258" s="399"/>
      <c r="Y258" s="399"/>
      <c r="Z258" s="399"/>
    </row>
    <row r="259" spans="1:26" x14ac:dyDescent="0.25">
      <c r="A259" s="399"/>
      <c r="B259" s="399"/>
      <c r="C259" s="399"/>
      <c r="D259" s="399"/>
      <c r="E259" s="399"/>
      <c r="F259" s="399"/>
      <c r="G259" s="399"/>
      <c r="H259" s="399"/>
      <c r="I259" s="399"/>
      <c r="J259" s="399"/>
      <c r="K259" s="399"/>
      <c r="L259" s="399"/>
      <c r="M259" s="399"/>
      <c r="N259" s="399"/>
      <c r="O259" s="399"/>
      <c r="P259" s="399"/>
      <c r="Q259" s="399"/>
      <c r="R259" s="399"/>
      <c r="S259" s="399"/>
      <c r="T259" s="399"/>
      <c r="U259" s="399"/>
      <c r="V259" s="399"/>
      <c r="W259" s="399"/>
      <c r="X259" s="399"/>
      <c r="Y259" s="399"/>
      <c r="Z259" s="399"/>
    </row>
    <row r="260" spans="1:26" x14ac:dyDescent="0.25">
      <c r="A260" s="399"/>
      <c r="B260" s="399"/>
      <c r="C260" s="399"/>
      <c r="D260" s="399"/>
      <c r="E260" s="399"/>
      <c r="F260" s="399"/>
      <c r="G260" s="399"/>
      <c r="H260" s="399"/>
      <c r="I260" s="399"/>
      <c r="J260" s="399"/>
      <c r="K260" s="399"/>
      <c r="L260" s="399"/>
      <c r="M260" s="399"/>
      <c r="N260" s="399"/>
      <c r="O260" s="399"/>
      <c r="P260" s="399"/>
      <c r="Q260" s="399"/>
      <c r="R260" s="399"/>
      <c r="S260" s="399"/>
      <c r="T260" s="399"/>
      <c r="U260" s="399"/>
      <c r="V260" s="399"/>
      <c r="W260" s="399"/>
      <c r="X260" s="399"/>
      <c r="Y260" s="399"/>
      <c r="Z260" s="399"/>
    </row>
    <row r="261" spans="1:26" x14ac:dyDescent="0.25">
      <c r="A261" s="399"/>
      <c r="B261" s="399"/>
      <c r="C261" s="399"/>
      <c r="D261" s="399"/>
      <c r="E261" s="399"/>
      <c r="F261" s="399"/>
      <c r="G261" s="399"/>
      <c r="H261" s="399"/>
      <c r="I261" s="399"/>
      <c r="J261" s="399"/>
      <c r="K261" s="399"/>
      <c r="L261" s="399"/>
      <c r="M261" s="399"/>
      <c r="N261" s="399"/>
      <c r="O261" s="399"/>
      <c r="P261" s="399"/>
      <c r="Q261" s="399"/>
      <c r="R261" s="399"/>
      <c r="S261" s="399"/>
      <c r="T261" s="399"/>
      <c r="U261" s="399"/>
      <c r="V261" s="399"/>
      <c r="W261" s="399"/>
      <c r="X261" s="399"/>
      <c r="Y261" s="399"/>
      <c r="Z261" s="399"/>
    </row>
    <row r="262" spans="1:26" x14ac:dyDescent="0.25">
      <c r="A262" s="399"/>
      <c r="B262" s="399"/>
      <c r="C262" s="399"/>
      <c r="D262" s="399"/>
      <c r="E262" s="399"/>
      <c r="F262" s="399"/>
      <c r="G262" s="399"/>
      <c r="H262" s="399"/>
      <c r="I262" s="399"/>
      <c r="J262" s="399"/>
      <c r="K262" s="399"/>
      <c r="L262" s="399"/>
      <c r="M262" s="399"/>
      <c r="N262" s="399"/>
      <c r="O262" s="399"/>
      <c r="P262" s="399"/>
      <c r="Q262" s="399"/>
      <c r="R262" s="399"/>
      <c r="S262" s="399"/>
      <c r="T262" s="399"/>
      <c r="U262" s="399"/>
      <c r="V262" s="399"/>
      <c r="W262" s="399"/>
      <c r="X262" s="399"/>
      <c r="Y262" s="399"/>
      <c r="Z262" s="399"/>
    </row>
    <row r="263" spans="1:26" x14ac:dyDescent="0.25">
      <c r="A263" s="399"/>
      <c r="B263" s="399"/>
      <c r="C263" s="399"/>
      <c r="D263" s="399"/>
      <c r="E263" s="399"/>
      <c r="F263" s="399"/>
      <c r="G263" s="399"/>
      <c r="H263" s="399"/>
      <c r="I263" s="399"/>
      <c r="J263" s="399"/>
      <c r="K263" s="399"/>
      <c r="L263" s="399"/>
      <c r="M263" s="399"/>
      <c r="N263" s="399"/>
      <c r="O263" s="399"/>
      <c r="P263" s="399"/>
      <c r="Q263" s="399"/>
      <c r="R263" s="399"/>
      <c r="S263" s="399"/>
      <c r="T263" s="399"/>
      <c r="U263" s="399"/>
      <c r="V263" s="399"/>
      <c r="W263" s="399"/>
      <c r="X263" s="399"/>
      <c r="Y263" s="399"/>
      <c r="Z263" s="399"/>
    </row>
    <row r="264" spans="1:26" x14ac:dyDescent="0.25">
      <c r="A264" s="399"/>
      <c r="B264" s="399"/>
      <c r="C264" s="399"/>
      <c r="D264" s="399"/>
      <c r="E264" s="399"/>
      <c r="F264" s="399"/>
      <c r="G264" s="399"/>
      <c r="H264" s="399"/>
      <c r="I264" s="399"/>
      <c r="J264" s="399"/>
      <c r="K264" s="399"/>
      <c r="L264" s="399"/>
      <c r="M264" s="399"/>
      <c r="N264" s="399"/>
      <c r="O264" s="399"/>
      <c r="P264" s="399"/>
      <c r="Q264" s="399"/>
      <c r="R264" s="399"/>
      <c r="S264" s="399"/>
      <c r="T264" s="399"/>
      <c r="U264" s="399"/>
      <c r="V264" s="399"/>
      <c r="W264" s="399"/>
      <c r="X264" s="399"/>
      <c r="Y264" s="399"/>
      <c r="Z264" s="399"/>
    </row>
    <row r="265" spans="1:26" x14ac:dyDescent="0.25">
      <c r="A265" s="399"/>
      <c r="B265" s="399"/>
      <c r="C265" s="399"/>
      <c r="D265" s="399"/>
      <c r="E265" s="399"/>
      <c r="F265" s="399"/>
      <c r="G265" s="399"/>
      <c r="H265" s="399"/>
      <c r="I265" s="399"/>
      <c r="J265" s="399"/>
      <c r="K265" s="399"/>
      <c r="L265" s="399"/>
      <c r="M265" s="399"/>
      <c r="N265" s="399"/>
      <c r="O265" s="399"/>
      <c r="P265" s="399"/>
      <c r="Q265" s="399"/>
      <c r="R265" s="399"/>
      <c r="S265" s="399"/>
      <c r="T265" s="399"/>
      <c r="U265" s="399"/>
      <c r="V265" s="399"/>
      <c r="W265" s="399"/>
      <c r="X265" s="399"/>
      <c r="Y265" s="399"/>
      <c r="Z265" s="399"/>
    </row>
    <row r="266" spans="1:26" x14ac:dyDescent="0.25">
      <c r="A266" s="399"/>
      <c r="B266" s="399"/>
      <c r="C266" s="399"/>
      <c r="D266" s="399"/>
      <c r="E266" s="399"/>
      <c r="F266" s="399"/>
      <c r="G266" s="399"/>
      <c r="H266" s="399"/>
      <c r="I266" s="399"/>
      <c r="J266" s="399"/>
      <c r="K266" s="399"/>
      <c r="L266" s="399"/>
      <c r="M266" s="399"/>
      <c r="N266" s="399"/>
      <c r="O266" s="399"/>
      <c r="P266" s="399"/>
      <c r="Q266" s="399"/>
      <c r="R266" s="399"/>
      <c r="S266" s="399"/>
      <c r="T266" s="399"/>
      <c r="U266" s="399"/>
      <c r="V266" s="399"/>
      <c r="W266" s="399"/>
      <c r="X266" s="399"/>
      <c r="Y266" s="399"/>
      <c r="Z266" s="399"/>
    </row>
    <row r="267" spans="1:26" x14ac:dyDescent="0.25">
      <c r="A267" s="399"/>
      <c r="B267" s="399"/>
      <c r="C267" s="399"/>
      <c r="D267" s="399"/>
      <c r="E267" s="399"/>
      <c r="F267" s="399"/>
      <c r="G267" s="399"/>
      <c r="H267" s="399"/>
      <c r="I267" s="399"/>
      <c r="J267" s="399"/>
      <c r="K267" s="399"/>
      <c r="L267" s="399"/>
      <c r="M267" s="399"/>
      <c r="N267" s="399"/>
      <c r="O267" s="399"/>
      <c r="P267" s="399"/>
      <c r="Q267" s="399"/>
      <c r="R267" s="399"/>
      <c r="S267" s="399"/>
      <c r="T267" s="399"/>
      <c r="U267" s="399"/>
      <c r="V267" s="399"/>
      <c r="W267" s="399"/>
      <c r="X267" s="399"/>
      <c r="Y267" s="399"/>
      <c r="Z267" s="399"/>
    </row>
    <row r="268" spans="1:26" x14ac:dyDescent="0.25">
      <c r="A268" s="399"/>
      <c r="B268" s="399"/>
      <c r="C268" s="399"/>
      <c r="D268" s="399"/>
      <c r="E268" s="399"/>
      <c r="F268" s="399"/>
      <c r="G268" s="399"/>
      <c r="H268" s="399"/>
      <c r="I268" s="399"/>
      <c r="J268" s="399"/>
      <c r="K268" s="399"/>
      <c r="L268" s="399"/>
      <c r="M268" s="399"/>
      <c r="N268" s="399"/>
      <c r="O268" s="399"/>
      <c r="P268" s="399"/>
      <c r="Q268" s="399"/>
      <c r="R268" s="399"/>
      <c r="S268" s="399"/>
      <c r="T268" s="399"/>
      <c r="U268" s="399"/>
      <c r="V268" s="399"/>
      <c r="W268" s="399"/>
      <c r="X268" s="399"/>
      <c r="Y268" s="399"/>
      <c r="Z268" s="399"/>
    </row>
    <row r="269" spans="1:26" x14ac:dyDescent="0.25">
      <c r="A269" s="399"/>
      <c r="B269" s="399"/>
      <c r="C269" s="399"/>
      <c r="D269" s="399"/>
      <c r="E269" s="399"/>
      <c r="F269" s="399"/>
      <c r="G269" s="399"/>
      <c r="H269" s="399"/>
      <c r="I269" s="399"/>
      <c r="J269" s="399"/>
      <c r="K269" s="399"/>
      <c r="L269" s="399"/>
      <c r="M269" s="399"/>
      <c r="N269" s="399"/>
      <c r="O269" s="399"/>
      <c r="P269" s="399"/>
      <c r="Q269" s="399"/>
      <c r="R269" s="399"/>
      <c r="S269" s="399"/>
      <c r="T269" s="399"/>
      <c r="U269" s="399"/>
      <c r="V269" s="399"/>
      <c r="W269" s="399"/>
      <c r="X269" s="399"/>
      <c r="Y269" s="399"/>
      <c r="Z269" s="399"/>
    </row>
    <row r="270" spans="1:26" x14ac:dyDescent="0.25">
      <c r="A270" s="399"/>
      <c r="B270" s="399"/>
      <c r="C270" s="399"/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399"/>
      <c r="P270" s="399"/>
      <c r="Q270" s="399"/>
      <c r="R270" s="399"/>
      <c r="S270" s="399"/>
      <c r="T270" s="399"/>
      <c r="U270" s="399"/>
      <c r="V270" s="399"/>
      <c r="W270" s="399"/>
      <c r="X270" s="399"/>
      <c r="Y270" s="399"/>
      <c r="Z270" s="399"/>
    </row>
    <row r="271" spans="1:26" x14ac:dyDescent="0.25">
      <c r="A271" s="399"/>
      <c r="B271" s="399"/>
      <c r="C271" s="399"/>
      <c r="D271" s="399"/>
      <c r="E271" s="399"/>
      <c r="F271" s="399"/>
      <c r="G271" s="399"/>
      <c r="H271" s="399"/>
      <c r="I271" s="399"/>
      <c r="J271" s="399"/>
      <c r="K271" s="399"/>
      <c r="L271" s="399"/>
      <c r="M271" s="399"/>
      <c r="N271" s="399"/>
      <c r="O271" s="399"/>
      <c r="P271" s="399"/>
      <c r="Q271" s="399"/>
      <c r="R271" s="399"/>
      <c r="S271" s="399"/>
      <c r="T271" s="399"/>
      <c r="U271" s="399"/>
      <c r="V271" s="399"/>
      <c r="W271" s="399"/>
      <c r="X271" s="399"/>
      <c r="Y271" s="399"/>
      <c r="Z271" s="399"/>
    </row>
    <row r="272" spans="1:26" x14ac:dyDescent="0.25">
      <c r="A272" s="399"/>
      <c r="B272" s="399"/>
      <c r="C272" s="399"/>
      <c r="D272" s="399"/>
      <c r="E272" s="399"/>
      <c r="F272" s="399"/>
      <c r="G272" s="399"/>
      <c r="H272" s="399"/>
      <c r="I272" s="399"/>
      <c r="J272" s="399"/>
      <c r="K272" s="399"/>
      <c r="L272" s="399"/>
      <c r="M272" s="399"/>
      <c r="N272" s="399"/>
      <c r="O272" s="399"/>
      <c r="P272" s="399"/>
      <c r="Q272" s="399"/>
      <c r="R272" s="399"/>
      <c r="S272" s="399"/>
      <c r="T272" s="399"/>
      <c r="U272" s="399"/>
      <c r="V272" s="399"/>
      <c r="W272" s="399"/>
      <c r="X272" s="399"/>
      <c r="Y272" s="399"/>
      <c r="Z272" s="399"/>
    </row>
    <row r="273" spans="1:26" x14ac:dyDescent="0.25">
      <c r="A273" s="399"/>
      <c r="B273" s="399"/>
      <c r="C273" s="399"/>
      <c r="D273" s="399"/>
      <c r="E273" s="399"/>
      <c r="F273" s="399"/>
      <c r="G273" s="399"/>
      <c r="H273" s="399"/>
      <c r="I273" s="399"/>
      <c r="J273" s="399"/>
      <c r="K273" s="399"/>
      <c r="L273" s="399"/>
      <c r="M273" s="399"/>
      <c r="N273" s="399"/>
      <c r="O273" s="399"/>
      <c r="P273" s="399"/>
      <c r="Q273" s="399"/>
      <c r="R273" s="399"/>
      <c r="S273" s="399"/>
      <c r="T273" s="399"/>
      <c r="U273" s="399"/>
      <c r="V273" s="399"/>
      <c r="W273" s="399"/>
      <c r="X273" s="399"/>
      <c r="Y273" s="399"/>
      <c r="Z273" s="399"/>
    </row>
    <row r="274" spans="1:26" x14ac:dyDescent="0.25">
      <c r="A274" s="399"/>
      <c r="B274" s="399"/>
      <c r="C274" s="399"/>
      <c r="D274" s="399"/>
      <c r="E274" s="399"/>
      <c r="F274" s="399"/>
      <c r="G274" s="399"/>
      <c r="H274" s="399"/>
      <c r="I274" s="399"/>
      <c r="J274" s="399"/>
      <c r="K274" s="399"/>
      <c r="L274" s="399"/>
      <c r="M274" s="399"/>
      <c r="N274" s="399"/>
      <c r="O274" s="399"/>
      <c r="P274" s="399"/>
      <c r="Q274" s="399"/>
      <c r="R274" s="399"/>
      <c r="S274" s="399"/>
      <c r="T274" s="399"/>
      <c r="U274" s="399"/>
      <c r="V274" s="399"/>
      <c r="W274" s="399"/>
      <c r="X274" s="399"/>
      <c r="Y274" s="399"/>
      <c r="Z274" s="399"/>
    </row>
    <row r="275" spans="1:26" x14ac:dyDescent="0.25">
      <c r="A275" s="399"/>
      <c r="B275" s="399"/>
      <c r="C275" s="399"/>
      <c r="D275" s="399"/>
      <c r="E275" s="399"/>
      <c r="F275" s="399"/>
      <c r="G275" s="399"/>
      <c r="H275" s="399"/>
      <c r="I275" s="399"/>
      <c r="J275" s="399"/>
      <c r="K275" s="399"/>
      <c r="L275" s="399"/>
      <c r="M275" s="399"/>
      <c r="N275" s="399"/>
      <c r="O275" s="399"/>
      <c r="P275" s="399"/>
      <c r="Q275" s="399"/>
      <c r="R275" s="399"/>
      <c r="S275" s="399"/>
      <c r="T275" s="399"/>
      <c r="U275" s="399"/>
      <c r="V275" s="399"/>
      <c r="W275" s="399"/>
      <c r="X275" s="399"/>
      <c r="Y275" s="399"/>
      <c r="Z275" s="399"/>
    </row>
    <row r="276" spans="1:26" x14ac:dyDescent="0.25">
      <c r="A276" s="399"/>
      <c r="B276" s="399"/>
      <c r="C276" s="399"/>
      <c r="D276" s="399"/>
      <c r="E276" s="399"/>
      <c r="F276" s="399"/>
      <c r="G276" s="399"/>
      <c r="H276" s="399"/>
      <c r="I276" s="399"/>
      <c r="J276" s="399"/>
      <c r="K276" s="399"/>
      <c r="L276" s="399"/>
      <c r="M276" s="399"/>
      <c r="N276" s="399"/>
      <c r="O276" s="399"/>
      <c r="P276" s="399"/>
      <c r="Q276" s="399"/>
      <c r="R276" s="399"/>
      <c r="S276" s="399"/>
      <c r="T276" s="399"/>
      <c r="U276" s="399"/>
      <c r="V276" s="399"/>
      <c r="W276" s="399"/>
      <c r="X276" s="399"/>
      <c r="Y276" s="399"/>
      <c r="Z276" s="399"/>
    </row>
    <row r="277" spans="1:26" x14ac:dyDescent="0.25">
      <c r="A277" s="399"/>
      <c r="B277" s="399"/>
      <c r="C277" s="399"/>
      <c r="D277" s="399"/>
      <c r="E277" s="399"/>
      <c r="F277" s="399"/>
      <c r="G277" s="399"/>
      <c r="H277" s="399"/>
      <c r="I277" s="399"/>
      <c r="J277" s="399"/>
      <c r="K277" s="399"/>
      <c r="L277" s="399"/>
      <c r="M277" s="399"/>
      <c r="N277" s="399"/>
      <c r="O277" s="399"/>
      <c r="P277" s="399"/>
      <c r="Q277" s="399"/>
      <c r="R277" s="399"/>
      <c r="S277" s="399"/>
      <c r="T277" s="399"/>
      <c r="U277" s="399"/>
      <c r="V277" s="399"/>
      <c r="W277" s="399"/>
      <c r="X277" s="399"/>
      <c r="Y277" s="399"/>
      <c r="Z277" s="399"/>
    </row>
    <row r="278" spans="1:26" x14ac:dyDescent="0.25">
      <c r="A278" s="399"/>
      <c r="B278" s="399"/>
      <c r="C278" s="399"/>
      <c r="D278" s="399"/>
      <c r="E278" s="399"/>
      <c r="F278" s="399"/>
      <c r="G278" s="399"/>
      <c r="H278" s="399"/>
      <c r="I278" s="399"/>
      <c r="J278" s="399"/>
      <c r="K278" s="399"/>
      <c r="L278" s="399"/>
      <c r="M278" s="399"/>
      <c r="N278" s="399"/>
      <c r="O278" s="399"/>
      <c r="P278" s="399"/>
      <c r="Q278" s="399"/>
      <c r="R278" s="399"/>
      <c r="S278" s="399"/>
      <c r="T278" s="399"/>
      <c r="U278" s="399"/>
      <c r="V278" s="399"/>
      <c r="W278" s="399"/>
      <c r="X278" s="399"/>
      <c r="Y278" s="399"/>
      <c r="Z278" s="399"/>
    </row>
    <row r="279" spans="1:26" x14ac:dyDescent="0.25">
      <c r="A279" s="399"/>
      <c r="B279" s="399"/>
      <c r="C279" s="399"/>
      <c r="D279" s="399"/>
      <c r="E279" s="399"/>
      <c r="F279" s="399"/>
      <c r="G279" s="399"/>
      <c r="H279" s="399"/>
      <c r="I279" s="399"/>
      <c r="J279" s="399"/>
      <c r="K279" s="399"/>
      <c r="L279" s="399"/>
      <c r="M279" s="399"/>
      <c r="N279" s="399"/>
      <c r="O279" s="399"/>
      <c r="P279" s="399"/>
      <c r="Q279" s="399"/>
      <c r="R279" s="399"/>
      <c r="S279" s="399"/>
      <c r="T279" s="399"/>
      <c r="U279" s="399"/>
      <c r="V279" s="399"/>
      <c r="W279" s="399"/>
      <c r="X279" s="399"/>
      <c r="Y279" s="399"/>
      <c r="Z279" s="399"/>
    </row>
    <row r="280" spans="1:26" x14ac:dyDescent="0.25">
      <c r="A280" s="399"/>
      <c r="B280" s="399"/>
      <c r="C280" s="399"/>
      <c r="D280" s="399"/>
      <c r="E280" s="399"/>
      <c r="F280" s="399"/>
      <c r="G280" s="399"/>
      <c r="H280" s="399"/>
      <c r="I280" s="399"/>
      <c r="J280" s="399"/>
      <c r="K280" s="399"/>
      <c r="L280" s="399"/>
      <c r="M280" s="399"/>
      <c r="N280" s="399"/>
      <c r="O280" s="399"/>
      <c r="P280" s="399"/>
      <c r="Q280" s="399"/>
      <c r="R280" s="399"/>
      <c r="S280" s="399"/>
      <c r="T280" s="399"/>
      <c r="U280" s="399"/>
      <c r="V280" s="399"/>
      <c r="W280" s="399"/>
      <c r="X280" s="399"/>
      <c r="Y280" s="399"/>
      <c r="Z280" s="399"/>
    </row>
    <row r="281" spans="1:26" x14ac:dyDescent="0.25">
      <c r="A281" s="399"/>
      <c r="B281" s="399"/>
      <c r="C281" s="399"/>
      <c r="D281" s="399"/>
      <c r="E281" s="399"/>
      <c r="F281" s="399"/>
      <c r="G281" s="399"/>
      <c r="H281" s="399"/>
      <c r="I281" s="399"/>
      <c r="J281" s="399"/>
      <c r="K281" s="399"/>
      <c r="L281" s="399"/>
      <c r="M281" s="399"/>
      <c r="N281" s="399"/>
      <c r="O281" s="399"/>
      <c r="P281" s="399"/>
      <c r="Q281" s="399"/>
      <c r="R281" s="399"/>
      <c r="S281" s="399"/>
      <c r="T281" s="399"/>
      <c r="U281" s="399"/>
      <c r="V281" s="399"/>
      <c r="W281" s="399"/>
      <c r="X281" s="399"/>
      <c r="Y281" s="399"/>
      <c r="Z281" s="399"/>
    </row>
    <row r="282" spans="1:26" x14ac:dyDescent="0.25">
      <c r="A282" s="399"/>
      <c r="B282" s="399"/>
      <c r="C282" s="399"/>
      <c r="D282" s="399"/>
      <c r="E282" s="399"/>
      <c r="F282" s="399"/>
      <c r="G282" s="399"/>
      <c r="H282" s="399"/>
      <c r="I282" s="399"/>
      <c r="J282" s="399"/>
      <c r="K282" s="399"/>
      <c r="L282" s="399"/>
      <c r="M282" s="399"/>
      <c r="N282" s="399"/>
      <c r="O282" s="399"/>
      <c r="P282" s="399"/>
      <c r="Q282" s="399"/>
      <c r="R282" s="399"/>
      <c r="S282" s="399"/>
      <c r="T282" s="399"/>
      <c r="U282" s="399"/>
      <c r="V282" s="399"/>
      <c r="W282" s="399"/>
      <c r="X282" s="399"/>
      <c r="Y282" s="399"/>
      <c r="Z282" s="399"/>
    </row>
    <row r="283" spans="1:26" x14ac:dyDescent="0.25">
      <c r="A283" s="399"/>
      <c r="B283" s="399"/>
      <c r="C283" s="399"/>
      <c r="D283" s="399"/>
      <c r="E283" s="399"/>
      <c r="F283" s="399"/>
      <c r="G283" s="399"/>
      <c r="H283" s="399"/>
      <c r="I283" s="399"/>
      <c r="J283" s="399"/>
      <c r="K283" s="399"/>
      <c r="L283" s="399"/>
      <c r="M283" s="399"/>
      <c r="N283" s="399"/>
      <c r="O283" s="399"/>
      <c r="P283" s="399"/>
      <c r="Q283" s="399"/>
      <c r="R283" s="399"/>
      <c r="S283" s="399"/>
      <c r="T283" s="399"/>
      <c r="U283" s="399"/>
      <c r="V283" s="399"/>
      <c r="W283" s="399"/>
      <c r="X283" s="399"/>
      <c r="Y283" s="399"/>
      <c r="Z283" s="399"/>
    </row>
    <row r="284" spans="1:26" x14ac:dyDescent="0.25">
      <c r="A284" s="399"/>
      <c r="B284" s="399"/>
      <c r="C284" s="399"/>
      <c r="D284" s="399"/>
      <c r="E284" s="399"/>
      <c r="F284" s="399"/>
      <c r="G284" s="399"/>
      <c r="H284" s="399"/>
      <c r="I284" s="399"/>
      <c r="J284" s="399"/>
      <c r="K284" s="399"/>
      <c r="L284" s="399"/>
      <c r="M284" s="399"/>
      <c r="N284" s="399"/>
      <c r="O284" s="399"/>
      <c r="P284" s="399"/>
      <c r="Q284" s="399"/>
      <c r="R284" s="399"/>
      <c r="S284" s="399"/>
      <c r="T284" s="399"/>
      <c r="U284" s="399"/>
      <c r="V284" s="399"/>
      <c r="W284" s="399"/>
      <c r="X284" s="399"/>
      <c r="Y284" s="399"/>
      <c r="Z284" s="399"/>
    </row>
    <row r="285" spans="1:26" x14ac:dyDescent="0.25">
      <c r="A285" s="399"/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99"/>
      <c r="M285" s="399"/>
      <c r="N285" s="399"/>
      <c r="O285" s="399"/>
      <c r="P285" s="399"/>
      <c r="Q285" s="399"/>
      <c r="R285" s="399"/>
      <c r="S285" s="399"/>
      <c r="T285" s="399"/>
      <c r="U285" s="399"/>
      <c r="V285" s="399"/>
      <c r="W285" s="399"/>
      <c r="X285" s="399"/>
      <c r="Y285" s="399"/>
      <c r="Z285" s="399"/>
    </row>
    <row r="286" spans="1:26" x14ac:dyDescent="0.25">
      <c r="A286" s="399"/>
      <c r="B286" s="399"/>
      <c r="C286" s="399"/>
      <c r="D286" s="399"/>
      <c r="E286" s="399"/>
      <c r="F286" s="399"/>
      <c r="G286" s="399"/>
      <c r="H286" s="399"/>
      <c r="I286" s="399"/>
      <c r="J286" s="399"/>
      <c r="K286" s="399"/>
      <c r="L286" s="399"/>
      <c r="M286" s="399"/>
      <c r="N286" s="399"/>
      <c r="O286" s="399"/>
      <c r="P286" s="399"/>
      <c r="Q286" s="399"/>
      <c r="R286" s="399"/>
      <c r="S286" s="399"/>
      <c r="T286" s="399"/>
      <c r="U286" s="399"/>
      <c r="V286" s="399"/>
      <c r="W286" s="399"/>
      <c r="X286" s="399"/>
      <c r="Y286" s="399"/>
      <c r="Z286" s="399"/>
    </row>
    <row r="287" spans="1:26" x14ac:dyDescent="0.25">
      <c r="A287" s="399"/>
      <c r="B287" s="399"/>
      <c r="C287" s="399"/>
      <c r="D287" s="399"/>
      <c r="E287" s="399"/>
      <c r="F287" s="399"/>
      <c r="G287" s="399"/>
      <c r="H287" s="399"/>
      <c r="I287" s="399"/>
      <c r="J287" s="399"/>
      <c r="K287" s="399"/>
      <c r="L287" s="399"/>
      <c r="M287" s="399"/>
      <c r="N287" s="399"/>
      <c r="O287" s="399"/>
      <c r="P287" s="399"/>
      <c r="Q287" s="399"/>
      <c r="R287" s="399"/>
      <c r="S287" s="399"/>
      <c r="T287" s="399"/>
      <c r="U287" s="399"/>
      <c r="V287" s="399"/>
      <c r="W287" s="399"/>
      <c r="X287" s="399"/>
      <c r="Y287" s="399"/>
      <c r="Z287" s="399"/>
    </row>
    <row r="288" spans="1:26" x14ac:dyDescent="0.25">
      <c r="A288" s="399"/>
      <c r="B288" s="399"/>
      <c r="C288" s="399"/>
      <c r="D288" s="399"/>
      <c r="E288" s="399"/>
      <c r="F288" s="399"/>
      <c r="G288" s="399"/>
      <c r="H288" s="399"/>
      <c r="I288" s="399"/>
      <c r="J288" s="399"/>
      <c r="K288" s="399"/>
      <c r="L288" s="399"/>
      <c r="M288" s="399"/>
      <c r="N288" s="399"/>
      <c r="O288" s="399"/>
      <c r="P288" s="399"/>
      <c r="Q288" s="399"/>
      <c r="R288" s="399"/>
      <c r="S288" s="399"/>
      <c r="T288" s="399"/>
      <c r="U288" s="399"/>
      <c r="V288" s="399"/>
      <c r="W288" s="399"/>
      <c r="X288" s="399"/>
      <c r="Y288" s="399"/>
      <c r="Z288" s="399"/>
    </row>
    <row r="289" spans="1:26" x14ac:dyDescent="0.25">
      <c r="A289" s="399"/>
      <c r="B289" s="399"/>
      <c r="C289" s="399"/>
      <c r="D289" s="399"/>
      <c r="E289" s="399"/>
      <c r="F289" s="399"/>
      <c r="G289" s="399"/>
      <c r="H289" s="399"/>
      <c r="I289" s="399"/>
      <c r="J289" s="399"/>
      <c r="K289" s="399"/>
      <c r="L289" s="399"/>
      <c r="M289" s="399"/>
      <c r="N289" s="399"/>
      <c r="O289" s="399"/>
      <c r="P289" s="399"/>
      <c r="Q289" s="399"/>
      <c r="R289" s="399"/>
      <c r="S289" s="399"/>
      <c r="T289" s="399"/>
      <c r="U289" s="399"/>
      <c r="V289" s="399"/>
      <c r="W289" s="399"/>
      <c r="X289" s="399"/>
      <c r="Y289" s="399"/>
      <c r="Z289" s="399"/>
    </row>
    <row r="290" spans="1:26" x14ac:dyDescent="0.25">
      <c r="A290" s="399"/>
      <c r="B290" s="399"/>
      <c r="C290" s="399"/>
      <c r="D290" s="399"/>
      <c r="E290" s="399"/>
      <c r="F290" s="399"/>
      <c r="G290" s="399"/>
      <c r="H290" s="399"/>
      <c r="I290" s="399"/>
      <c r="J290" s="399"/>
      <c r="K290" s="399"/>
      <c r="L290" s="399"/>
      <c r="M290" s="399"/>
      <c r="N290" s="399"/>
      <c r="O290" s="399"/>
      <c r="P290" s="399"/>
      <c r="Q290" s="399"/>
      <c r="R290" s="399"/>
      <c r="S290" s="399"/>
      <c r="T290" s="399"/>
      <c r="U290" s="399"/>
      <c r="V290" s="399"/>
      <c r="W290" s="399"/>
      <c r="X290" s="399"/>
      <c r="Y290" s="399"/>
      <c r="Z290" s="399"/>
    </row>
    <row r="291" spans="1:26" x14ac:dyDescent="0.25">
      <c r="A291" s="399"/>
      <c r="B291" s="399"/>
      <c r="C291" s="399"/>
      <c r="D291" s="399"/>
      <c r="E291" s="399"/>
      <c r="F291" s="399"/>
      <c r="G291" s="399"/>
      <c r="H291" s="399"/>
      <c r="I291" s="399"/>
      <c r="J291" s="399"/>
      <c r="K291" s="399"/>
      <c r="L291" s="399"/>
      <c r="M291" s="399"/>
      <c r="N291" s="399"/>
      <c r="O291" s="399"/>
      <c r="P291" s="399"/>
      <c r="Q291" s="399"/>
      <c r="R291" s="399"/>
      <c r="S291" s="399"/>
      <c r="T291" s="399"/>
      <c r="U291" s="399"/>
      <c r="V291" s="399"/>
      <c r="W291" s="399"/>
      <c r="X291" s="399"/>
      <c r="Y291" s="399"/>
      <c r="Z291" s="399"/>
    </row>
    <row r="292" spans="1:26" x14ac:dyDescent="0.25">
      <c r="A292" s="399"/>
      <c r="B292" s="399"/>
      <c r="C292" s="399"/>
      <c r="D292" s="399"/>
      <c r="E292" s="399"/>
      <c r="F292" s="399"/>
      <c r="G292" s="399"/>
      <c r="H292" s="399"/>
      <c r="I292" s="399"/>
      <c r="J292" s="399"/>
      <c r="K292" s="399"/>
      <c r="L292" s="399"/>
      <c r="M292" s="399"/>
      <c r="N292" s="399"/>
      <c r="O292" s="399"/>
      <c r="P292" s="399"/>
      <c r="Q292" s="399"/>
      <c r="R292" s="399"/>
      <c r="S292" s="399"/>
      <c r="T292" s="399"/>
      <c r="U292" s="399"/>
      <c r="V292" s="399"/>
      <c r="W292" s="399"/>
      <c r="X292" s="399"/>
      <c r="Y292" s="399"/>
      <c r="Z292" s="399"/>
    </row>
    <row r="293" spans="1:26" x14ac:dyDescent="0.25">
      <c r="A293" s="399"/>
      <c r="B293" s="399"/>
      <c r="C293" s="399"/>
      <c r="D293" s="399"/>
      <c r="E293" s="399"/>
      <c r="F293" s="399"/>
      <c r="G293" s="399"/>
      <c r="H293" s="399"/>
      <c r="I293" s="399"/>
      <c r="J293" s="399"/>
      <c r="K293" s="399"/>
      <c r="L293" s="399"/>
      <c r="M293" s="399"/>
      <c r="N293" s="399"/>
      <c r="O293" s="399"/>
      <c r="P293" s="399"/>
      <c r="Q293" s="399"/>
      <c r="R293" s="399"/>
      <c r="S293" s="399"/>
      <c r="T293" s="399"/>
      <c r="U293" s="399"/>
      <c r="V293" s="399"/>
      <c r="W293" s="399"/>
      <c r="X293" s="399"/>
      <c r="Y293" s="399"/>
      <c r="Z293" s="399"/>
    </row>
    <row r="294" spans="1:26" x14ac:dyDescent="0.25">
      <c r="A294" s="399"/>
      <c r="B294" s="399"/>
      <c r="C294" s="399"/>
      <c r="D294" s="399"/>
      <c r="E294" s="399"/>
      <c r="F294" s="399"/>
      <c r="G294" s="399"/>
      <c r="H294" s="399"/>
      <c r="I294" s="399"/>
      <c r="J294" s="399"/>
      <c r="K294" s="399"/>
      <c r="L294" s="399"/>
      <c r="M294" s="399"/>
      <c r="N294" s="399"/>
      <c r="O294" s="399"/>
      <c r="P294" s="399"/>
      <c r="Q294" s="399"/>
      <c r="R294" s="399"/>
      <c r="S294" s="399"/>
      <c r="T294" s="399"/>
      <c r="U294" s="399"/>
      <c r="V294" s="399"/>
      <c r="W294" s="399"/>
      <c r="X294" s="399"/>
      <c r="Y294" s="399"/>
      <c r="Z294" s="399"/>
    </row>
    <row r="295" spans="1:26" x14ac:dyDescent="0.25">
      <c r="A295" s="399"/>
      <c r="B295" s="399"/>
      <c r="C295" s="399"/>
      <c r="D295" s="399"/>
      <c r="E295" s="399"/>
      <c r="F295" s="399"/>
      <c r="G295" s="399"/>
      <c r="H295" s="399"/>
      <c r="I295" s="399"/>
      <c r="J295" s="399"/>
      <c r="K295" s="399"/>
      <c r="L295" s="399"/>
      <c r="M295" s="399"/>
      <c r="N295" s="399"/>
      <c r="O295" s="399"/>
      <c r="P295" s="399"/>
      <c r="Q295" s="399"/>
      <c r="R295" s="399"/>
      <c r="S295" s="399"/>
      <c r="T295" s="399"/>
      <c r="U295" s="399"/>
      <c r="V295" s="399"/>
      <c r="W295" s="399"/>
      <c r="X295" s="399"/>
      <c r="Y295" s="399"/>
      <c r="Z295" s="399"/>
    </row>
    <row r="296" spans="1:26" x14ac:dyDescent="0.25">
      <c r="A296" s="399"/>
      <c r="B296" s="399"/>
      <c r="C296" s="399"/>
      <c r="D296" s="399"/>
      <c r="E296" s="399"/>
      <c r="F296" s="399"/>
      <c r="G296" s="399"/>
      <c r="H296" s="399"/>
      <c r="I296" s="399"/>
      <c r="J296" s="399"/>
      <c r="K296" s="399"/>
      <c r="L296" s="399"/>
      <c r="M296" s="399"/>
      <c r="N296" s="399"/>
      <c r="O296" s="399"/>
      <c r="P296" s="399"/>
      <c r="Q296" s="399"/>
      <c r="R296" s="399"/>
      <c r="S296" s="399"/>
      <c r="T296" s="399"/>
      <c r="U296" s="399"/>
      <c r="V296" s="399"/>
      <c r="W296" s="399"/>
      <c r="X296" s="399"/>
      <c r="Y296" s="399"/>
      <c r="Z296" s="399"/>
    </row>
    <row r="297" spans="1:26" x14ac:dyDescent="0.25">
      <c r="A297" s="399"/>
      <c r="B297" s="399"/>
      <c r="C297" s="399"/>
      <c r="D297" s="399"/>
      <c r="E297" s="399"/>
      <c r="F297" s="399"/>
      <c r="G297" s="399"/>
      <c r="H297" s="399"/>
      <c r="I297" s="399"/>
      <c r="J297" s="399"/>
      <c r="K297" s="399"/>
      <c r="L297" s="399"/>
      <c r="M297" s="399"/>
      <c r="N297" s="399"/>
      <c r="O297" s="399"/>
      <c r="P297" s="399"/>
      <c r="Q297" s="399"/>
      <c r="R297" s="399"/>
      <c r="S297" s="399"/>
      <c r="T297" s="399"/>
      <c r="U297" s="399"/>
      <c r="V297" s="399"/>
      <c r="W297" s="399"/>
      <c r="X297" s="399"/>
      <c r="Y297" s="399"/>
      <c r="Z297" s="399"/>
    </row>
    <row r="298" spans="1:26" x14ac:dyDescent="0.25">
      <c r="A298" s="399"/>
      <c r="B298" s="399"/>
      <c r="C298" s="399"/>
      <c r="D298" s="399"/>
      <c r="E298" s="399"/>
      <c r="F298" s="399"/>
      <c r="G298" s="399"/>
      <c r="H298" s="399"/>
      <c r="I298" s="399"/>
      <c r="J298" s="399"/>
      <c r="K298" s="399"/>
      <c r="L298" s="399"/>
      <c r="M298" s="399"/>
      <c r="N298" s="399"/>
      <c r="O298" s="399"/>
      <c r="P298" s="399"/>
      <c r="Q298" s="399"/>
      <c r="R298" s="399"/>
      <c r="S298" s="399"/>
      <c r="T298" s="399"/>
      <c r="U298" s="399"/>
      <c r="V298" s="399"/>
      <c r="W298" s="399"/>
      <c r="X298" s="399"/>
      <c r="Y298" s="399"/>
      <c r="Z298" s="399"/>
    </row>
    <row r="299" spans="1:26" x14ac:dyDescent="0.25">
      <c r="A299" s="399"/>
      <c r="B299" s="399"/>
      <c r="C299" s="399"/>
      <c r="D299" s="399"/>
      <c r="E299" s="399"/>
      <c r="F299" s="399"/>
      <c r="G299" s="399"/>
      <c r="H299" s="399"/>
      <c r="I299" s="399"/>
      <c r="J299" s="399"/>
      <c r="K299" s="399"/>
      <c r="L299" s="399"/>
      <c r="M299" s="399"/>
      <c r="N299" s="399"/>
      <c r="O299" s="399"/>
      <c r="P299" s="399"/>
      <c r="Q299" s="399"/>
      <c r="R299" s="399"/>
      <c r="S299" s="399"/>
      <c r="T299" s="399"/>
      <c r="U299" s="399"/>
      <c r="V299" s="399"/>
      <c r="W299" s="399"/>
      <c r="X299" s="399"/>
      <c r="Y299" s="399"/>
      <c r="Z299" s="399"/>
    </row>
    <row r="300" spans="1:26" x14ac:dyDescent="0.25">
      <c r="A300" s="399"/>
      <c r="B300" s="399"/>
      <c r="C300" s="399"/>
      <c r="D300" s="399"/>
      <c r="E300" s="399"/>
      <c r="F300" s="399"/>
      <c r="G300" s="399"/>
      <c r="H300" s="399"/>
      <c r="I300" s="399"/>
      <c r="J300" s="399"/>
      <c r="K300" s="399"/>
      <c r="L300" s="399"/>
      <c r="M300" s="399"/>
      <c r="N300" s="399"/>
      <c r="O300" s="399"/>
      <c r="P300" s="399"/>
      <c r="Q300" s="399"/>
      <c r="R300" s="399"/>
      <c r="S300" s="399"/>
      <c r="T300" s="399"/>
      <c r="U300" s="399"/>
      <c r="V300" s="399"/>
      <c r="W300" s="399"/>
      <c r="X300" s="399"/>
      <c r="Y300" s="399"/>
      <c r="Z300" s="399"/>
    </row>
    <row r="301" spans="1:26" x14ac:dyDescent="0.25">
      <c r="A301" s="399"/>
      <c r="B301" s="399"/>
      <c r="C301" s="399"/>
      <c r="D301" s="399"/>
      <c r="E301" s="399"/>
      <c r="F301" s="399"/>
      <c r="G301" s="399"/>
      <c r="H301" s="399"/>
      <c r="I301" s="399"/>
      <c r="J301" s="399"/>
      <c r="K301" s="399"/>
      <c r="L301" s="399"/>
      <c r="M301" s="399"/>
      <c r="N301" s="399"/>
      <c r="O301" s="399"/>
      <c r="P301" s="399"/>
      <c r="Q301" s="399"/>
      <c r="R301" s="399"/>
      <c r="S301" s="399"/>
      <c r="T301" s="399"/>
      <c r="U301" s="399"/>
      <c r="V301" s="399"/>
      <c r="W301" s="399"/>
      <c r="X301" s="399"/>
      <c r="Y301" s="399"/>
      <c r="Z301" s="399"/>
    </row>
    <row r="302" spans="1:26" x14ac:dyDescent="0.25">
      <c r="A302" s="399"/>
      <c r="B302" s="399"/>
      <c r="C302" s="399"/>
      <c r="D302" s="399"/>
      <c r="E302" s="399"/>
      <c r="F302" s="399"/>
      <c r="G302" s="399"/>
      <c r="H302" s="399"/>
      <c r="I302" s="399"/>
      <c r="J302" s="399"/>
      <c r="K302" s="399"/>
      <c r="L302" s="399"/>
      <c r="M302" s="399"/>
      <c r="N302" s="399"/>
      <c r="O302" s="399"/>
      <c r="P302" s="399"/>
      <c r="Q302" s="399"/>
      <c r="R302" s="399"/>
      <c r="S302" s="399"/>
      <c r="T302" s="399"/>
      <c r="U302" s="399"/>
      <c r="V302" s="399"/>
      <c r="W302" s="399"/>
      <c r="X302" s="399"/>
      <c r="Y302" s="399"/>
      <c r="Z302" s="399"/>
    </row>
    <row r="303" spans="1:26" x14ac:dyDescent="0.25">
      <c r="A303" s="399"/>
      <c r="B303" s="399"/>
      <c r="C303" s="399"/>
      <c r="D303" s="399"/>
      <c r="E303" s="399"/>
      <c r="F303" s="399"/>
      <c r="G303" s="399"/>
      <c r="H303" s="399"/>
      <c r="I303" s="399"/>
      <c r="J303" s="399"/>
      <c r="K303" s="399"/>
      <c r="L303" s="399"/>
      <c r="M303" s="399"/>
      <c r="N303" s="399"/>
      <c r="O303" s="399"/>
      <c r="P303" s="399"/>
      <c r="Q303" s="399"/>
      <c r="R303" s="399"/>
      <c r="S303" s="399"/>
      <c r="T303" s="399"/>
      <c r="U303" s="399"/>
      <c r="V303" s="399"/>
      <c r="W303" s="399"/>
      <c r="X303" s="399"/>
      <c r="Y303" s="399"/>
      <c r="Z303" s="399"/>
    </row>
    <row r="304" spans="1:26" x14ac:dyDescent="0.25">
      <c r="A304" s="399"/>
      <c r="B304" s="399"/>
      <c r="C304" s="399"/>
      <c r="D304" s="399"/>
      <c r="E304" s="399"/>
      <c r="F304" s="399"/>
      <c r="G304" s="399"/>
      <c r="H304" s="399"/>
      <c r="I304" s="399"/>
      <c r="J304" s="399"/>
      <c r="K304" s="399"/>
      <c r="L304" s="399"/>
      <c r="M304" s="399"/>
      <c r="N304" s="399"/>
      <c r="O304" s="399"/>
      <c r="P304" s="399"/>
      <c r="Q304" s="399"/>
      <c r="R304" s="399"/>
      <c r="S304" s="399"/>
      <c r="T304" s="399"/>
      <c r="U304" s="399"/>
      <c r="V304" s="399"/>
      <c r="W304" s="399"/>
      <c r="X304" s="399"/>
      <c r="Y304" s="399"/>
      <c r="Z304" s="399"/>
    </row>
    <row r="305" spans="1:26" x14ac:dyDescent="0.25">
      <c r="A305" s="399"/>
      <c r="B305" s="399"/>
      <c r="C305" s="399"/>
      <c r="D305" s="399"/>
      <c r="E305" s="399"/>
      <c r="F305" s="399"/>
      <c r="G305" s="399"/>
      <c r="H305" s="399"/>
      <c r="I305" s="399"/>
      <c r="J305" s="399"/>
      <c r="K305" s="399"/>
      <c r="L305" s="399"/>
      <c r="M305" s="399"/>
      <c r="N305" s="399"/>
      <c r="O305" s="399"/>
      <c r="P305" s="399"/>
      <c r="Q305" s="399"/>
      <c r="R305" s="399"/>
      <c r="S305" s="399"/>
      <c r="T305" s="399"/>
      <c r="U305" s="399"/>
      <c r="V305" s="399"/>
      <c r="W305" s="399"/>
      <c r="X305" s="399"/>
      <c r="Y305" s="399"/>
      <c r="Z305" s="399"/>
    </row>
    <row r="306" spans="1:26" x14ac:dyDescent="0.25">
      <c r="A306" s="399"/>
      <c r="B306" s="399"/>
      <c r="C306" s="399"/>
      <c r="D306" s="399"/>
      <c r="E306" s="399"/>
      <c r="F306" s="399"/>
      <c r="G306" s="399"/>
      <c r="H306" s="399"/>
      <c r="I306" s="399"/>
      <c r="J306" s="399"/>
      <c r="K306" s="399"/>
      <c r="L306" s="399"/>
      <c r="M306" s="399"/>
      <c r="N306" s="399"/>
      <c r="O306" s="399"/>
      <c r="P306" s="399"/>
      <c r="Q306" s="399"/>
      <c r="R306" s="399"/>
      <c r="S306" s="399"/>
      <c r="T306" s="399"/>
      <c r="U306" s="399"/>
      <c r="V306" s="399"/>
      <c r="W306" s="399"/>
      <c r="X306" s="399"/>
      <c r="Y306" s="399"/>
      <c r="Z306" s="399"/>
    </row>
    <row r="307" spans="1:26" x14ac:dyDescent="0.25">
      <c r="A307" s="399"/>
      <c r="B307" s="399"/>
      <c r="C307" s="399"/>
      <c r="D307" s="399"/>
      <c r="E307" s="399"/>
      <c r="F307" s="399"/>
      <c r="G307" s="399"/>
      <c r="H307" s="399"/>
      <c r="I307" s="399"/>
      <c r="J307" s="399"/>
      <c r="K307" s="399"/>
      <c r="L307" s="399"/>
      <c r="M307" s="399"/>
      <c r="N307" s="399"/>
      <c r="O307" s="399"/>
      <c r="P307" s="399"/>
      <c r="Q307" s="399"/>
      <c r="R307" s="399"/>
      <c r="S307" s="399"/>
      <c r="T307" s="399"/>
      <c r="U307" s="399"/>
      <c r="V307" s="399"/>
      <c r="W307" s="399"/>
      <c r="X307" s="399"/>
      <c r="Y307" s="399"/>
      <c r="Z307" s="399"/>
    </row>
    <row r="308" spans="1:26" x14ac:dyDescent="0.25">
      <c r="A308" s="399"/>
      <c r="B308" s="399"/>
      <c r="C308" s="399"/>
      <c r="D308" s="399"/>
      <c r="E308" s="399"/>
      <c r="F308" s="399"/>
      <c r="G308" s="399"/>
      <c r="H308" s="399"/>
      <c r="I308" s="399"/>
      <c r="J308" s="399"/>
      <c r="K308" s="399"/>
      <c r="L308" s="399"/>
      <c r="M308" s="399"/>
      <c r="N308" s="399"/>
      <c r="O308" s="399"/>
      <c r="P308" s="399"/>
      <c r="Q308" s="399"/>
      <c r="R308" s="399"/>
      <c r="S308" s="399"/>
      <c r="T308" s="399"/>
      <c r="U308" s="399"/>
      <c r="V308" s="399"/>
      <c r="W308" s="399"/>
      <c r="X308" s="399"/>
      <c r="Y308" s="399"/>
      <c r="Z308" s="399"/>
    </row>
    <row r="309" spans="1:26" x14ac:dyDescent="0.25">
      <c r="A309" s="399"/>
      <c r="B309" s="399"/>
      <c r="C309" s="399"/>
      <c r="D309" s="399"/>
      <c r="E309" s="399"/>
      <c r="F309" s="399"/>
      <c r="G309" s="399"/>
      <c r="H309" s="399"/>
      <c r="I309" s="399"/>
      <c r="J309" s="399"/>
      <c r="K309" s="399"/>
      <c r="L309" s="399"/>
      <c r="M309" s="399"/>
      <c r="N309" s="399"/>
      <c r="O309" s="399"/>
      <c r="P309" s="399"/>
      <c r="Q309" s="399"/>
      <c r="R309" s="399"/>
      <c r="S309" s="399"/>
      <c r="T309" s="399"/>
      <c r="U309" s="399"/>
      <c r="V309" s="399"/>
      <c r="W309" s="399"/>
      <c r="X309" s="399"/>
      <c r="Y309" s="399"/>
      <c r="Z309" s="399"/>
    </row>
    <row r="310" spans="1:26" x14ac:dyDescent="0.25">
      <c r="A310" s="399"/>
      <c r="B310" s="399"/>
      <c r="C310" s="399"/>
      <c r="D310" s="399"/>
      <c r="E310" s="399"/>
      <c r="F310" s="399"/>
      <c r="G310" s="399"/>
      <c r="H310" s="399"/>
      <c r="I310" s="399"/>
      <c r="J310" s="399"/>
      <c r="K310" s="399"/>
      <c r="L310" s="399"/>
      <c r="M310" s="399"/>
      <c r="N310" s="399"/>
      <c r="O310" s="399"/>
      <c r="P310" s="399"/>
      <c r="Q310" s="399"/>
      <c r="R310" s="399"/>
      <c r="S310" s="399"/>
      <c r="T310" s="399"/>
      <c r="U310" s="399"/>
      <c r="V310" s="399"/>
      <c r="W310" s="399"/>
      <c r="X310" s="399"/>
      <c r="Y310" s="399"/>
      <c r="Z310" s="399"/>
    </row>
    <row r="311" spans="1:26" x14ac:dyDescent="0.25">
      <c r="A311" s="399"/>
      <c r="B311" s="399"/>
      <c r="C311" s="399"/>
      <c r="D311" s="399"/>
      <c r="E311" s="399"/>
      <c r="F311" s="399"/>
      <c r="G311" s="399"/>
      <c r="H311" s="399"/>
      <c r="I311" s="399"/>
      <c r="J311" s="399"/>
      <c r="K311" s="399"/>
      <c r="L311" s="399"/>
      <c r="M311" s="399"/>
      <c r="N311" s="399"/>
      <c r="O311" s="399"/>
      <c r="P311" s="399"/>
      <c r="Q311" s="399"/>
      <c r="R311" s="399"/>
      <c r="S311" s="399"/>
      <c r="T311" s="399"/>
      <c r="U311" s="399"/>
      <c r="V311" s="399"/>
      <c r="W311" s="399"/>
      <c r="X311" s="399"/>
      <c r="Y311" s="399"/>
      <c r="Z311" s="399"/>
    </row>
    <row r="312" spans="1:26" x14ac:dyDescent="0.25">
      <c r="A312" s="399"/>
      <c r="B312" s="399"/>
      <c r="C312" s="399"/>
      <c r="D312" s="399"/>
      <c r="E312" s="399"/>
      <c r="F312" s="399"/>
      <c r="G312" s="399"/>
      <c r="H312" s="399"/>
      <c r="I312" s="399"/>
      <c r="J312" s="399"/>
      <c r="K312" s="399"/>
      <c r="L312" s="399"/>
      <c r="M312" s="399"/>
      <c r="N312" s="399"/>
      <c r="O312" s="399"/>
      <c r="P312" s="399"/>
      <c r="Q312" s="399"/>
      <c r="R312" s="399"/>
      <c r="S312" s="399"/>
      <c r="T312" s="399"/>
      <c r="U312" s="399"/>
      <c r="V312" s="399"/>
      <c r="W312" s="399"/>
      <c r="X312" s="399"/>
      <c r="Y312" s="399"/>
      <c r="Z312" s="399"/>
    </row>
    <row r="313" spans="1:26" x14ac:dyDescent="0.25">
      <c r="A313" s="399"/>
      <c r="B313" s="399"/>
      <c r="C313" s="399"/>
      <c r="D313" s="399"/>
      <c r="E313" s="399"/>
      <c r="F313" s="399"/>
      <c r="G313" s="399"/>
      <c r="H313" s="399"/>
      <c r="I313" s="399"/>
      <c r="J313" s="399"/>
      <c r="K313" s="399"/>
      <c r="L313" s="399"/>
      <c r="M313" s="399"/>
      <c r="N313" s="399"/>
      <c r="O313" s="399"/>
      <c r="P313" s="399"/>
      <c r="Q313" s="399"/>
      <c r="R313" s="399"/>
      <c r="S313" s="399"/>
      <c r="T313" s="399"/>
      <c r="U313" s="399"/>
      <c r="V313" s="399"/>
      <c r="W313" s="399"/>
      <c r="X313" s="399"/>
      <c r="Y313" s="399"/>
      <c r="Z313" s="399"/>
    </row>
    <row r="314" spans="1:26" x14ac:dyDescent="0.25">
      <c r="A314" s="399"/>
      <c r="B314" s="399"/>
      <c r="C314" s="399"/>
      <c r="D314" s="399"/>
      <c r="E314" s="399"/>
      <c r="F314" s="399"/>
      <c r="G314" s="399"/>
      <c r="H314" s="399"/>
      <c r="I314" s="399"/>
      <c r="J314" s="399"/>
      <c r="K314" s="399"/>
      <c r="L314" s="399"/>
      <c r="M314" s="399"/>
      <c r="N314" s="399"/>
      <c r="O314" s="399"/>
      <c r="P314" s="399"/>
      <c r="Q314" s="399"/>
      <c r="R314" s="399"/>
      <c r="S314" s="399"/>
      <c r="T314" s="399"/>
      <c r="U314" s="399"/>
      <c r="V314" s="399"/>
      <c r="W314" s="399"/>
      <c r="X314" s="399"/>
      <c r="Y314" s="399"/>
      <c r="Z314" s="399"/>
    </row>
    <row r="315" spans="1:26" x14ac:dyDescent="0.25">
      <c r="A315" s="399"/>
      <c r="B315" s="399"/>
      <c r="C315" s="399"/>
      <c r="D315" s="399"/>
      <c r="E315" s="399"/>
      <c r="F315" s="399"/>
      <c r="G315" s="399"/>
      <c r="H315" s="399"/>
      <c r="I315" s="399"/>
      <c r="J315" s="399"/>
      <c r="K315" s="399"/>
      <c r="L315" s="399"/>
      <c r="M315" s="399"/>
      <c r="N315" s="399"/>
      <c r="O315" s="399"/>
      <c r="P315" s="399"/>
      <c r="Q315" s="399"/>
      <c r="R315" s="399"/>
      <c r="S315" s="399"/>
      <c r="T315" s="399"/>
      <c r="U315" s="399"/>
      <c r="V315" s="399"/>
      <c r="W315" s="399"/>
      <c r="X315" s="399"/>
      <c r="Y315" s="399"/>
      <c r="Z315" s="399"/>
    </row>
    <row r="316" spans="1:26" x14ac:dyDescent="0.25">
      <c r="A316" s="399"/>
      <c r="B316" s="399"/>
      <c r="C316" s="399"/>
      <c r="D316" s="399"/>
      <c r="E316" s="399"/>
      <c r="F316" s="399"/>
      <c r="G316" s="399"/>
      <c r="H316" s="399"/>
      <c r="I316" s="399"/>
      <c r="J316" s="399"/>
      <c r="K316" s="399"/>
      <c r="L316" s="399"/>
      <c r="M316" s="399"/>
      <c r="N316" s="399"/>
      <c r="O316" s="399"/>
      <c r="P316" s="399"/>
      <c r="Q316" s="399"/>
      <c r="R316" s="399"/>
      <c r="S316" s="399"/>
      <c r="T316" s="399"/>
      <c r="U316" s="399"/>
      <c r="V316" s="399"/>
      <c r="W316" s="399"/>
      <c r="X316" s="399"/>
      <c r="Y316" s="399"/>
      <c r="Z316" s="399"/>
    </row>
    <row r="317" spans="1:26" x14ac:dyDescent="0.25">
      <c r="A317" s="399"/>
      <c r="B317" s="399"/>
      <c r="C317" s="399"/>
      <c r="D317" s="399"/>
      <c r="E317" s="399"/>
      <c r="F317" s="399"/>
      <c r="G317" s="399"/>
      <c r="H317" s="399"/>
      <c r="I317" s="399"/>
      <c r="J317" s="399"/>
      <c r="K317" s="399"/>
      <c r="L317" s="399"/>
      <c r="M317" s="399"/>
      <c r="N317" s="399"/>
      <c r="O317" s="399"/>
      <c r="P317" s="399"/>
      <c r="Q317" s="399"/>
      <c r="R317" s="399"/>
      <c r="S317" s="399"/>
      <c r="T317" s="399"/>
      <c r="U317" s="399"/>
      <c r="V317" s="399"/>
      <c r="W317" s="399"/>
      <c r="X317" s="399"/>
      <c r="Y317" s="399"/>
      <c r="Z317" s="399"/>
    </row>
    <row r="318" spans="1:26" x14ac:dyDescent="0.25">
      <c r="A318" s="399"/>
      <c r="B318" s="399"/>
      <c r="C318" s="399"/>
      <c r="D318" s="399"/>
      <c r="E318" s="399"/>
      <c r="F318" s="399"/>
      <c r="G318" s="399"/>
      <c r="H318" s="399"/>
      <c r="I318" s="399"/>
      <c r="J318" s="399"/>
      <c r="K318" s="399"/>
      <c r="L318" s="399"/>
      <c r="M318" s="399"/>
      <c r="N318" s="399"/>
      <c r="O318" s="399"/>
      <c r="P318" s="399"/>
      <c r="Q318" s="399"/>
      <c r="R318" s="399"/>
      <c r="S318" s="399"/>
      <c r="T318" s="399"/>
      <c r="U318" s="399"/>
      <c r="V318" s="399"/>
      <c r="W318" s="399"/>
      <c r="X318" s="399"/>
      <c r="Y318" s="399"/>
      <c r="Z318" s="399"/>
    </row>
    <row r="319" spans="1:26" x14ac:dyDescent="0.25">
      <c r="A319" s="399"/>
      <c r="B319" s="399"/>
      <c r="C319" s="399"/>
      <c r="D319" s="399"/>
      <c r="E319" s="399"/>
      <c r="F319" s="399"/>
      <c r="G319" s="399"/>
      <c r="H319" s="399"/>
      <c r="I319" s="399"/>
      <c r="J319" s="399"/>
      <c r="K319" s="399"/>
      <c r="L319" s="399"/>
      <c r="M319" s="399"/>
      <c r="N319" s="399"/>
      <c r="O319" s="399"/>
      <c r="P319" s="399"/>
      <c r="Q319" s="399"/>
      <c r="R319" s="399"/>
      <c r="S319" s="399"/>
      <c r="T319" s="399"/>
      <c r="U319" s="399"/>
      <c r="V319" s="399"/>
      <c r="W319" s="399"/>
      <c r="X319" s="399"/>
      <c r="Y319" s="399"/>
      <c r="Z319" s="399"/>
    </row>
    <row r="320" spans="1:26" x14ac:dyDescent="0.25">
      <c r="A320" s="399"/>
      <c r="B320" s="399"/>
      <c r="C320" s="399"/>
      <c r="D320" s="399"/>
      <c r="E320" s="399"/>
      <c r="F320" s="399"/>
      <c r="G320" s="399"/>
      <c r="H320" s="399"/>
      <c r="I320" s="399"/>
      <c r="J320" s="399"/>
      <c r="K320" s="399"/>
      <c r="L320" s="399"/>
      <c r="M320" s="399"/>
      <c r="N320" s="399"/>
      <c r="O320" s="399"/>
      <c r="P320" s="399"/>
      <c r="Q320" s="399"/>
      <c r="R320" s="399"/>
      <c r="S320" s="399"/>
      <c r="T320" s="399"/>
      <c r="U320" s="399"/>
      <c r="V320" s="399"/>
      <c r="W320" s="399"/>
      <c r="X320" s="399"/>
      <c r="Y320" s="399"/>
      <c r="Z320" s="399"/>
    </row>
    <row r="321" spans="1:26" x14ac:dyDescent="0.25">
      <c r="A321" s="399"/>
      <c r="B321" s="399"/>
      <c r="C321" s="399"/>
      <c r="D321" s="399"/>
      <c r="E321" s="399"/>
      <c r="F321" s="399"/>
      <c r="G321" s="399"/>
      <c r="H321" s="399"/>
      <c r="I321" s="399"/>
      <c r="J321" s="399"/>
      <c r="K321" s="399"/>
      <c r="L321" s="399"/>
      <c r="M321" s="399"/>
      <c r="N321" s="399"/>
      <c r="O321" s="399"/>
      <c r="P321" s="399"/>
      <c r="Q321" s="399"/>
      <c r="R321" s="399"/>
      <c r="S321" s="399"/>
      <c r="T321" s="399"/>
      <c r="U321" s="399"/>
      <c r="V321" s="399"/>
      <c r="W321" s="399"/>
      <c r="X321" s="399"/>
      <c r="Y321" s="399"/>
      <c r="Z321" s="399"/>
    </row>
    <row r="322" spans="1:26" x14ac:dyDescent="0.25">
      <c r="A322" s="399"/>
      <c r="B322" s="399"/>
      <c r="C322" s="399"/>
      <c r="D322" s="399"/>
      <c r="E322" s="399"/>
      <c r="F322" s="399"/>
      <c r="G322" s="399"/>
      <c r="H322" s="399"/>
      <c r="I322" s="399"/>
      <c r="J322" s="399"/>
      <c r="K322" s="399"/>
      <c r="L322" s="399"/>
      <c r="M322" s="399"/>
      <c r="N322" s="399"/>
      <c r="O322" s="399"/>
      <c r="P322" s="399"/>
      <c r="Q322" s="399"/>
      <c r="R322" s="399"/>
      <c r="S322" s="399"/>
      <c r="T322" s="399"/>
      <c r="U322" s="399"/>
      <c r="V322" s="399"/>
      <c r="W322" s="399"/>
      <c r="X322" s="399"/>
      <c r="Y322" s="399"/>
      <c r="Z322" s="399"/>
    </row>
    <row r="323" spans="1:26" x14ac:dyDescent="0.25">
      <c r="A323" s="399"/>
      <c r="B323" s="399"/>
      <c r="C323" s="399"/>
      <c r="D323" s="399"/>
      <c r="E323" s="399"/>
      <c r="F323" s="399"/>
      <c r="G323" s="399"/>
      <c r="H323" s="399"/>
      <c r="I323" s="399"/>
      <c r="J323" s="399"/>
      <c r="K323" s="399"/>
      <c r="L323" s="399"/>
      <c r="M323" s="399"/>
      <c r="N323" s="399"/>
      <c r="O323" s="399"/>
      <c r="P323" s="399"/>
      <c r="Q323" s="399"/>
      <c r="R323" s="399"/>
      <c r="S323" s="399"/>
      <c r="T323" s="399"/>
      <c r="U323" s="399"/>
      <c r="V323" s="399"/>
      <c r="W323" s="399"/>
      <c r="X323" s="399"/>
      <c r="Y323" s="399"/>
      <c r="Z323" s="399"/>
    </row>
    <row r="324" spans="1:26" x14ac:dyDescent="0.25">
      <c r="A324" s="399"/>
      <c r="B324" s="399"/>
      <c r="C324" s="399"/>
      <c r="D324" s="399"/>
      <c r="E324" s="399"/>
      <c r="F324" s="399"/>
      <c r="G324" s="399"/>
      <c r="H324" s="399"/>
      <c r="I324" s="399"/>
      <c r="J324" s="399"/>
      <c r="K324" s="399"/>
      <c r="L324" s="399"/>
      <c r="M324" s="399"/>
      <c r="N324" s="399"/>
      <c r="O324" s="399"/>
      <c r="P324" s="399"/>
      <c r="Q324" s="399"/>
      <c r="R324" s="399"/>
      <c r="S324" s="399"/>
      <c r="T324" s="399"/>
      <c r="U324" s="399"/>
      <c r="V324" s="399"/>
      <c r="W324" s="399"/>
      <c r="X324" s="399"/>
      <c r="Y324" s="399"/>
      <c r="Z324" s="399"/>
    </row>
    <row r="325" spans="1:26" x14ac:dyDescent="0.25">
      <c r="A325" s="399"/>
      <c r="B325" s="399"/>
      <c r="C325" s="399"/>
      <c r="D325" s="399"/>
      <c r="E325" s="399"/>
      <c r="F325" s="399"/>
      <c r="G325" s="399"/>
      <c r="H325" s="399"/>
      <c r="I325" s="399"/>
      <c r="J325" s="399"/>
      <c r="K325" s="399"/>
      <c r="L325" s="399"/>
      <c r="M325" s="399"/>
      <c r="N325" s="399"/>
      <c r="O325" s="399"/>
      <c r="P325" s="399"/>
      <c r="Q325" s="399"/>
      <c r="R325" s="399"/>
      <c r="S325" s="399"/>
      <c r="T325" s="399"/>
      <c r="U325" s="399"/>
      <c r="V325" s="399"/>
      <c r="W325" s="399"/>
      <c r="X325" s="399"/>
      <c r="Y325" s="399"/>
      <c r="Z325" s="399"/>
    </row>
    <row r="326" spans="1:26" x14ac:dyDescent="0.25">
      <c r="A326" s="399"/>
      <c r="B326" s="399"/>
      <c r="C326" s="399"/>
      <c r="D326" s="399"/>
      <c r="E326" s="399"/>
      <c r="F326" s="399"/>
      <c r="G326" s="399"/>
      <c r="H326" s="399"/>
      <c r="I326" s="399"/>
      <c r="J326" s="399"/>
      <c r="K326" s="399"/>
      <c r="L326" s="399"/>
      <c r="M326" s="399"/>
      <c r="N326" s="399"/>
      <c r="O326" s="399"/>
      <c r="P326" s="399"/>
      <c r="Q326" s="399"/>
      <c r="R326" s="399"/>
      <c r="S326" s="399"/>
      <c r="T326" s="399"/>
      <c r="U326" s="399"/>
      <c r="V326" s="399"/>
      <c r="W326" s="399"/>
      <c r="X326" s="399"/>
      <c r="Y326" s="399"/>
      <c r="Z326" s="399"/>
    </row>
    <row r="327" spans="1:26" x14ac:dyDescent="0.25">
      <c r="A327" s="399"/>
      <c r="B327" s="399"/>
      <c r="C327" s="399"/>
      <c r="D327" s="399"/>
      <c r="E327" s="399"/>
      <c r="F327" s="399"/>
      <c r="G327" s="399"/>
      <c r="H327" s="399"/>
      <c r="I327" s="399"/>
      <c r="J327" s="399"/>
      <c r="K327" s="399"/>
      <c r="L327" s="399"/>
      <c r="M327" s="399"/>
      <c r="N327" s="399"/>
      <c r="O327" s="399"/>
      <c r="P327" s="399"/>
      <c r="Q327" s="399"/>
      <c r="R327" s="399"/>
      <c r="S327" s="399"/>
      <c r="T327" s="399"/>
      <c r="U327" s="399"/>
      <c r="V327" s="399"/>
      <c r="W327" s="399"/>
      <c r="X327" s="399"/>
      <c r="Y327" s="399"/>
      <c r="Z327" s="399"/>
    </row>
    <row r="328" spans="1:26" x14ac:dyDescent="0.25">
      <c r="A328" s="399"/>
      <c r="B328" s="399"/>
      <c r="C328" s="399"/>
      <c r="D328" s="399"/>
      <c r="E328" s="399"/>
      <c r="F328" s="399"/>
      <c r="G328" s="399"/>
      <c r="H328" s="399"/>
      <c r="I328" s="399"/>
      <c r="J328" s="399"/>
      <c r="K328" s="399"/>
      <c r="L328" s="399"/>
      <c r="M328" s="399"/>
      <c r="N328" s="399"/>
      <c r="O328" s="399"/>
      <c r="P328" s="399"/>
      <c r="Q328" s="399"/>
      <c r="R328" s="399"/>
      <c r="S328" s="399"/>
      <c r="T328" s="399"/>
      <c r="U328" s="399"/>
      <c r="V328" s="399"/>
      <c r="W328" s="399"/>
      <c r="X328" s="399"/>
      <c r="Y328" s="399"/>
      <c r="Z328" s="399"/>
    </row>
    <row r="329" spans="1:26" x14ac:dyDescent="0.25">
      <c r="A329" s="399"/>
      <c r="B329" s="399"/>
      <c r="C329" s="399"/>
      <c r="D329" s="399"/>
      <c r="E329" s="399"/>
      <c r="F329" s="399"/>
      <c r="G329" s="399"/>
      <c r="H329" s="399"/>
      <c r="I329" s="399"/>
      <c r="J329" s="399"/>
      <c r="K329" s="399"/>
      <c r="L329" s="399"/>
      <c r="M329" s="399"/>
      <c r="N329" s="399"/>
      <c r="O329" s="399"/>
      <c r="P329" s="399"/>
      <c r="Q329" s="399"/>
      <c r="R329" s="399"/>
      <c r="S329" s="399"/>
      <c r="T329" s="399"/>
      <c r="U329" s="399"/>
      <c r="V329" s="399"/>
      <c r="W329" s="399"/>
      <c r="X329" s="399"/>
      <c r="Y329" s="399"/>
      <c r="Z329" s="399"/>
    </row>
    <row r="330" spans="1:26" x14ac:dyDescent="0.25">
      <c r="A330" s="399"/>
      <c r="B330" s="399"/>
      <c r="C330" s="399"/>
      <c r="D330" s="399"/>
      <c r="E330" s="399"/>
      <c r="F330" s="399"/>
      <c r="G330" s="399"/>
      <c r="H330" s="399"/>
      <c r="I330" s="399"/>
      <c r="J330" s="399"/>
      <c r="K330" s="399"/>
      <c r="L330" s="399"/>
      <c r="M330" s="399"/>
      <c r="N330" s="399"/>
      <c r="O330" s="399"/>
      <c r="P330" s="399"/>
      <c r="Q330" s="399"/>
      <c r="R330" s="399"/>
      <c r="S330" s="399"/>
      <c r="T330" s="399"/>
      <c r="U330" s="399"/>
      <c r="V330" s="399"/>
      <c r="W330" s="399"/>
      <c r="X330" s="399"/>
      <c r="Y330" s="399"/>
      <c r="Z330" s="399"/>
    </row>
    <row r="331" spans="1:26" x14ac:dyDescent="0.25">
      <c r="A331" s="399"/>
      <c r="B331" s="399"/>
      <c r="C331" s="399"/>
      <c r="D331" s="399"/>
      <c r="E331" s="399"/>
      <c r="F331" s="399"/>
      <c r="G331" s="399"/>
      <c r="H331" s="399"/>
      <c r="I331" s="399"/>
      <c r="J331" s="399"/>
      <c r="K331" s="399"/>
      <c r="L331" s="399"/>
      <c r="M331" s="399"/>
      <c r="N331" s="399"/>
      <c r="O331" s="399"/>
      <c r="P331" s="399"/>
      <c r="Q331" s="399"/>
      <c r="R331" s="399"/>
      <c r="S331" s="399"/>
      <c r="T331" s="399"/>
      <c r="U331" s="399"/>
      <c r="V331" s="399"/>
      <c r="W331" s="399"/>
      <c r="X331" s="399"/>
      <c r="Y331" s="399"/>
      <c r="Z331" s="399"/>
    </row>
    <row r="332" spans="1:26" x14ac:dyDescent="0.25">
      <c r="A332" s="399"/>
      <c r="B332" s="399"/>
      <c r="C332" s="399"/>
      <c r="D332" s="399"/>
      <c r="E332" s="399"/>
      <c r="F332" s="399"/>
      <c r="G332" s="399"/>
      <c r="H332" s="399"/>
      <c r="I332" s="399"/>
      <c r="J332" s="399"/>
      <c r="K332" s="399"/>
      <c r="L332" s="399"/>
      <c r="M332" s="399"/>
      <c r="N332" s="399"/>
      <c r="O332" s="399"/>
      <c r="P332" s="399"/>
      <c r="Q332" s="399"/>
      <c r="R332" s="399"/>
      <c r="S332" s="399"/>
      <c r="T332" s="399"/>
      <c r="U332" s="399"/>
      <c r="V332" s="399"/>
      <c r="W332" s="399"/>
      <c r="X332" s="399"/>
      <c r="Y332" s="399"/>
      <c r="Z332" s="399"/>
    </row>
    <row r="333" spans="1:26" x14ac:dyDescent="0.25">
      <c r="A333" s="399"/>
      <c r="B333" s="399"/>
      <c r="C333" s="399"/>
      <c r="D333" s="399"/>
      <c r="E333" s="399"/>
      <c r="F333" s="399"/>
      <c r="G333" s="399"/>
      <c r="H333" s="399"/>
      <c r="I333" s="399"/>
      <c r="J333" s="399"/>
      <c r="K333" s="399"/>
      <c r="L333" s="399"/>
      <c r="M333" s="399"/>
      <c r="N333" s="399"/>
      <c r="O333" s="399"/>
      <c r="P333" s="399"/>
      <c r="Q333" s="399"/>
      <c r="R333" s="399"/>
      <c r="S333" s="399"/>
      <c r="T333" s="399"/>
      <c r="U333" s="399"/>
      <c r="V333" s="399"/>
      <c r="W333" s="399"/>
      <c r="X333" s="399"/>
      <c r="Y333" s="399"/>
      <c r="Z333" s="399"/>
    </row>
    <row r="334" spans="1:26" x14ac:dyDescent="0.25">
      <c r="A334" s="399"/>
      <c r="B334" s="399"/>
      <c r="C334" s="399"/>
      <c r="D334" s="399"/>
      <c r="E334" s="399"/>
      <c r="F334" s="399"/>
      <c r="G334" s="399"/>
      <c r="H334" s="399"/>
      <c r="I334" s="399"/>
      <c r="J334" s="399"/>
      <c r="K334" s="399"/>
      <c r="L334" s="399"/>
      <c r="M334" s="399"/>
      <c r="N334" s="399"/>
      <c r="O334" s="399"/>
      <c r="P334" s="399"/>
      <c r="Q334" s="399"/>
      <c r="R334" s="399"/>
      <c r="S334" s="399"/>
      <c r="T334" s="399"/>
      <c r="U334" s="399"/>
      <c r="V334" s="399"/>
      <c r="W334" s="399"/>
      <c r="X334" s="399"/>
      <c r="Y334" s="399"/>
      <c r="Z334" s="399"/>
    </row>
    <row r="335" spans="1:26" x14ac:dyDescent="0.25">
      <c r="A335" s="399"/>
      <c r="B335" s="399"/>
      <c r="C335" s="399"/>
      <c r="D335" s="399"/>
      <c r="E335" s="399"/>
      <c r="F335" s="399"/>
      <c r="G335" s="399"/>
      <c r="H335" s="399"/>
      <c r="I335" s="399"/>
      <c r="J335" s="399"/>
      <c r="K335" s="399"/>
      <c r="L335" s="399"/>
      <c r="M335" s="399"/>
      <c r="N335" s="399"/>
      <c r="O335" s="399"/>
      <c r="P335" s="399"/>
      <c r="Q335" s="399"/>
      <c r="R335" s="399"/>
      <c r="S335" s="399"/>
      <c r="T335" s="399"/>
      <c r="U335" s="399"/>
      <c r="V335" s="399"/>
      <c r="W335" s="399"/>
      <c r="X335" s="399"/>
      <c r="Y335" s="399"/>
      <c r="Z335" s="399"/>
    </row>
    <row r="336" spans="1:26" x14ac:dyDescent="0.25">
      <c r="A336" s="399"/>
      <c r="B336" s="399"/>
      <c r="C336" s="399"/>
      <c r="D336" s="399"/>
      <c r="E336" s="399"/>
      <c r="F336" s="399"/>
      <c r="G336" s="399"/>
      <c r="H336" s="399"/>
      <c r="I336" s="399"/>
      <c r="J336" s="399"/>
      <c r="K336" s="399"/>
      <c r="L336" s="399"/>
      <c r="M336" s="399"/>
      <c r="N336" s="399"/>
      <c r="O336" s="399"/>
      <c r="P336" s="399"/>
      <c r="Q336" s="399"/>
      <c r="R336" s="399"/>
      <c r="S336" s="399"/>
      <c r="T336" s="399"/>
      <c r="U336" s="399"/>
      <c r="V336" s="399"/>
      <c r="W336" s="399"/>
      <c r="X336" s="399"/>
      <c r="Y336" s="399"/>
      <c r="Z336" s="399"/>
    </row>
    <row r="337" spans="1:26" x14ac:dyDescent="0.25">
      <c r="A337" s="399"/>
      <c r="B337" s="399"/>
      <c r="C337" s="399"/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399"/>
      <c r="P337" s="399"/>
      <c r="Q337" s="399"/>
      <c r="R337" s="399"/>
      <c r="S337" s="399"/>
      <c r="T337" s="399"/>
      <c r="U337" s="399"/>
      <c r="V337" s="399"/>
      <c r="W337" s="399"/>
      <c r="X337" s="399"/>
      <c r="Y337" s="399"/>
      <c r="Z337" s="399"/>
    </row>
    <row r="338" spans="1:26" x14ac:dyDescent="0.25">
      <c r="A338" s="399"/>
      <c r="B338" s="399"/>
      <c r="C338" s="399"/>
      <c r="D338" s="399"/>
      <c r="E338" s="399"/>
      <c r="F338" s="399"/>
      <c r="G338" s="399"/>
      <c r="H338" s="399"/>
      <c r="I338" s="399"/>
      <c r="J338" s="399"/>
      <c r="K338" s="399"/>
      <c r="L338" s="399"/>
      <c r="M338" s="399"/>
      <c r="N338" s="399"/>
      <c r="O338" s="399"/>
      <c r="P338" s="399"/>
      <c r="Q338" s="399"/>
      <c r="R338" s="399"/>
      <c r="S338" s="399"/>
      <c r="T338" s="399"/>
      <c r="U338" s="399"/>
      <c r="V338" s="399"/>
      <c r="W338" s="399"/>
      <c r="X338" s="399"/>
      <c r="Y338" s="399"/>
      <c r="Z338" s="399"/>
    </row>
    <row r="339" spans="1:26" x14ac:dyDescent="0.25">
      <c r="A339" s="399"/>
      <c r="B339" s="399"/>
      <c r="C339" s="399"/>
      <c r="D339" s="399"/>
      <c r="E339" s="399"/>
      <c r="F339" s="399"/>
      <c r="G339" s="399"/>
      <c r="H339" s="399"/>
      <c r="I339" s="399"/>
      <c r="J339" s="399"/>
      <c r="K339" s="399"/>
      <c r="L339" s="399"/>
      <c r="M339" s="399"/>
      <c r="N339" s="399"/>
      <c r="O339" s="399"/>
      <c r="P339" s="399"/>
      <c r="Q339" s="399"/>
      <c r="R339" s="399"/>
      <c r="S339" s="399"/>
      <c r="T339" s="399"/>
      <c r="U339" s="399"/>
      <c r="V339" s="399"/>
      <c r="W339" s="399"/>
      <c r="X339" s="399"/>
      <c r="Y339" s="399"/>
      <c r="Z339" s="399"/>
    </row>
    <row r="340" spans="1:26" x14ac:dyDescent="0.25">
      <c r="A340" s="399"/>
      <c r="B340" s="399"/>
      <c r="C340" s="399"/>
      <c r="D340" s="399"/>
      <c r="E340" s="399"/>
      <c r="F340" s="399"/>
      <c r="G340" s="399"/>
      <c r="H340" s="399"/>
      <c r="I340" s="399"/>
      <c r="J340" s="399"/>
      <c r="K340" s="399"/>
      <c r="L340" s="399"/>
      <c r="M340" s="399"/>
      <c r="N340" s="399"/>
      <c r="O340" s="399"/>
      <c r="P340" s="399"/>
      <c r="Q340" s="399"/>
      <c r="R340" s="399"/>
      <c r="S340" s="399"/>
      <c r="T340" s="399"/>
      <c r="U340" s="399"/>
      <c r="V340" s="399"/>
      <c r="W340" s="399"/>
      <c r="X340" s="399"/>
      <c r="Y340" s="399"/>
      <c r="Z340" s="399"/>
    </row>
    <row r="341" spans="1:26" x14ac:dyDescent="0.25">
      <c r="A341" s="399"/>
      <c r="B341" s="399"/>
      <c r="C341" s="399"/>
      <c r="D341" s="399"/>
      <c r="E341" s="399"/>
      <c r="F341" s="399"/>
      <c r="G341" s="399"/>
      <c r="H341" s="399"/>
      <c r="I341" s="399"/>
      <c r="J341" s="399"/>
      <c r="K341" s="399"/>
      <c r="L341" s="399"/>
      <c r="M341" s="399"/>
      <c r="N341" s="399"/>
      <c r="O341" s="399"/>
      <c r="P341" s="399"/>
      <c r="Q341" s="399"/>
      <c r="R341" s="399"/>
      <c r="S341" s="399"/>
      <c r="T341" s="399"/>
      <c r="U341" s="399"/>
      <c r="V341" s="399"/>
      <c r="W341" s="399"/>
      <c r="X341" s="399"/>
      <c r="Y341" s="399"/>
      <c r="Z341" s="399"/>
    </row>
    <row r="342" spans="1:26" x14ac:dyDescent="0.25">
      <c r="A342" s="399"/>
      <c r="B342" s="399"/>
      <c r="C342" s="399"/>
      <c r="D342" s="399"/>
      <c r="E342" s="399"/>
      <c r="F342" s="399"/>
      <c r="G342" s="399"/>
      <c r="H342" s="399"/>
      <c r="I342" s="399"/>
      <c r="J342" s="399"/>
      <c r="K342" s="399"/>
      <c r="L342" s="399"/>
      <c r="M342" s="399"/>
      <c r="N342" s="399"/>
      <c r="O342" s="399"/>
      <c r="P342" s="399"/>
      <c r="Q342" s="399"/>
      <c r="R342" s="399"/>
      <c r="S342" s="399"/>
      <c r="T342" s="399"/>
      <c r="U342" s="399"/>
      <c r="V342" s="399"/>
      <c r="W342" s="399"/>
      <c r="X342" s="399"/>
      <c r="Y342" s="399"/>
      <c r="Z342" s="399"/>
    </row>
    <row r="343" spans="1:26" x14ac:dyDescent="0.25">
      <c r="A343" s="399"/>
      <c r="B343" s="399"/>
      <c r="C343" s="399"/>
      <c r="D343" s="399"/>
      <c r="E343" s="399"/>
      <c r="F343" s="399"/>
      <c r="G343" s="399"/>
      <c r="H343" s="399"/>
      <c r="I343" s="399"/>
      <c r="J343" s="399"/>
      <c r="K343" s="399"/>
      <c r="L343" s="399"/>
      <c r="M343" s="399"/>
      <c r="N343" s="399"/>
      <c r="O343" s="399"/>
      <c r="P343" s="399"/>
      <c r="Q343" s="399"/>
      <c r="R343" s="399"/>
      <c r="S343" s="399"/>
      <c r="T343" s="399"/>
      <c r="U343" s="399"/>
      <c r="V343" s="399"/>
      <c r="W343" s="399"/>
      <c r="X343" s="399"/>
      <c r="Y343" s="399"/>
      <c r="Z343" s="399"/>
    </row>
    <row r="344" spans="1:26" x14ac:dyDescent="0.25">
      <c r="A344" s="399"/>
      <c r="B344" s="399"/>
      <c r="C344" s="399"/>
      <c r="D344" s="399"/>
      <c r="E344" s="399"/>
      <c r="F344" s="399"/>
      <c r="G344" s="399"/>
      <c r="H344" s="399"/>
      <c r="I344" s="399"/>
      <c r="J344" s="399"/>
      <c r="K344" s="399"/>
      <c r="L344" s="399"/>
      <c r="M344" s="399"/>
      <c r="N344" s="399"/>
      <c r="O344" s="399"/>
      <c r="P344" s="399"/>
      <c r="Q344" s="399"/>
      <c r="R344" s="399"/>
      <c r="S344" s="399"/>
      <c r="T344" s="399"/>
      <c r="U344" s="399"/>
      <c r="V344" s="399"/>
      <c r="W344" s="399"/>
      <c r="X344" s="399"/>
      <c r="Y344" s="399"/>
      <c r="Z344" s="399"/>
    </row>
    <row r="345" spans="1:26" x14ac:dyDescent="0.25">
      <c r="A345" s="399"/>
      <c r="B345" s="399"/>
      <c r="C345" s="399"/>
      <c r="D345" s="399"/>
      <c r="E345" s="399"/>
      <c r="F345" s="399"/>
      <c r="G345" s="399"/>
      <c r="H345" s="399"/>
      <c r="I345" s="399"/>
      <c r="J345" s="399"/>
      <c r="K345" s="399"/>
      <c r="L345" s="399"/>
      <c r="M345" s="399"/>
      <c r="N345" s="399"/>
      <c r="O345" s="399"/>
      <c r="P345" s="399"/>
      <c r="Q345" s="399"/>
      <c r="R345" s="399"/>
      <c r="S345" s="399"/>
      <c r="T345" s="399"/>
      <c r="U345" s="399"/>
      <c r="V345" s="399"/>
      <c r="W345" s="399"/>
      <c r="X345" s="399"/>
      <c r="Y345" s="399"/>
      <c r="Z345" s="399"/>
    </row>
    <row r="346" spans="1:26" x14ac:dyDescent="0.25">
      <c r="A346" s="399"/>
      <c r="B346" s="399"/>
      <c r="C346" s="399"/>
      <c r="D346" s="399"/>
      <c r="E346" s="399"/>
      <c r="F346" s="399"/>
      <c r="G346" s="399"/>
      <c r="H346" s="399"/>
      <c r="I346" s="399"/>
      <c r="J346" s="399"/>
      <c r="K346" s="399"/>
      <c r="L346" s="399"/>
      <c r="M346" s="399"/>
      <c r="N346" s="399"/>
      <c r="O346" s="399"/>
      <c r="P346" s="399"/>
      <c r="Q346" s="399"/>
      <c r="R346" s="399"/>
      <c r="S346" s="399"/>
      <c r="T346" s="399"/>
      <c r="U346" s="399"/>
      <c r="V346" s="399"/>
      <c r="W346" s="399"/>
      <c r="X346" s="399"/>
      <c r="Y346" s="399"/>
      <c r="Z346" s="399"/>
    </row>
    <row r="347" spans="1:26" x14ac:dyDescent="0.25">
      <c r="A347" s="399"/>
      <c r="B347" s="399"/>
      <c r="C347" s="399"/>
      <c r="D347" s="399"/>
      <c r="E347" s="399"/>
      <c r="F347" s="399"/>
      <c r="G347" s="399"/>
      <c r="H347" s="399"/>
      <c r="I347" s="399"/>
      <c r="J347" s="399"/>
      <c r="K347" s="399"/>
      <c r="L347" s="399"/>
      <c r="M347" s="399"/>
      <c r="N347" s="399"/>
      <c r="O347" s="399"/>
      <c r="P347" s="399"/>
      <c r="Q347" s="399"/>
      <c r="R347" s="399"/>
      <c r="S347" s="399"/>
      <c r="T347" s="399"/>
      <c r="U347" s="399"/>
      <c r="V347" s="399"/>
      <c r="W347" s="399"/>
      <c r="X347" s="399"/>
      <c r="Y347" s="399"/>
      <c r="Z347" s="399"/>
    </row>
    <row r="348" spans="1:26" x14ac:dyDescent="0.25">
      <c r="A348" s="399"/>
      <c r="B348" s="399"/>
      <c r="C348" s="399"/>
      <c r="D348" s="399"/>
      <c r="E348" s="399"/>
      <c r="F348" s="399"/>
      <c r="G348" s="399"/>
      <c r="H348" s="399"/>
      <c r="I348" s="399"/>
      <c r="J348" s="399"/>
      <c r="K348" s="399"/>
      <c r="L348" s="399"/>
      <c r="M348" s="399"/>
      <c r="N348" s="399"/>
      <c r="O348" s="399"/>
      <c r="P348" s="399"/>
      <c r="Q348" s="399"/>
      <c r="R348" s="399"/>
      <c r="S348" s="399"/>
      <c r="T348" s="399"/>
      <c r="U348" s="399"/>
      <c r="V348" s="399"/>
      <c r="W348" s="399"/>
      <c r="X348" s="399"/>
      <c r="Y348" s="399"/>
      <c r="Z348" s="399"/>
    </row>
    <row r="349" spans="1:26" x14ac:dyDescent="0.25">
      <c r="A349" s="399"/>
      <c r="B349" s="399"/>
      <c r="C349" s="399"/>
      <c r="D349" s="399"/>
      <c r="E349" s="399"/>
      <c r="F349" s="399"/>
      <c r="G349" s="399"/>
      <c r="H349" s="399"/>
      <c r="I349" s="399"/>
      <c r="J349" s="399"/>
      <c r="K349" s="399"/>
      <c r="L349" s="399"/>
      <c r="M349" s="399"/>
      <c r="N349" s="399"/>
      <c r="O349" s="399"/>
      <c r="P349" s="399"/>
      <c r="Q349" s="399"/>
      <c r="R349" s="399"/>
      <c r="S349" s="399"/>
      <c r="T349" s="399"/>
      <c r="U349" s="399"/>
      <c r="V349" s="399"/>
      <c r="W349" s="399"/>
      <c r="X349" s="399"/>
      <c r="Y349" s="399"/>
      <c r="Z349" s="399"/>
    </row>
    <row r="350" spans="1:26" x14ac:dyDescent="0.25">
      <c r="A350" s="399"/>
      <c r="B350" s="399"/>
      <c r="C350" s="399"/>
      <c r="D350" s="399"/>
      <c r="E350" s="399"/>
      <c r="F350" s="399"/>
      <c r="G350" s="399"/>
      <c r="H350" s="399"/>
      <c r="I350" s="399"/>
      <c r="J350" s="399"/>
      <c r="K350" s="399"/>
      <c r="L350" s="399"/>
      <c r="M350" s="399"/>
      <c r="N350" s="399"/>
      <c r="O350" s="399"/>
      <c r="P350" s="399"/>
      <c r="Q350" s="399"/>
      <c r="R350" s="399"/>
      <c r="S350" s="399"/>
      <c r="T350" s="399"/>
      <c r="U350" s="399"/>
      <c r="V350" s="399"/>
      <c r="W350" s="399"/>
      <c r="X350" s="399"/>
      <c r="Y350" s="399"/>
      <c r="Z350" s="399"/>
    </row>
    <row r="351" spans="1:26" x14ac:dyDescent="0.25">
      <c r="A351" s="399"/>
      <c r="B351" s="399"/>
      <c r="C351" s="399"/>
      <c r="D351" s="399"/>
      <c r="E351" s="399"/>
      <c r="F351" s="399"/>
      <c r="G351" s="399"/>
      <c r="H351" s="399"/>
      <c r="I351" s="399"/>
      <c r="J351" s="399"/>
      <c r="K351" s="399"/>
      <c r="L351" s="399"/>
      <c r="M351" s="399"/>
      <c r="N351" s="399"/>
      <c r="O351" s="399"/>
      <c r="P351" s="399"/>
      <c r="Q351" s="399"/>
      <c r="R351" s="399"/>
      <c r="S351" s="399"/>
      <c r="T351" s="399"/>
      <c r="U351" s="399"/>
      <c r="V351" s="399"/>
      <c r="W351" s="399"/>
      <c r="X351" s="399"/>
      <c r="Y351" s="399"/>
      <c r="Z351" s="399"/>
    </row>
    <row r="352" spans="1:26" x14ac:dyDescent="0.25">
      <c r="A352" s="399"/>
      <c r="B352" s="399"/>
      <c r="C352" s="399"/>
      <c r="D352" s="399"/>
      <c r="E352" s="399"/>
      <c r="F352" s="399"/>
      <c r="G352" s="399"/>
      <c r="H352" s="399"/>
      <c r="I352" s="399"/>
      <c r="J352" s="399"/>
      <c r="K352" s="399"/>
      <c r="L352" s="399"/>
      <c r="M352" s="399"/>
      <c r="N352" s="399"/>
      <c r="O352" s="399"/>
      <c r="P352" s="399"/>
      <c r="Q352" s="399"/>
      <c r="R352" s="399"/>
      <c r="S352" s="399"/>
      <c r="T352" s="399"/>
      <c r="U352" s="399"/>
      <c r="V352" s="399"/>
      <c r="W352" s="399"/>
      <c r="X352" s="399"/>
      <c r="Y352" s="399"/>
      <c r="Z352" s="399"/>
    </row>
    <row r="353" spans="1:26" x14ac:dyDescent="0.25">
      <c r="A353" s="399"/>
      <c r="B353" s="399"/>
      <c r="C353" s="399"/>
      <c r="D353" s="399"/>
      <c r="E353" s="399"/>
      <c r="F353" s="399"/>
      <c r="G353" s="399"/>
      <c r="H353" s="399"/>
      <c r="I353" s="399"/>
      <c r="J353" s="399"/>
      <c r="K353" s="399"/>
      <c r="L353" s="399"/>
      <c r="M353" s="399"/>
      <c r="N353" s="399"/>
      <c r="O353" s="399"/>
      <c r="P353" s="399"/>
      <c r="Q353" s="399"/>
      <c r="R353" s="399"/>
      <c r="S353" s="399"/>
      <c r="T353" s="399"/>
      <c r="U353" s="399"/>
      <c r="V353" s="399"/>
      <c r="W353" s="399"/>
      <c r="X353" s="399"/>
      <c r="Y353" s="399"/>
      <c r="Z353" s="399"/>
    </row>
    <row r="354" spans="1:26" x14ac:dyDescent="0.25">
      <c r="A354" s="399"/>
      <c r="B354" s="399"/>
      <c r="C354" s="399"/>
      <c r="D354" s="399"/>
      <c r="E354" s="399"/>
      <c r="F354" s="399"/>
      <c r="G354" s="399"/>
      <c r="H354" s="399"/>
      <c r="I354" s="399"/>
      <c r="J354" s="399"/>
      <c r="K354" s="399"/>
      <c r="L354" s="399"/>
      <c r="M354" s="399"/>
      <c r="N354" s="399"/>
      <c r="O354" s="399"/>
      <c r="P354" s="399"/>
      <c r="Q354" s="399"/>
      <c r="R354" s="399"/>
      <c r="S354" s="399"/>
      <c r="T354" s="399"/>
      <c r="U354" s="399"/>
      <c r="V354" s="399"/>
      <c r="W354" s="399"/>
      <c r="X354" s="399"/>
      <c r="Y354" s="399"/>
      <c r="Z354" s="399"/>
    </row>
    <row r="355" spans="1:26" x14ac:dyDescent="0.25">
      <c r="A355" s="399"/>
      <c r="B355" s="399"/>
      <c r="C355" s="399"/>
      <c r="D355" s="399"/>
      <c r="E355" s="399"/>
      <c r="F355" s="399"/>
      <c r="G355" s="399"/>
      <c r="H355" s="399"/>
      <c r="I355" s="399"/>
      <c r="J355" s="399"/>
      <c r="K355" s="399"/>
      <c r="L355" s="399"/>
      <c r="M355" s="399"/>
      <c r="N355" s="399"/>
      <c r="O355" s="399"/>
      <c r="P355" s="399"/>
      <c r="Q355" s="399"/>
      <c r="R355" s="399"/>
      <c r="S355" s="399"/>
      <c r="T355" s="399"/>
      <c r="U355" s="399"/>
      <c r="V355" s="399"/>
      <c r="W355" s="399"/>
      <c r="X355" s="399"/>
      <c r="Y355" s="399"/>
      <c r="Z355" s="399"/>
    </row>
    <row r="356" spans="1:26" x14ac:dyDescent="0.25">
      <c r="A356" s="399"/>
      <c r="B356" s="399"/>
      <c r="C356" s="399"/>
      <c r="D356" s="399"/>
      <c r="E356" s="399"/>
      <c r="F356" s="399"/>
      <c r="G356" s="399"/>
      <c r="H356" s="399"/>
      <c r="I356" s="399"/>
      <c r="J356" s="399"/>
      <c r="K356" s="399"/>
      <c r="L356" s="399"/>
      <c r="M356" s="399"/>
      <c r="N356" s="399"/>
      <c r="O356" s="399"/>
      <c r="P356" s="399"/>
      <c r="Q356" s="399"/>
      <c r="R356" s="399"/>
      <c r="S356" s="399"/>
      <c r="T356" s="399"/>
      <c r="U356" s="399"/>
      <c r="V356" s="399"/>
      <c r="W356" s="399"/>
      <c r="X356" s="399"/>
      <c r="Y356" s="399"/>
      <c r="Z356" s="399"/>
    </row>
    <row r="357" spans="1:26" x14ac:dyDescent="0.25">
      <c r="A357" s="399"/>
      <c r="B357" s="399"/>
      <c r="C357" s="399"/>
      <c r="D357" s="399"/>
      <c r="E357" s="399"/>
      <c r="F357" s="399"/>
      <c r="G357" s="399"/>
      <c r="H357" s="399"/>
      <c r="I357" s="399"/>
      <c r="J357" s="399"/>
      <c r="K357" s="399"/>
      <c r="L357" s="399"/>
      <c r="M357" s="399"/>
      <c r="N357" s="399"/>
      <c r="O357" s="399"/>
      <c r="P357" s="399"/>
      <c r="Q357" s="399"/>
      <c r="R357" s="399"/>
      <c r="S357" s="399"/>
      <c r="T357" s="399"/>
      <c r="U357" s="399"/>
      <c r="V357" s="399"/>
      <c r="W357" s="399"/>
      <c r="X357" s="399"/>
      <c r="Y357" s="399"/>
      <c r="Z357" s="399"/>
    </row>
    <row r="358" spans="1:26" x14ac:dyDescent="0.25">
      <c r="A358" s="399"/>
      <c r="B358" s="399"/>
      <c r="C358" s="399"/>
      <c r="D358" s="399"/>
      <c r="E358" s="399"/>
      <c r="F358" s="399"/>
      <c r="G358" s="399"/>
      <c r="H358" s="399"/>
      <c r="I358" s="399"/>
      <c r="J358" s="399"/>
      <c r="K358" s="399"/>
      <c r="L358" s="399"/>
      <c r="M358" s="399"/>
      <c r="N358" s="399"/>
      <c r="O358" s="399"/>
      <c r="P358" s="399"/>
      <c r="Q358" s="399"/>
      <c r="R358" s="399"/>
      <c r="S358" s="399"/>
      <c r="T358" s="399"/>
      <c r="U358" s="399"/>
      <c r="V358" s="399"/>
      <c r="W358" s="399"/>
      <c r="X358" s="399"/>
      <c r="Y358" s="399"/>
      <c r="Z358" s="399"/>
    </row>
    <row r="359" spans="1:26" x14ac:dyDescent="0.25">
      <c r="A359" s="399"/>
      <c r="B359" s="399"/>
      <c r="C359" s="399"/>
      <c r="D359" s="399"/>
      <c r="E359" s="399"/>
      <c r="F359" s="399"/>
      <c r="G359" s="399"/>
      <c r="H359" s="399"/>
      <c r="I359" s="399"/>
      <c r="J359" s="399"/>
      <c r="K359" s="399"/>
      <c r="L359" s="399"/>
      <c r="M359" s="399"/>
      <c r="N359" s="399"/>
      <c r="O359" s="399"/>
      <c r="P359" s="399"/>
      <c r="Q359" s="399"/>
      <c r="R359" s="399"/>
      <c r="S359" s="399"/>
      <c r="T359" s="399"/>
      <c r="U359" s="399"/>
      <c r="V359" s="399"/>
      <c r="W359" s="399"/>
      <c r="X359" s="399"/>
      <c r="Y359" s="399"/>
      <c r="Z359" s="399"/>
    </row>
    <row r="360" spans="1:26" x14ac:dyDescent="0.25">
      <c r="A360" s="399"/>
      <c r="B360" s="399"/>
      <c r="C360" s="399"/>
      <c r="D360" s="399"/>
      <c r="E360" s="399"/>
      <c r="F360" s="399"/>
      <c r="G360" s="399"/>
      <c r="H360" s="399"/>
      <c r="I360" s="399"/>
      <c r="J360" s="399"/>
      <c r="K360" s="399"/>
      <c r="L360" s="399"/>
      <c r="M360" s="399"/>
      <c r="N360" s="399"/>
      <c r="O360" s="399"/>
      <c r="P360" s="399"/>
      <c r="Q360" s="399"/>
      <c r="R360" s="399"/>
      <c r="S360" s="399"/>
      <c r="T360" s="399"/>
      <c r="U360" s="399"/>
      <c r="V360" s="399"/>
      <c r="W360" s="399"/>
      <c r="X360" s="399"/>
      <c r="Y360" s="399"/>
      <c r="Z360" s="399"/>
    </row>
    <row r="361" spans="1:26" x14ac:dyDescent="0.25">
      <c r="A361" s="399"/>
      <c r="B361" s="399"/>
      <c r="C361" s="399"/>
      <c r="D361" s="399"/>
      <c r="E361" s="399"/>
      <c r="F361" s="399"/>
      <c r="G361" s="399"/>
      <c r="H361" s="399"/>
      <c r="I361" s="399"/>
      <c r="J361" s="399"/>
      <c r="K361" s="399"/>
      <c r="L361" s="399"/>
      <c r="M361" s="399"/>
      <c r="N361" s="399"/>
      <c r="O361" s="399"/>
      <c r="P361" s="399"/>
      <c r="Q361" s="399"/>
      <c r="R361" s="399"/>
      <c r="S361" s="399"/>
      <c r="T361" s="399"/>
      <c r="U361" s="399"/>
      <c r="V361" s="399"/>
      <c r="W361" s="399"/>
      <c r="X361" s="399"/>
      <c r="Y361" s="399"/>
      <c r="Z361" s="399"/>
    </row>
    <row r="362" spans="1:26" x14ac:dyDescent="0.25">
      <c r="A362" s="399"/>
      <c r="B362" s="399"/>
      <c r="C362" s="399"/>
      <c r="D362" s="399"/>
      <c r="E362" s="399"/>
      <c r="F362" s="399"/>
      <c r="G362" s="399"/>
      <c r="H362" s="399"/>
      <c r="I362" s="399"/>
      <c r="J362" s="399"/>
      <c r="K362" s="399"/>
      <c r="L362" s="399"/>
      <c r="M362" s="399"/>
      <c r="N362" s="399"/>
      <c r="O362" s="399"/>
      <c r="P362" s="399"/>
      <c r="Q362" s="399"/>
      <c r="R362" s="399"/>
      <c r="S362" s="399"/>
      <c r="T362" s="399"/>
      <c r="U362" s="399"/>
      <c r="V362" s="399"/>
      <c r="W362" s="399"/>
      <c r="X362" s="399"/>
      <c r="Y362" s="399"/>
      <c r="Z362" s="399"/>
    </row>
    <row r="363" spans="1:26" x14ac:dyDescent="0.25">
      <c r="A363" s="399"/>
      <c r="B363" s="399"/>
      <c r="C363" s="399"/>
      <c r="D363" s="399"/>
      <c r="E363" s="399"/>
      <c r="F363" s="399"/>
      <c r="G363" s="399"/>
      <c r="H363" s="399"/>
      <c r="I363" s="399"/>
      <c r="J363" s="399"/>
      <c r="K363" s="399"/>
      <c r="L363" s="399"/>
      <c r="M363" s="399"/>
      <c r="N363" s="399"/>
      <c r="O363" s="399"/>
      <c r="P363" s="399"/>
      <c r="Q363" s="399"/>
      <c r="R363" s="399"/>
      <c r="S363" s="399"/>
      <c r="T363" s="399"/>
      <c r="U363" s="399"/>
      <c r="V363" s="399"/>
      <c r="W363" s="399"/>
      <c r="X363" s="399"/>
      <c r="Y363" s="399"/>
      <c r="Z363" s="399"/>
    </row>
    <row r="364" spans="1:26" x14ac:dyDescent="0.25">
      <c r="A364" s="399"/>
      <c r="B364" s="399"/>
      <c r="C364" s="399"/>
      <c r="D364" s="399"/>
      <c r="E364" s="399"/>
      <c r="F364" s="399"/>
      <c r="G364" s="399"/>
      <c r="H364" s="399"/>
      <c r="I364" s="399"/>
      <c r="J364" s="399"/>
      <c r="K364" s="399"/>
      <c r="L364" s="399"/>
      <c r="M364" s="399"/>
      <c r="N364" s="399"/>
      <c r="O364" s="399"/>
      <c r="P364" s="399"/>
      <c r="Q364" s="399"/>
      <c r="R364" s="399"/>
      <c r="S364" s="399"/>
      <c r="T364" s="399"/>
      <c r="U364" s="399"/>
      <c r="V364" s="399"/>
      <c r="W364" s="399"/>
      <c r="X364" s="399"/>
      <c r="Y364" s="399"/>
      <c r="Z364" s="399"/>
    </row>
    <row r="365" spans="1:26" x14ac:dyDescent="0.25">
      <c r="A365" s="399"/>
      <c r="B365" s="399"/>
      <c r="C365" s="399"/>
      <c r="D365" s="399"/>
      <c r="E365" s="399"/>
      <c r="F365" s="399"/>
      <c r="G365" s="399"/>
      <c r="H365" s="399"/>
      <c r="I365" s="399"/>
      <c r="J365" s="399"/>
      <c r="K365" s="399"/>
      <c r="L365" s="399"/>
      <c r="M365" s="399"/>
      <c r="N365" s="399"/>
      <c r="O365" s="399"/>
      <c r="P365" s="399"/>
      <c r="Q365" s="399"/>
      <c r="R365" s="399"/>
      <c r="S365" s="399"/>
      <c r="T365" s="399"/>
      <c r="U365" s="399"/>
      <c r="V365" s="399"/>
      <c r="W365" s="399"/>
      <c r="X365" s="399"/>
      <c r="Y365" s="399"/>
      <c r="Z365" s="399"/>
    </row>
    <row r="366" spans="1:26" x14ac:dyDescent="0.25">
      <c r="A366" s="399"/>
      <c r="B366" s="399"/>
      <c r="C366" s="399"/>
      <c r="D366" s="399"/>
      <c r="E366" s="399"/>
      <c r="F366" s="399"/>
      <c r="G366" s="399"/>
      <c r="H366" s="399"/>
      <c r="I366" s="399"/>
      <c r="J366" s="399"/>
      <c r="K366" s="399"/>
      <c r="L366" s="399"/>
      <c r="M366" s="399"/>
      <c r="N366" s="399"/>
      <c r="O366" s="399"/>
      <c r="P366" s="399"/>
      <c r="Q366" s="399"/>
      <c r="R366" s="399"/>
      <c r="S366" s="399"/>
      <c r="T366" s="399"/>
      <c r="U366" s="399"/>
      <c r="V366" s="399"/>
      <c r="W366" s="399"/>
      <c r="X366" s="399"/>
      <c r="Y366" s="399"/>
      <c r="Z366" s="399"/>
    </row>
    <row r="367" spans="1:26" x14ac:dyDescent="0.25">
      <c r="A367" s="399"/>
      <c r="B367" s="399"/>
      <c r="C367" s="399"/>
      <c r="D367" s="399"/>
      <c r="E367" s="399"/>
      <c r="F367" s="399"/>
      <c r="G367" s="399"/>
      <c r="H367" s="399"/>
      <c r="I367" s="399"/>
      <c r="J367" s="399"/>
      <c r="K367" s="399"/>
      <c r="L367" s="399"/>
      <c r="M367" s="399"/>
      <c r="N367" s="399"/>
      <c r="O367" s="399"/>
      <c r="P367" s="399"/>
      <c r="Q367" s="399"/>
      <c r="R367" s="399"/>
      <c r="S367" s="399"/>
      <c r="T367" s="399"/>
      <c r="U367" s="399"/>
      <c r="V367" s="399"/>
      <c r="W367" s="399"/>
      <c r="X367" s="399"/>
      <c r="Y367" s="399"/>
      <c r="Z367" s="399"/>
    </row>
    <row r="368" spans="1:26" x14ac:dyDescent="0.25">
      <c r="A368" s="399"/>
      <c r="B368" s="399"/>
      <c r="C368" s="399"/>
      <c r="D368" s="399"/>
      <c r="E368" s="399"/>
      <c r="F368" s="399"/>
      <c r="G368" s="399"/>
      <c r="H368" s="399"/>
      <c r="I368" s="399"/>
      <c r="J368" s="399"/>
      <c r="K368" s="399"/>
      <c r="L368" s="399"/>
      <c r="M368" s="399"/>
      <c r="N368" s="399"/>
      <c r="O368" s="399"/>
      <c r="P368" s="399"/>
      <c r="Q368" s="399"/>
      <c r="R368" s="399"/>
      <c r="S368" s="399"/>
      <c r="T368" s="399"/>
      <c r="U368" s="399"/>
      <c r="V368" s="399"/>
      <c r="W368" s="399"/>
      <c r="X368" s="399"/>
      <c r="Y368" s="399"/>
      <c r="Z368" s="399"/>
    </row>
    <row r="369" spans="1:26" x14ac:dyDescent="0.25">
      <c r="A369" s="399"/>
      <c r="B369" s="399"/>
      <c r="C369" s="399"/>
      <c r="D369" s="399"/>
      <c r="E369" s="399"/>
      <c r="F369" s="399"/>
      <c r="G369" s="399"/>
      <c r="H369" s="399"/>
      <c r="I369" s="399"/>
      <c r="J369" s="399"/>
      <c r="K369" s="399"/>
      <c r="L369" s="399"/>
      <c r="M369" s="399"/>
      <c r="N369" s="399"/>
      <c r="O369" s="399"/>
      <c r="P369" s="399"/>
      <c r="Q369" s="399"/>
      <c r="R369" s="399"/>
      <c r="S369" s="399"/>
      <c r="T369" s="399"/>
      <c r="U369" s="399"/>
      <c r="V369" s="399"/>
      <c r="W369" s="399"/>
      <c r="X369" s="399"/>
      <c r="Y369" s="399"/>
      <c r="Z369" s="399"/>
    </row>
    <row r="370" spans="1:26" x14ac:dyDescent="0.25">
      <c r="A370" s="399"/>
      <c r="B370" s="399"/>
      <c r="C370" s="399"/>
      <c r="D370" s="399"/>
      <c r="E370" s="399"/>
      <c r="F370" s="399"/>
      <c r="G370" s="399"/>
      <c r="H370" s="399"/>
      <c r="I370" s="399"/>
      <c r="J370" s="399"/>
      <c r="K370" s="399"/>
      <c r="L370" s="399"/>
      <c r="M370" s="399"/>
      <c r="N370" s="399"/>
      <c r="O370" s="399"/>
      <c r="P370" s="399"/>
      <c r="Q370" s="399"/>
      <c r="R370" s="399"/>
      <c r="S370" s="399"/>
      <c r="T370" s="399"/>
      <c r="U370" s="399"/>
      <c r="V370" s="399"/>
      <c r="W370" s="399"/>
      <c r="X370" s="399"/>
      <c r="Y370" s="399"/>
      <c r="Z370" s="399"/>
    </row>
    <row r="371" spans="1:26" x14ac:dyDescent="0.25">
      <c r="A371" s="399"/>
      <c r="B371" s="399"/>
      <c r="C371" s="399"/>
      <c r="D371" s="399"/>
      <c r="E371" s="399"/>
      <c r="F371" s="399"/>
      <c r="G371" s="399"/>
      <c r="H371" s="399"/>
      <c r="I371" s="399"/>
      <c r="J371" s="399"/>
      <c r="K371" s="399"/>
      <c r="L371" s="399"/>
      <c r="M371" s="399"/>
      <c r="N371" s="399"/>
      <c r="O371" s="399"/>
      <c r="P371" s="399"/>
      <c r="Q371" s="399"/>
      <c r="R371" s="399"/>
      <c r="S371" s="399"/>
      <c r="T371" s="399"/>
      <c r="U371" s="399"/>
      <c r="V371" s="399"/>
      <c r="W371" s="399"/>
      <c r="X371" s="399"/>
      <c r="Y371" s="399"/>
      <c r="Z371" s="399"/>
    </row>
    <row r="372" spans="1:26" x14ac:dyDescent="0.25">
      <c r="A372" s="399"/>
      <c r="B372" s="399"/>
      <c r="C372" s="399"/>
      <c r="D372" s="399"/>
      <c r="E372" s="399"/>
      <c r="F372" s="399"/>
      <c r="G372" s="399"/>
      <c r="H372" s="399"/>
      <c r="I372" s="399"/>
      <c r="J372" s="399"/>
      <c r="K372" s="399"/>
      <c r="L372" s="399"/>
      <c r="M372" s="399"/>
      <c r="N372" s="399"/>
      <c r="O372" s="399"/>
      <c r="P372" s="399"/>
      <c r="Q372" s="399"/>
      <c r="R372" s="399"/>
      <c r="S372" s="399"/>
      <c r="T372" s="399"/>
      <c r="U372" s="399"/>
      <c r="V372" s="399"/>
      <c r="W372" s="399"/>
      <c r="X372" s="399"/>
      <c r="Y372" s="399"/>
      <c r="Z372" s="399"/>
    </row>
    <row r="373" spans="1:26" x14ac:dyDescent="0.25">
      <c r="A373" s="399"/>
      <c r="B373" s="399"/>
      <c r="C373" s="399"/>
      <c r="D373" s="399"/>
      <c r="E373" s="399"/>
      <c r="F373" s="399"/>
      <c r="G373" s="399"/>
      <c r="H373" s="399"/>
      <c r="I373" s="399"/>
      <c r="J373" s="399"/>
      <c r="K373" s="399"/>
      <c r="L373" s="399"/>
      <c r="M373" s="399"/>
      <c r="N373" s="399"/>
      <c r="O373" s="399"/>
      <c r="P373" s="399"/>
      <c r="Q373" s="399"/>
      <c r="R373" s="399"/>
      <c r="S373" s="399"/>
      <c r="T373" s="399"/>
      <c r="U373" s="399"/>
      <c r="V373" s="399"/>
      <c r="W373" s="399"/>
      <c r="X373" s="399"/>
      <c r="Y373" s="399"/>
      <c r="Z373" s="399"/>
    </row>
    <row r="374" spans="1:26" x14ac:dyDescent="0.25">
      <c r="A374" s="399"/>
      <c r="B374" s="399"/>
      <c r="C374" s="399"/>
      <c r="D374" s="399"/>
      <c r="E374" s="399"/>
      <c r="F374" s="399"/>
      <c r="G374" s="399"/>
      <c r="H374" s="399"/>
      <c r="I374" s="399"/>
      <c r="J374" s="399"/>
      <c r="K374" s="399"/>
      <c r="L374" s="399"/>
      <c r="M374" s="399"/>
      <c r="N374" s="399"/>
      <c r="O374" s="399"/>
      <c r="P374" s="399"/>
      <c r="Q374" s="399"/>
      <c r="R374" s="399"/>
      <c r="S374" s="399"/>
      <c r="T374" s="399"/>
      <c r="U374" s="399"/>
      <c r="V374" s="399"/>
      <c r="W374" s="399"/>
      <c r="X374" s="399"/>
      <c r="Y374" s="399"/>
      <c r="Z374" s="399"/>
    </row>
    <row r="375" spans="1:26" x14ac:dyDescent="0.25">
      <c r="A375" s="399"/>
      <c r="B375" s="399"/>
      <c r="C375" s="399"/>
      <c r="D375" s="399"/>
      <c r="E375" s="399"/>
      <c r="F375" s="399"/>
      <c r="G375" s="399"/>
      <c r="H375" s="399"/>
      <c r="I375" s="399"/>
      <c r="J375" s="399"/>
      <c r="K375" s="399"/>
      <c r="L375" s="399"/>
      <c r="M375" s="399"/>
      <c r="N375" s="399"/>
      <c r="O375" s="399"/>
      <c r="P375" s="399"/>
      <c r="Q375" s="399"/>
      <c r="R375" s="399"/>
      <c r="S375" s="399"/>
      <c r="T375" s="399"/>
      <c r="U375" s="399"/>
      <c r="V375" s="399"/>
      <c r="W375" s="399"/>
      <c r="X375" s="399"/>
      <c r="Y375" s="399"/>
      <c r="Z375" s="399"/>
    </row>
    <row r="376" spans="1:26" x14ac:dyDescent="0.25">
      <c r="A376" s="399"/>
      <c r="B376" s="399"/>
      <c r="C376" s="399"/>
      <c r="D376" s="399"/>
      <c r="E376" s="399"/>
      <c r="F376" s="399"/>
      <c r="G376" s="399"/>
      <c r="H376" s="399"/>
      <c r="I376" s="399"/>
      <c r="J376" s="399"/>
      <c r="K376" s="399"/>
      <c r="L376" s="399"/>
      <c r="M376" s="399"/>
      <c r="N376" s="399"/>
      <c r="O376" s="399"/>
      <c r="P376" s="399"/>
      <c r="Q376" s="399"/>
      <c r="R376" s="399"/>
      <c r="S376" s="399"/>
      <c r="T376" s="399"/>
      <c r="U376" s="399"/>
      <c r="V376" s="399"/>
      <c r="W376" s="399"/>
      <c r="X376" s="399"/>
      <c r="Y376" s="399"/>
      <c r="Z376" s="399"/>
    </row>
    <row r="377" spans="1:26" x14ac:dyDescent="0.25">
      <c r="A377" s="399"/>
      <c r="B377" s="399"/>
      <c r="C377" s="399"/>
      <c r="D377" s="399"/>
      <c r="E377" s="399"/>
      <c r="F377" s="399"/>
      <c r="G377" s="399"/>
      <c r="H377" s="399"/>
      <c r="I377" s="399"/>
      <c r="J377" s="399"/>
      <c r="K377" s="399"/>
      <c r="L377" s="399"/>
      <c r="M377" s="399"/>
      <c r="N377" s="399"/>
      <c r="O377" s="399"/>
      <c r="P377" s="399"/>
      <c r="Q377" s="399"/>
      <c r="R377" s="399"/>
      <c r="S377" s="399"/>
      <c r="T377" s="399"/>
      <c r="U377" s="399"/>
      <c r="V377" s="399"/>
      <c r="W377" s="399"/>
      <c r="X377" s="399"/>
      <c r="Y377" s="399"/>
      <c r="Z377" s="399"/>
    </row>
    <row r="378" spans="1:26" x14ac:dyDescent="0.25">
      <c r="A378" s="399"/>
      <c r="B378" s="399"/>
      <c r="C378" s="399"/>
      <c r="D378" s="399"/>
      <c r="E378" s="399"/>
      <c r="F378" s="399"/>
      <c r="G378" s="399"/>
      <c r="H378" s="399"/>
      <c r="I378" s="399"/>
      <c r="J378" s="399"/>
      <c r="K378" s="399"/>
      <c r="L378" s="399"/>
      <c r="M378" s="399"/>
      <c r="N378" s="399"/>
      <c r="O378" s="399"/>
      <c r="P378" s="399"/>
      <c r="Q378" s="399"/>
      <c r="R378" s="399"/>
      <c r="S378" s="399"/>
      <c r="T378" s="399"/>
      <c r="U378" s="399"/>
      <c r="V378" s="399"/>
      <c r="W378" s="399"/>
      <c r="X378" s="399"/>
      <c r="Y378" s="399"/>
      <c r="Z378" s="399"/>
    </row>
    <row r="379" spans="1:26" x14ac:dyDescent="0.25">
      <c r="A379" s="399"/>
      <c r="B379" s="399"/>
      <c r="C379" s="399"/>
      <c r="D379" s="399"/>
      <c r="E379" s="399"/>
      <c r="F379" s="399"/>
      <c r="G379" s="399"/>
      <c r="H379" s="399"/>
      <c r="I379" s="399"/>
      <c r="J379" s="399"/>
      <c r="K379" s="399"/>
      <c r="L379" s="399"/>
      <c r="M379" s="399"/>
      <c r="N379" s="399"/>
      <c r="O379" s="399"/>
      <c r="P379" s="399"/>
      <c r="Q379" s="399"/>
      <c r="R379" s="399"/>
      <c r="S379" s="399"/>
      <c r="T379" s="399"/>
      <c r="U379" s="399"/>
      <c r="V379" s="399"/>
      <c r="W379" s="399"/>
      <c r="X379" s="399"/>
      <c r="Y379" s="399"/>
      <c r="Z379" s="399"/>
    </row>
    <row r="380" spans="1:26" x14ac:dyDescent="0.25">
      <c r="A380" s="399"/>
      <c r="B380" s="399"/>
      <c r="C380" s="399"/>
      <c r="D380" s="399"/>
      <c r="E380" s="399"/>
      <c r="F380" s="399"/>
      <c r="G380" s="399"/>
      <c r="H380" s="399"/>
      <c r="I380" s="399"/>
      <c r="J380" s="399"/>
      <c r="K380" s="399"/>
      <c r="L380" s="399"/>
      <c r="M380" s="399"/>
      <c r="N380" s="399"/>
      <c r="O380" s="399"/>
      <c r="P380" s="399"/>
      <c r="Q380" s="399"/>
      <c r="R380" s="399"/>
      <c r="S380" s="399"/>
      <c r="T380" s="399"/>
      <c r="U380" s="399"/>
      <c r="V380" s="399"/>
      <c r="W380" s="399"/>
      <c r="X380" s="399"/>
      <c r="Y380" s="399"/>
      <c r="Z380" s="399"/>
    </row>
    <row r="381" spans="1:26" x14ac:dyDescent="0.25">
      <c r="A381" s="399"/>
      <c r="B381" s="399"/>
      <c r="C381" s="399"/>
      <c r="D381" s="399"/>
      <c r="E381" s="399"/>
      <c r="F381" s="399"/>
      <c r="G381" s="399"/>
      <c r="H381" s="399"/>
      <c r="I381" s="399"/>
      <c r="J381" s="399"/>
      <c r="K381" s="399"/>
      <c r="L381" s="399"/>
      <c r="M381" s="399"/>
      <c r="N381" s="399"/>
      <c r="O381" s="399"/>
      <c r="P381" s="399"/>
      <c r="Q381" s="399"/>
      <c r="R381" s="399"/>
      <c r="S381" s="399"/>
      <c r="T381" s="399"/>
      <c r="U381" s="399"/>
      <c r="V381" s="399"/>
      <c r="W381" s="399"/>
      <c r="X381" s="399"/>
      <c r="Y381" s="399"/>
      <c r="Z381" s="399"/>
    </row>
    <row r="382" spans="1:26" x14ac:dyDescent="0.25">
      <c r="A382" s="399"/>
      <c r="B382" s="399"/>
      <c r="C382" s="399"/>
      <c r="D382" s="399"/>
      <c r="E382" s="399"/>
      <c r="F382" s="399"/>
      <c r="G382" s="399"/>
      <c r="H382" s="399"/>
      <c r="I382" s="399"/>
      <c r="J382" s="399"/>
      <c r="K382" s="399"/>
      <c r="L382" s="399"/>
      <c r="M382" s="399"/>
      <c r="N382" s="399"/>
      <c r="O382" s="399"/>
      <c r="P382" s="399"/>
      <c r="Q382" s="399"/>
      <c r="R382" s="399"/>
      <c r="S382" s="399"/>
      <c r="T382" s="399"/>
      <c r="U382" s="399"/>
      <c r="V382" s="399"/>
      <c r="W382" s="399"/>
      <c r="X382" s="399"/>
      <c r="Y382" s="399"/>
      <c r="Z382" s="399"/>
    </row>
    <row r="383" spans="1:26" x14ac:dyDescent="0.25">
      <c r="A383" s="399"/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99"/>
      <c r="M383" s="399"/>
      <c r="N383" s="399"/>
      <c r="O383" s="399"/>
      <c r="P383" s="399"/>
      <c r="Q383" s="399"/>
      <c r="R383" s="399"/>
      <c r="S383" s="399"/>
      <c r="T383" s="399"/>
      <c r="U383" s="399"/>
      <c r="V383" s="399"/>
      <c r="W383" s="399"/>
      <c r="X383" s="399"/>
      <c r="Y383" s="399"/>
      <c r="Z383" s="399"/>
    </row>
    <row r="384" spans="1:26" x14ac:dyDescent="0.25">
      <c r="A384" s="399"/>
      <c r="B384" s="399"/>
      <c r="C384" s="399"/>
      <c r="D384" s="399"/>
      <c r="E384" s="399"/>
      <c r="F384" s="399"/>
      <c r="G384" s="399"/>
      <c r="H384" s="399"/>
      <c r="I384" s="399"/>
      <c r="J384" s="399"/>
      <c r="K384" s="399"/>
      <c r="L384" s="399"/>
      <c r="M384" s="399"/>
      <c r="N384" s="399"/>
      <c r="O384" s="399"/>
      <c r="P384" s="399"/>
      <c r="Q384" s="399"/>
      <c r="R384" s="399"/>
      <c r="S384" s="399"/>
      <c r="T384" s="399"/>
      <c r="U384" s="399"/>
      <c r="V384" s="399"/>
      <c r="W384" s="399"/>
      <c r="X384" s="399"/>
      <c r="Y384" s="399"/>
      <c r="Z384" s="399"/>
    </row>
    <row r="385" spans="1:26" x14ac:dyDescent="0.25">
      <c r="A385" s="399"/>
      <c r="B385" s="399"/>
      <c r="C385" s="399"/>
      <c r="D385" s="399"/>
      <c r="E385" s="399"/>
      <c r="F385" s="399"/>
      <c r="G385" s="399"/>
      <c r="H385" s="399"/>
      <c r="I385" s="399"/>
      <c r="J385" s="399"/>
      <c r="K385" s="399"/>
      <c r="L385" s="399"/>
      <c r="M385" s="399"/>
      <c r="N385" s="399"/>
      <c r="O385" s="399"/>
      <c r="P385" s="399"/>
      <c r="Q385" s="399"/>
      <c r="R385" s="399"/>
      <c r="S385" s="399"/>
      <c r="T385" s="399"/>
      <c r="U385" s="399"/>
      <c r="V385" s="399"/>
      <c r="W385" s="399"/>
      <c r="X385" s="399"/>
      <c r="Y385" s="399"/>
      <c r="Z385" s="399"/>
    </row>
    <row r="386" spans="1:26" x14ac:dyDescent="0.25">
      <c r="A386" s="399"/>
      <c r="B386" s="399"/>
      <c r="C386" s="399"/>
      <c r="D386" s="399"/>
      <c r="E386" s="399"/>
      <c r="F386" s="399"/>
      <c r="G386" s="399"/>
      <c r="H386" s="399"/>
      <c r="I386" s="399"/>
      <c r="J386" s="399"/>
      <c r="K386" s="399"/>
      <c r="L386" s="399"/>
      <c r="M386" s="399"/>
      <c r="N386" s="399"/>
      <c r="O386" s="399"/>
      <c r="P386" s="399"/>
      <c r="Q386" s="399"/>
      <c r="R386" s="399"/>
      <c r="S386" s="399"/>
      <c r="T386" s="399"/>
      <c r="U386" s="399"/>
      <c r="V386" s="399"/>
      <c r="W386" s="399"/>
      <c r="X386" s="399"/>
      <c r="Y386" s="399"/>
      <c r="Z386" s="399"/>
    </row>
    <row r="387" spans="1:26" x14ac:dyDescent="0.25">
      <c r="A387" s="399"/>
      <c r="B387" s="399"/>
      <c r="C387" s="399"/>
      <c r="D387" s="399"/>
      <c r="E387" s="399"/>
      <c r="F387" s="399"/>
      <c r="G387" s="399"/>
      <c r="H387" s="399"/>
      <c r="I387" s="399"/>
      <c r="J387" s="399"/>
      <c r="K387" s="399"/>
      <c r="L387" s="399"/>
      <c r="M387" s="399"/>
      <c r="N387" s="399"/>
      <c r="O387" s="399"/>
      <c r="P387" s="399"/>
      <c r="Q387" s="399"/>
      <c r="R387" s="399"/>
      <c r="S387" s="399"/>
      <c r="T387" s="399"/>
      <c r="U387" s="399"/>
      <c r="V387" s="399"/>
      <c r="W387" s="399"/>
      <c r="X387" s="399"/>
      <c r="Y387" s="399"/>
      <c r="Z387" s="399"/>
    </row>
    <row r="388" spans="1:26" x14ac:dyDescent="0.25">
      <c r="A388" s="399"/>
      <c r="B388" s="399"/>
      <c r="C388" s="399"/>
      <c r="D388" s="399"/>
      <c r="E388" s="399"/>
      <c r="F388" s="399"/>
      <c r="G388" s="399"/>
      <c r="H388" s="399"/>
      <c r="I388" s="399"/>
      <c r="J388" s="399"/>
      <c r="K388" s="399"/>
      <c r="L388" s="399"/>
      <c r="M388" s="399"/>
      <c r="N388" s="399"/>
      <c r="O388" s="399"/>
      <c r="P388" s="399"/>
      <c r="Q388" s="399"/>
      <c r="R388" s="399"/>
      <c r="S388" s="399"/>
      <c r="T388" s="399"/>
      <c r="U388" s="399"/>
      <c r="V388" s="399"/>
      <c r="W388" s="399"/>
      <c r="X388" s="399"/>
      <c r="Y388" s="399"/>
      <c r="Z388" s="399"/>
    </row>
    <row r="389" spans="1:26" x14ac:dyDescent="0.25">
      <c r="A389" s="399"/>
      <c r="B389" s="399"/>
      <c r="C389" s="399"/>
      <c r="D389" s="399"/>
      <c r="E389" s="399"/>
      <c r="F389" s="399"/>
      <c r="G389" s="399"/>
      <c r="H389" s="399"/>
      <c r="I389" s="399"/>
      <c r="J389" s="399"/>
      <c r="K389" s="399"/>
      <c r="L389" s="399"/>
      <c r="M389" s="399"/>
      <c r="N389" s="399"/>
      <c r="O389" s="399"/>
      <c r="P389" s="399"/>
      <c r="Q389" s="399"/>
      <c r="R389" s="399"/>
      <c r="S389" s="399"/>
      <c r="T389" s="399"/>
      <c r="U389" s="399"/>
      <c r="V389" s="399"/>
      <c r="W389" s="399"/>
      <c r="X389" s="399"/>
      <c r="Y389" s="399"/>
      <c r="Z389" s="399"/>
    </row>
    <row r="390" spans="1:26" x14ac:dyDescent="0.25">
      <c r="A390" s="399"/>
      <c r="B390" s="399"/>
      <c r="C390" s="399"/>
      <c r="D390" s="399"/>
      <c r="E390" s="399"/>
      <c r="F390" s="399"/>
      <c r="G390" s="399"/>
      <c r="H390" s="399"/>
      <c r="I390" s="399"/>
      <c r="J390" s="399"/>
      <c r="K390" s="399"/>
      <c r="L390" s="399"/>
      <c r="M390" s="399"/>
      <c r="N390" s="399"/>
      <c r="O390" s="399"/>
      <c r="P390" s="399"/>
      <c r="Q390" s="399"/>
      <c r="R390" s="399"/>
      <c r="S390" s="399"/>
      <c r="T390" s="399"/>
      <c r="U390" s="399"/>
      <c r="V390" s="399"/>
      <c r="W390" s="399"/>
      <c r="X390" s="399"/>
      <c r="Y390" s="399"/>
      <c r="Z390" s="399"/>
    </row>
    <row r="391" spans="1:26" x14ac:dyDescent="0.25">
      <c r="A391" s="399"/>
      <c r="B391" s="399"/>
      <c r="C391" s="399"/>
      <c r="D391" s="399"/>
      <c r="E391" s="399"/>
      <c r="F391" s="399"/>
      <c r="G391" s="399"/>
      <c r="H391" s="399"/>
      <c r="I391" s="399"/>
      <c r="J391" s="399"/>
      <c r="K391" s="399"/>
      <c r="L391" s="399"/>
      <c r="M391" s="399"/>
      <c r="N391" s="399"/>
      <c r="O391" s="399"/>
      <c r="P391" s="399"/>
      <c r="Q391" s="399"/>
      <c r="R391" s="399"/>
      <c r="S391" s="399"/>
      <c r="T391" s="399"/>
      <c r="U391" s="399"/>
      <c r="V391" s="399"/>
      <c r="W391" s="399"/>
      <c r="X391" s="399"/>
      <c r="Y391" s="399"/>
      <c r="Z391" s="399"/>
    </row>
    <row r="392" spans="1:26" x14ac:dyDescent="0.25">
      <c r="A392" s="399"/>
      <c r="B392" s="399"/>
      <c r="C392" s="399"/>
      <c r="D392" s="399"/>
      <c r="E392" s="399"/>
      <c r="F392" s="399"/>
      <c r="G392" s="399"/>
      <c r="H392" s="399"/>
      <c r="I392" s="399"/>
      <c r="J392" s="399"/>
      <c r="K392" s="399"/>
      <c r="L392" s="399"/>
      <c r="M392" s="399"/>
      <c r="N392" s="399"/>
      <c r="O392" s="399"/>
      <c r="P392" s="399"/>
      <c r="Q392" s="399"/>
      <c r="R392" s="399"/>
      <c r="S392" s="399"/>
      <c r="T392" s="399"/>
      <c r="U392" s="399"/>
      <c r="V392" s="399"/>
      <c r="W392" s="399"/>
      <c r="X392" s="399"/>
      <c r="Y392" s="399"/>
      <c r="Z392" s="399"/>
    </row>
    <row r="393" spans="1:26" x14ac:dyDescent="0.25">
      <c r="A393" s="399"/>
      <c r="B393" s="399"/>
      <c r="C393" s="399"/>
      <c r="D393" s="399"/>
      <c r="E393" s="399"/>
      <c r="F393" s="399"/>
      <c r="G393" s="399"/>
      <c r="H393" s="399"/>
      <c r="I393" s="399"/>
      <c r="J393" s="399"/>
      <c r="K393" s="399"/>
      <c r="L393" s="399"/>
      <c r="M393" s="399"/>
      <c r="N393" s="399"/>
      <c r="O393" s="399"/>
      <c r="P393" s="399"/>
      <c r="Q393" s="399"/>
      <c r="R393" s="399"/>
      <c r="S393" s="399"/>
      <c r="T393" s="399"/>
      <c r="U393" s="399"/>
      <c r="V393" s="399"/>
      <c r="W393" s="399"/>
      <c r="X393" s="399"/>
      <c r="Y393" s="399"/>
      <c r="Z393" s="399"/>
    </row>
    <row r="394" spans="1:26" x14ac:dyDescent="0.25">
      <c r="A394" s="399"/>
      <c r="B394" s="399"/>
      <c r="C394" s="399"/>
      <c r="D394" s="399"/>
      <c r="E394" s="399"/>
      <c r="F394" s="399"/>
      <c r="G394" s="399"/>
      <c r="H394" s="399"/>
      <c r="I394" s="399"/>
      <c r="J394" s="399"/>
      <c r="K394" s="399"/>
      <c r="L394" s="399"/>
      <c r="M394" s="399"/>
      <c r="N394" s="399"/>
      <c r="O394" s="399"/>
      <c r="P394" s="399"/>
      <c r="Q394" s="399"/>
      <c r="R394" s="399"/>
      <c r="S394" s="399"/>
      <c r="T394" s="399"/>
      <c r="U394" s="399"/>
      <c r="V394" s="399"/>
      <c r="W394" s="399"/>
      <c r="X394" s="399"/>
      <c r="Y394" s="399"/>
      <c r="Z394" s="399"/>
    </row>
    <row r="395" spans="1:26" x14ac:dyDescent="0.25">
      <c r="A395" s="399"/>
      <c r="B395" s="399"/>
      <c r="C395" s="399"/>
      <c r="D395" s="399"/>
      <c r="E395" s="399"/>
      <c r="F395" s="399"/>
      <c r="G395" s="399"/>
      <c r="H395" s="399"/>
      <c r="I395" s="399"/>
      <c r="J395" s="399"/>
      <c r="K395" s="399"/>
      <c r="L395" s="399"/>
      <c r="M395" s="399"/>
      <c r="N395" s="399"/>
      <c r="O395" s="399"/>
      <c r="P395" s="399"/>
      <c r="Q395" s="399"/>
      <c r="R395" s="399"/>
      <c r="S395" s="399"/>
      <c r="T395" s="399"/>
      <c r="U395" s="399"/>
      <c r="V395" s="399"/>
      <c r="W395" s="399"/>
      <c r="X395" s="399"/>
      <c r="Y395" s="399"/>
      <c r="Z395" s="399"/>
    </row>
    <row r="396" spans="1:26" x14ac:dyDescent="0.25">
      <c r="A396" s="399"/>
      <c r="B396" s="399"/>
      <c r="C396" s="399"/>
      <c r="D396" s="399"/>
      <c r="E396" s="399"/>
      <c r="F396" s="399"/>
      <c r="G396" s="399"/>
      <c r="H396" s="399"/>
      <c r="I396" s="399"/>
      <c r="J396" s="399"/>
      <c r="K396" s="399"/>
      <c r="L396" s="399"/>
      <c r="M396" s="399"/>
      <c r="N396" s="399"/>
      <c r="O396" s="399"/>
      <c r="P396" s="399"/>
      <c r="Q396" s="399"/>
      <c r="R396" s="399"/>
      <c r="S396" s="399"/>
      <c r="T396" s="399"/>
      <c r="U396" s="399"/>
      <c r="V396" s="399"/>
      <c r="W396" s="399"/>
      <c r="X396" s="399"/>
      <c r="Y396" s="399"/>
      <c r="Z396" s="399"/>
    </row>
    <row r="397" spans="1:26" x14ac:dyDescent="0.25">
      <c r="A397" s="399"/>
      <c r="B397" s="399"/>
      <c r="C397" s="399"/>
      <c r="D397" s="399"/>
      <c r="E397" s="399"/>
      <c r="F397" s="399"/>
      <c r="G397" s="399"/>
      <c r="H397" s="399"/>
      <c r="I397" s="399"/>
      <c r="J397" s="399"/>
      <c r="K397" s="399"/>
      <c r="L397" s="399"/>
      <c r="M397" s="399"/>
      <c r="N397" s="399"/>
      <c r="O397" s="399"/>
      <c r="P397" s="399"/>
      <c r="Q397" s="399"/>
      <c r="R397" s="399"/>
      <c r="S397" s="399"/>
      <c r="T397" s="399"/>
      <c r="U397" s="399"/>
      <c r="V397" s="399"/>
      <c r="W397" s="399"/>
      <c r="X397" s="399"/>
      <c r="Y397" s="399"/>
      <c r="Z397" s="399"/>
    </row>
    <row r="398" spans="1:26" x14ac:dyDescent="0.25">
      <c r="A398" s="399"/>
      <c r="B398" s="399"/>
      <c r="C398" s="399"/>
      <c r="D398" s="399"/>
      <c r="E398" s="399"/>
      <c r="F398" s="399"/>
      <c r="G398" s="399"/>
      <c r="H398" s="399"/>
      <c r="I398" s="399"/>
      <c r="J398" s="399"/>
      <c r="K398" s="399"/>
      <c r="L398" s="399"/>
      <c r="M398" s="399"/>
      <c r="N398" s="399"/>
      <c r="O398" s="399"/>
      <c r="P398" s="399"/>
      <c r="Q398" s="399"/>
      <c r="R398" s="399"/>
      <c r="S398" s="399"/>
      <c r="T398" s="399"/>
      <c r="U398" s="399"/>
      <c r="V398" s="399"/>
      <c r="W398" s="399"/>
      <c r="X398" s="399"/>
      <c r="Y398" s="399"/>
      <c r="Z398" s="399"/>
    </row>
    <row r="399" spans="1:26" x14ac:dyDescent="0.25">
      <c r="A399" s="399"/>
      <c r="B399" s="399"/>
      <c r="C399" s="399"/>
      <c r="D399" s="399"/>
      <c r="E399" s="399"/>
      <c r="F399" s="399"/>
      <c r="G399" s="399"/>
      <c r="H399" s="399"/>
      <c r="I399" s="399"/>
      <c r="J399" s="399"/>
      <c r="K399" s="399"/>
      <c r="L399" s="399"/>
      <c r="M399" s="399"/>
      <c r="N399" s="399"/>
      <c r="O399" s="399"/>
      <c r="P399" s="399"/>
      <c r="Q399" s="399"/>
      <c r="R399" s="399"/>
      <c r="S399" s="399"/>
      <c r="T399" s="399"/>
      <c r="U399" s="399"/>
      <c r="V399" s="399"/>
      <c r="W399" s="399"/>
      <c r="X399" s="399"/>
      <c r="Y399" s="399"/>
      <c r="Z399" s="399"/>
    </row>
    <row r="400" spans="1:26" x14ac:dyDescent="0.25">
      <c r="A400" s="399"/>
      <c r="B400" s="399"/>
      <c r="C400" s="399"/>
      <c r="D400" s="399"/>
      <c r="E400" s="399"/>
      <c r="F400" s="399"/>
      <c r="G400" s="399"/>
      <c r="H400" s="399"/>
      <c r="I400" s="399"/>
      <c r="J400" s="399"/>
      <c r="K400" s="399"/>
      <c r="L400" s="399"/>
      <c r="M400" s="399"/>
      <c r="N400" s="399"/>
      <c r="O400" s="399"/>
      <c r="P400" s="399"/>
      <c r="Q400" s="399"/>
      <c r="R400" s="399"/>
      <c r="S400" s="399"/>
      <c r="T400" s="399"/>
      <c r="U400" s="399"/>
      <c r="V400" s="399"/>
      <c r="W400" s="399"/>
      <c r="X400" s="399"/>
      <c r="Y400" s="399"/>
      <c r="Z400" s="399"/>
    </row>
    <row r="401" spans="1:26" x14ac:dyDescent="0.25">
      <c r="A401" s="399"/>
      <c r="B401" s="399"/>
      <c r="C401" s="399"/>
      <c r="D401" s="399"/>
      <c r="E401" s="399"/>
      <c r="F401" s="399"/>
      <c r="G401" s="399"/>
      <c r="H401" s="399"/>
      <c r="I401" s="399"/>
      <c r="J401" s="399"/>
      <c r="K401" s="399"/>
      <c r="L401" s="399"/>
      <c r="M401" s="399"/>
      <c r="N401" s="399"/>
      <c r="O401" s="399"/>
      <c r="P401" s="399"/>
      <c r="Q401" s="399"/>
      <c r="R401" s="399"/>
      <c r="S401" s="399"/>
      <c r="T401" s="399"/>
      <c r="U401" s="399"/>
      <c r="V401" s="399"/>
      <c r="W401" s="399"/>
      <c r="X401" s="399"/>
      <c r="Y401" s="399"/>
      <c r="Z401" s="399"/>
    </row>
    <row r="402" spans="1:26" x14ac:dyDescent="0.25">
      <c r="A402" s="399"/>
      <c r="B402" s="399"/>
      <c r="C402" s="399"/>
      <c r="D402" s="399"/>
      <c r="E402" s="399"/>
      <c r="F402" s="399"/>
      <c r="G402" s="399"/>
      <c r="H402" s="399"/>
      <c r="I402" s="399"/>
      <c r="J402" s="399"/>
      <c r="K402" s="399"/>
      <c r="L402" s="399"/>
      <c r="M402" s="399"/>
      <c r="N402" s="399"/>
      <c r="O402" s="399"/>
      <c r="P402" s="399"/>
      <c r="Q402" s="399"/>
      <c r="R402" s="399"/>
      <c r="S402" s="399"/>
      <c r="T402" s="399"/>
      <c r="U402" s="399"/>
      <c r="V402" s="399"/>
      <c r="W402" s="399"/>
      <c r="X402" s="399"/>
      <c r="Y402" s="399"/>
      <c r="Z402" s="399"/>
    </row>
    <row r="403" spans="1:26" x14ac:dyDescent="0.25">
      <c r="A403" s="399"/>
      <c r="B403" s="399"/>
      <c r="C403" s="399"/>
      <c r="D403" s="399"/>
      <c r="E403" s="399"/>
      <c r="F403" s="399"/>
      <c r="G403" s="399"/>
      <c r="H403" s="399"/>
      <c r="I403" s="399"/>
      <c r="J403" s="399"/>
      <c r="K403" s="399"/>
      <c r="L403" s="399"/>
      <c r="M403" s="399"/>
      <c r="N403" s="399"/>
      <c r="O403" s="399"/>
      <c r="P403" s="399"/>
      <c r="Q403" s="399"/>
      <c r="R403" s="399"/>
      <c r="S403" s="399"/>
      <c r="T403" s="399"/>
      <c r="U403" s="399"/>
      <c r="V403" s="399"/>
      <c r="W403" s="399"/>
      <c r="X403" s="399"/>
      <c r="Y403" s="399"/>
      <c r="Z403" s="399"/>
    </row>
    <row r="404" spans="1:26" x14ac:dyDescent="0.25">
      <c r="A404" s="399"/>
      <c r="B404" s="399"/>
      <c r="C404" s="399"/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399"/>
      <c r="P404" s="399"/>
      <c r="Q404" s="399"/>
      <c r="R404" s="399"/>
      <c r="S404" s="399"/>
      <c r="T404" s="399"/>
      <c r="U404" s="399"/>
      <c r="V404" s="399"/>
      <c r="W404" s="399"/>
      <c r="X404" s="399"/>
      <c r="Y404" s="399"/>
      <c r="Z404" s="399"/>
    </row>
    <row r="405" spans="1:26" x14ac:dyDescent="0.25">
      <c r="A405" s="399"/>
      <c r="B405" s="399"/>
      <c r="C405" s="399"/>
      <c r="D405" s="399"/>
      <c r="E405" s="399"/>
      <c r="F405" s="399"/>
      <c r="G405" s="399"/>
      <c r="H405" s="399"/>
      <c r="I405" s="399"/>
      <c r="J405" s="399"/>
      <c r="K405" s="399"/>
      <c r="L405" s="399"/>
      <c r="M405" s="399"/>
      <c r="N405" s="399"/>
      <c r="O405" s="399"/>
      <c r="P405" s="399"/>
      <c r="Q405" s="399"/>
      <c r="R405" s="399"/>
      <c r="S405" s="399"/>
      <c r="T405" s="399"/>
      <c r="U405" s="399"/>
      <c r="V405" s="399"/>
      <c r="W405" s="399"/>
      <c r="X405" s="399"/>
      <c r="Y405" s="399"/>
      <c r="Z405" s="399"/>
    </row>
    <row r="406" spans="1:26" x14ac:dyDescent="0.25">
      <c r="A406" s="399"/>
      <c r="B406" s="399"/>
      <c r="C406" s="399"/>
      <c r="D406" s="399"/>
      <c r="E406" s="399"/>
      <c r="F406" s="399"/>
      <c r="G406" s="399"/>
      <c r="H406" s="399"/>
      <c r="I406" s="399"/>
      <c r="J406" s="399"/>
      <c r="K406" s="399"/>
      <c r="L406" s="399"/>
      <c r="M406" s="399"/>
      <c r="N406" s="399"/>
      <c r="O406" s="399"/>
      <c r="P406" s="399"/>
      <c r="Q406" s="399"/>
      <c r="R406" s="399"/>
      <c r="S406" s="399"/>
      <c r="T406" s="399"/>
      <c r="U406" s="399"/>
      <c r="V406" s="399"/>
      <c r="W406" s="399"/>
      <c r="X406" s="399"/>
      <c r="Y406" s="399"/>
      <c r="Z406" s="399"/>
    </row>
    <row r="407" spans="1:26" x14ac:dyDescent="0.25">
      <c r="A407" s="399"/>
      <c r="B407" s="399"/>
      <c r="C407" s="399"/>
      <c r="D407" s="399"/>
      <c r="E407" s="399"/>
      <c r="F407" s="399"/>
      <c r="G407" s="399"/>
      <c r="H407" s="399"/>
      <c r="I407" s="399"/>
      <c r="J407" s="399"/>
      <c r="K407" s="399"/>
      <c r="L407" s="399"/>
      <c r="M407" s="399"/>
      <c r="N407" s="399"/>
      <c r="O407" s="399"/>
      <c r="P407" s="399"/>
      <c r="Q407" s="399"/>
      <c r="R407" s="399"/>
      <c r="S407" s="399"/>
      <c r="T407" s="399"/>
      <c r="U407" s="399"/>
      <c r="V407" s="399"/>
      <c r="W407" s="399"/>
      <c r="X407" s="399"/>
      <c r="Y407" s="399"/>
      <c r="Z407" s="399"/>
    </row>
    <row r="408" spans="1:26" x14ac:dyDescent="0.25">
      <c r="A408" s="399"/>
      <c r="B408" s="399"/>
      <c r="C408" s="399"/>
      <c r="D408" s="399"/>
      <c r="E408" s="399"/>
      <c r="F408" s="399"/>
      <c r="G408" s="399"/>
      <c r="H408" s="399"/>
      <c r="I408" s="399"/>
      <c r="J408" s="399"/>
      <c r="K408" s="399"/>
      <c r="L408" s="399"/>
      <c r="M408" s="399"/>
      <c r="N408" s="399"/>
      <c r="O408" s="399"/>
      <c r="P408" s="399"/>
      <c r="Q408" s="399"/>
      <c r="R408" s="399"/>
      <c r="S408" s="399"/>
      <c r="T408" s="399"/>
      <c r="U408" s="399"/>
      <c r="V408" s="399"/>
      <c r="W408" s="399"/>
      <c r="X408" s="399"/>
      <c r="Y408" s="399"/>
      <c r="Z408" s="399"/>
    </row>
    <row r="409" spans="1:26" x14ac:dyDescent="0.25">
      <c r="A409" s="399"/>
      <c r="B409" s="399"/>
      <c r="C409" s="399"/>
      <c r="D409" s="399"/>
      <c r="E409" s="399"/>
      <c r="F409" s="399"/>
      <c r="G409" s="399"/>
      <c r="H409" s="399"/>
      <c r="I409" s="399"/>
      <c r="J409" s="399"/>
      <c r="K409" s="399"/>
      <c r="L409" s="399"/>
      <c r="M409" s="399"/>
      <c r="N409" s="399"/>
      <c r="O409" s="399"/>
      <c r="P409" s="399"/>
      <c r="Q409" s="399"/>
      <c r="R409" s="399"/>
      <c r="S409" s="399"/>
      <c r="T409" s="399"/>
      <c r="U409" s="399"/>
      <c r="V409" s="399"/>
      <c r="W409" s="399"/>
      <c r="X409" s="399"/>
      <c r="Y409" s="399"/>
      <c r="Z409" s="399"/>
    </row>
    <row r="410" spans="1:26" x14ac:dyDescent="0.25">
      <c r="A410" s="399"/>
      <c r="B410" s="399"/>
      <c r="C410" s="399"/>
      <c r="D410" s="399"/>
      <c r="E410" s="399"/>
      <c r="F410" s="399"/>
      <c r="G410" s="399"/>
      <c r="H410" s="399"/>
      <c r="I410" s="399"/>
      <c r="J410" s="399"/>
      <c r="K410" s="399"/>
      <c r="L410" s="399"/>
      <c r="M410" s="399"/>
      <c r="N410" s="399"/>
      <c r="O410" s="399"/>
      <c r="P410" s="399"/>
      <c r="Q410" s="399"/>
      <c r="R410" s="399"/>
      <c r="S410" s="399"/>
      <c r="T410" s="399"/>
      <c r="U410" s="399"/>
      <c r="V410" s="399"/>
      <c r="W410" s="399"/>
      <c r="X410" s="399"/>
      <c r="Y410" s="399"/>
      <c r="Z410" s="399"/>
    </row>
    <row r="411" spans="1:26" x14ac:dyDescent="0.25">
      <c r="A411" s="399"/>
      <c r="B411" s="399"/>
      <c r="C411" s="399"/>
      <c r="D411" s="399"/>
      <c r="E411" s="399"/>
      <c r="F411" s="399"/>
      <c r="G411" s="399"/>
      <c r="H411" s="399"/>
      <c r="I411" s="399"/>
      <c r="J411" s="399"/>
      <c r="K411" s="399"/>
      <c r="L411" s="399"/>
      <c r="M411" s="399"/>
      <c r="N411" s="399"/>
      <c r="O411" s="399"/>
      <c r="P411" s="399"/>
      <c r="Q411" s="399"/>
      <c r="R411" s="399"/>
      <c r="S411" s="399"/>
      <c r="T411" s="399"/>
      <c r="U411" s="399"/>
      <c r="V411" s="399"/>
      <c r="W411" s="399"/>
      <c r="X411" s="399"/>
      <c r="Y411" s="399"/>
      <c r="Z411" s="399"/>
    </row>
    <row r="412" spans="1:26" x14ac:dyDescent="0.25">
      <c r="A412" s="399"/>
      <c r="B412" s="399"/>
      <c r="C412" s="399"/>
      <c r="D412" s="399"/>
      <c r="E412" s="399"/>
      <c r="F412" s="399"/>
      <c r="G412" s="399"/>
      <c r="H412" s="399"/>
      <c r="I412" s="399"/>
      <c r="J412" s="399"/>
      <c r="K412" s="399"/>
      <c r="L412" s="399"/>
      <c r="M412" s="399"/>
      <c r="N412" s="399"/>
      <c r="O412" s="399"/>
      <c r="P412" s="399"/>
      <c r="Q412" s="399"/>
      <c r="R412" s="399"/>
      <c r="S412" s="399"/>
      <c r="T412" s="399"/>
      <c r="U412" s="399"/>
      <c r="V412" s="399"/>
      <c r="W412" s="399"/>
      <c r="X412" s="399"/>
      <c r="Y412" s="399"/>
      <c r="Z412" s="399"/>
    </row>
    <row r="413" spans="1:26" x14ac:dyDescent="0.25">
      <c r="A413" s="399"/>
      <c r="B413" s="399"/>
      <c r="C413" s="399"/>
      <c r="D413" s="399"/>
      <c r="E413" s="399"/>
      <c r="F413" s="399"/>
      <c r="G413" s="399"/>
      <c r="H413" s="399"/>
      <c r="I413" s="399"/>
      <c r="J413" s="399"/>
      <c r="K413" s="399"/>
      <c r="L413" s="399"/>
      <c r="M413" s="399"/>
      <c r="N413" s="399"/>
      <c r="O413" s="399"/>
      <c r="P413" s="399"/>
      <c r="Q413" s="399"/>
      <c r="R413" s="399"/>
      <c r="S413" s="399"/>
      <c r="T413" s="399"/>
      <c r="U413" s="399"/>
      <c r="V413" s="399"/>
      <c r="W413" s="399"/>
      <c r="X413" s="399"/>
      <c r="Y413" s="399"/>
      <c r="Z413" s="399"/>
    </row>
    <row r="414" spans="1:26" x14ac:dyDescent="0.25">
      <c r="A414" s="399"/>
      <c r="B414" s="399"/>
      <c r="C414" s="399"/>
      <c r="D414" s="399"/>
      <c r="E414" s="399"/>
      <c r="F414" s="399"/>
      <c r="G414" s="399"/>
      <c r="H414" s="399"/>
      <c r="I414" s="399"/>
      <c r="J414" s="399"/>
      <c r="K414" s="399"/>
      <c r="L414" s="399"/>
      <c r="M414" s="399"/>
      <c r="N414" s="399"/>
      <c r="O414" s="399"/>
      <c r="P414" s="399"/>
      <c r="Q414" s="399"/>
      <c r="R414" s="399"/>
      <c r="S414" s="399"/>
      <c r="T414" s="399"/>
      <c r="U414" s="399"/>
      <c r="V414" s="399"/>
      <c r="W414" s="399"/>
      <c r="X414" s="399"/>
      <c r="Y414" s="399"/>
      <c r="Z414" s="399"/>
    </row>
    <row r="415" spans="1:26" x14ac:dyDescent="0.25">
      <c r="A415" s="399"/>
      <c r="B415" s="399"/>
      <c r="C415" s="399"/>
      <c r="D415" s="399"/>
      <c r="E415" s="399"/>
      <c r="F415" s="399"/>
      <c r="G415" s="399"/>
      <c r="H415" s="399"/>
      <c r="I415" s="399"/>
      <c r="J415" s="399"/>
      <c r="K415" s="399"/>
      <c r="L415" s="399"/>
      <c r="M415" s="399"/>
      <c r="N415" s="399"/>
      <c r="O415" s="399"/>
      <c r="P415" s="399"/>
      <c r="Q415" s="399"/>
      <c r="R415" s="399"/>
      <c r="S415" s="399"/>
      <c r="T415" s="399"/>
      <c r="U415" s="399"/>
      <c r="V415" s="399"/>
      <c r="W415" s="399"/>
      <c r="X415" s="399"/>
      <c r="Y415" s="399"/>
      <c r="Z415" s="399"/>
    </row>
    <row r="416" spans="1:26" x14ac:dyDescent="0.25">
      <c r="A416" s="399"/>
      <c r="B416" s="399"/>
      <c r="C416" s="399"/>
      <c r="D416" s="399"/>
      <c r="E416" s="399"/>
      <c r="F416" s="399"/>
      <c r="G416" s="399"/>
      <c r="H416" s="399"/>
      <c r="I416" s="399"/>
      <c r="J416" s="399"/>
      <c r="K416" s="399"/>
      <c r="L416" s="399"/>
      <c r="M416" s="399"/>
      <c r="N416" s="399"/>
      <c r="O416" s="399"/>
      <c r="P416" s="399"/>
      <c r="Q416" s="399"/>
      <c r="R416" s="399"/>
      <c r="S416" s="399"/>
      <c r="T416" s="399"/>
      <c r="U416" s="399"/>
      <c r="V416" s="399"/>
      <c r="W416" s="399"/>
      <c r="X416" s="399"/>
      <c r="Y416" s="399"/>
      <c r="Z416" s="399"/>
    </row>
    <row r="417" spans="1:26" x14ac:dyDescent="0.25">
      <c r="A417" s="399"/>
      <c r="B417" s="399"/>
      <c r="C417" s="399"/>
      <c r="D417" s="399"/>
      <c r="E417" s="399"/>
      <c r="F417" s="399"/>
      <c r="G417" s="399"/>
      <c r="H417" s="399"/>
      <c r="I417" s="399"/>
      <c r="J417" s="399"/>
      <c r="K417" s="399"/>
      <c r="L417" s="399"/>
      <c r="M417" s="399"/>
      <c r="N417" s="399"/>
      <c r="O417" s="399"/>
      <c r="P417" s="399"/>
      <c r="Q417" s="399"/>
      <c r="R417" s="399"/>
      <c r="S417" s="399"/>
      <c r="T417" s="399"/>
      <c r="U417" s="399"/>
      <c r="V417" s="399"/>
      <c r="W417" s="399"/>
      <c r="X417" s="399"/>
      <c r="Y417" s="399"/>
      <c r="Z417" s="399"/>
    </row>
    <row r="418" spans="1:26" x14ac:dyDescent="0.25">
      <c r="A418" s="399"/>
      <c r="B418" s="399"/>
      <c r="C418" s="399"/>
      <c r="D418" s="399"/>
      <c r="E418" s="399"/>
      <c r="F418" s="399"/>
      <c r="G418" s="399"/>
      <c r="H418" s="399"/>
      <c r="I418" s="399"/>
      <c r="J418" s="399"/>
      <c r="K418" s="399"/>
      <c r="L418" s="399"/>
      <c r="M418" s="399"/>
      <c r="N418" s="399"/>
      <c r="O418" s="399"/>
      <c r="P418" s="399"/>
      <c r="Q418" s="399"/>
      <c r="R418" s="399"/>
      <c r="S418" s="399"/>
      <c r="T418" s="399"/>
      <c r="U418" s="399"/>
      <c r="V418" s="399"/>
      <c r="W418" s="399"/>
      <c r="X418" s="399"/>
      <c r="Y418" s="399"/>
      <c r="Z418" s="399"/>
    </row>
    <row r="419" spans="1:26" x14ac:dyDescent="0.25">
      <c r="A419" s="399"/>
      <c r="B419" s="399"/>
      <c r="C419" s="399"/>
      <c r="D419" s="399"/>
      <c r="E419" s="399"/>
      <c r="F419" s="399"/>
      <c r="G419" s="399"/>
      <c r="H419" s="399"/>
      <c r="I419" s="399"/>
      <c r="J419" s="399"/>
      <c r="K419" s="399"/>
      <c r="L419" s="399"/>
      <c r="M419" s="399"/>
      <c r="N419" s="399"/>
      <c r="O419" s="399"/>
      <c r="P419" s="399"/>
      <c r="Q419" s="399"/>
      <c r="R419" s="399"/>
      <c r="S419" s="399"/>
      <c r="T419" s="399"/>
      <c r="U419" s="399"/>
      <c r="V419" s="399"/>
      <c r="W419" s="399"/>
      <c r="X419" s="399"/>
      <c r="Y419" s="399"/>
      <c r="Z419" s="399"/>
    </row>
    <row r="420" spans="1:26" x14ac:dyDescent="0.25">
      <c r="A420" s="399"/>
      <c r="B420" s="399"/>
      <c r="C420" s="399"/>
      <c r="D420" s="399"/>
      <c r="E420" s="399"/>
      <c r="F420" s="399"/>
      <c r="G420" s="399"/>
      <c r="H420" s="399"/>
      <c r="I420" s="399"/>
      <c r="J420" s="399"/>
      <c r="K420" s="399"/>
      <c r="L420" s="399"/>
      <c r="M420" s="399"/>
      <c r="N420" s="399"/>
      <c r="O420" s="399"/>
      <c r="P420" s="399"/>
      <c r="Q420" s="399"/>
      <c r="R420" s="399"/>
      <c r="S420" s="399"/>
      <c r="T420" s="399"/>
      <c r="U420" s="399"/>
      <c r="V420" s="399"/>
      <c r="W420" s="399"/>
      <c r="X420" s="399"/>
      <c r="Y420" s="399"/>
      <c r="Z420" s="399"/>
    </row>
    <row r="421" spans="1:26" x14ac:dyDescent="0.25">
      <c r="A421" s="399"/>
      <c r="B421" s="399"/>
      <c r="C421" s="399"/>
      <c r="D421" s="399"/>
      <c r="E421" s="399"/>
      <c r="F421" s="399"/>
      <c r="G421" s="399"/>
      <c r="H421" s="399"/>
      <c r="I421" s="399"/>
      <c r="J421" s="399"/>
      <c r="K421" s="399"/>
      <c r="L421" s="399"/>
      <c r="M421" s="399"/>
      <c r="N421" s="399"/>
      <c r="O421" s="399"/>
      <c r="P421" s="399"/>
      <c r="Q421" s="399"/>
      <c r="R421" s="399"/>
      <c r="S421" s="399"/>
      <c r="T421" s="399"/>
      <c r="U421" s="399"/>
      <c r="V421" s="399"/>
      <c r="W421" s="399"/>
      <c r="X421" s="399"/>
      <c r="Y421" s="399"/>
      <c r="Z421" s="399"/>
    </row>
    <row r="422" spans="1:26" x14ac:dyDescent="0.25">
      <c r="A422" s="399"/>
      <c r="B422" s="399"/>
      <c r="C422" s="399"/>
      <c r="D422" s="399"/>
      <c r="E422" s="399"/>
      <c r="F422" s="399"/>
      <c r="G422" s="399"/>
      <c r="H422" s="399"/>
      <c r="I422" s="399"/>
      <c r="J422" s="399"/>
      <c r="K422" s="399"/>
      <c r="L422" s="399"/>
      <c r="M422" s="399"/>
      <c r="N422" s="399"/>
      <c r="O422" s="399"/>
      <c r="P422" s="399"/>
      <c r="Q422" s="399"/>
      <c r="R422" s="399"/>
      <c r="S422" s="399"/>
      <c r="T422" s="399"/>
      <c r="U422" s="399"/>
      <c r="V422" s="399"/>
      <c r="W422" s="399"/>
      <c r="X422" s="399"/>
      <c r="Y422" s="399"/>
      <c r="Z422" s="399"/>
    </row>
    <row r="423" spans="1:26" x14ac:dyDescent="0.25">
      <c r="A423" s="399"/>
      <c r="B423" s="399"/>
      <c r="C423" s="399"/>
      <c r="D423" s="399"/>
      <c r="E423" s="399"/>
      <c r="F423" s="399"/>
      <c r="G423" s="399"/>
      <c r="H423" s="399"/>
      <c r="I423" s="399"/>
      <c r="J423" s="399"/>
      <c r="K423" s="399"/>
      <c r="L423" s="399"/>
      <c r="M423" s="399"/>
      <c r="N423" s="399"/>
      <c r="O423" s="399"/>
      <c r="P423" s="399"/>
      <c r="Q423" s="399"/>
      <c r="R423" s="399"/>
      <c r="S423" s="399"/>
      <c r="T423" s="399"/>
      <c r="U423" s="399"/>
      <c r="V423" s="399"/>
      <c r="W423" s="399"/>
      <c r="X423" s="399"/>
      <c r="Y423" s="399"/>
      <c r="Z423" s="399"/>
    </row>
    <row r="424" spans="1:26" x14ac:dyDescent="0.25">
      <c r="A424" s="399"/>
      <c r="B424" s="399"/>
      <c r="C424" s="399"/>
      <c r="D424" s="399"/>
      <c r="E424" s="399"/>
      <c r="F424" s="399"/>
      <c r="G424" s="399"/>
      <c r="H424" s="399"/>
      <c r="I424" s="399"/>
      <c r="J424" s="399"/>
      <c r="K424" s="399"/>
      <c r="L424" s="399"/>
      <c r="M424" s="399"/>
      <c r="N424" s="399"/>
      <c r="O424" s="399"/>
      <c r="P424" s="399"/>
      <c r="Q424" s="399"/>
      <c r="R424" s="399"/>
      <c r="S424" s="399"/>
      <c r="T424" s="399"/>
      <c r="U424" s="399"/>
      <c r="V424" s="399"/>
      <c r="W424" s="399"/>
      <c r="X424" s="399"/>
      <c r="Y424" s="399"/>
      <c r="Z424" s="399"/>
    </row>
    <row r="425" spans="1:26" x14ac:dyDescent="0.25">
      <c r="A425" s="399"/>
      <c r="B425" s="399"/>
      <c r="C425" s="399"/>
      <c r="D425" s="399"/>
      <c r="E425" s="399"/>
      <c r="F425" s="399"/>
      <c r="G425" s="399"/>
      <c r="H425" s="399"/>
      <c r="I425" s="399"/>
      <c r="J425" s="399"/>
      <c r="K425" s="399"/>
      <c r="L425" s="399"/>
      <c r="M425" s="399"/>
      <c r="N425" s="399"/>
      <c r="O425" s="399"/>
      <c r="P425" s="399"/>
      <c r="Q425" s="399"/>
      <c r="R425" s="399"/>
      <c r="S425" s="399"/>
      <c r="T425" s="399"/>
      <c r="U425" s="399"/>
      <c r="V425" s="399"/>
      <c r="W425" s="399"/>
      <c r="X425" s="399"/>
      <c r="Y425" s="399"/>
      <c r="Z425" s="399"/>
    </row>
    <row r="426" spans="1:26" x14ac:dyDescent="0.25">
      <c r="A426" s="399"/>
      <c r="B426" s="399"/>
      <c r="C426" s="399"/>
      <c r="D426" s="399"/>
      <c r="E426" s="399"/>
      <c r="F426" s="399"/>
      <c r="G426" s="399"/>
      <c r="H426" s="399"/>
      <c r="I426" s="399"/>
      <c r="J426" s="399"/>
      <c r="K426" s="399"/>
      <c r="L426" s="399"/>
      <c r="M426" s="399"/>
      <c r="N426" s="399"/>
      <c r="O426" s="399"/>
      <c r="P426" s="399"/>
      <c r="Q426" s="399"/>
      <c r="R426" s="399"/>
      <c r="S426" s="399"/>
      <c r="T426" s="399"/>
      <c r="U426" s="399"/>
      <c r="V426" s="399"/>
      <c r="W426" s="399"/>
      <c r="X426" s="399"/>
      <c r="Y426" s="399"/>
      <c r="Z426" s="399"/>
    </row>
    <row r="427" spans="1:26" x14ac:dyDescent="0.25">
      <c r="A427" s="399"/>
      <c r="B427" s="399"/>
      <c r="C427" s="399"/>
      <c r="D427" s="399"/>
      <c r="E427" s="399"/>
      <c r="F427" s="399"/>
      <c r="G427" s="399"/>
      <c r="H427" s="399"/>
      <c r="I427" s="399"/>
      <c r="J427" s="399"/>
      <c r="K427" s="399"/>
      <c r="L427" s="399"/>
      <c r="M427" s="399"/>
      <c r="N427" s="399"/>
      <c r="O427" s="399"/>
      <c r="P427" s="399"/>
      <c r="Q427" s="399"/>
      <c r="R427" s="399"/>
      <c r="S427" s="399"/>
      <c r="T427" s="399"/>
      <c r="U427" s="399"/>
      <c r="V427" s="399"/>
      <c r="W427" s="399"/>
      <c r="X427" s="399"/>
      <c r="Y427" s="399"/>
      <c r="Z427" s="399"/>
    </row>
    <row r="428" spans="1:26" x14ac:dyDescent="0.25">
      <c r="A428" s="399"/>
      <c r="B428" s="399"/>
      <c r="C428" s="399"/>
      <c r="D428" s="399"/>
      <c r="E428" s="399"/>
      <c r="F428" s="399"/>
      <c r="G428" s="399"/>
      <c r="H428" s="399"/>
      <c r="I428" s="399"/>
      <c r="J428" s="399"/>
      <c r="K428" s="399"/>
      <c r="L428" s="399"/>
      <c r="M428" s="399"/>
      <c r="N428" s="399"/>
      <c r="O428" s="399"/>
      <c r="P428" s="399"/>
      <c r="Q428" s="399"/>
      <c r="R428" s="399"/>
      <c r="S428" s="399"/>
      <c r="T428" s="399"/>
      <c r="U428" s="399"/>
      <c r="V428" s="399"/>
      <c r="W428" s="399"/>
      <c r="X428" s="399"/>
      <c r="Y428" s="399"/>
      <c r="Z428" s="399"/>
    </row>
    <row r="429" spans="1:26" x14ac:dyDescent="0.25">
      <c r="A429" s="399"/>
      <c r="B429" s="399"/>
      <c r="C429" s="399"/>
      <c r="D429" s="399"/>
      <c r="E429" s="399"/>
      <c r="F429" s="399"/>
      <c r="G429" s="399"/>
      <c r="H429" s="399"/>
      <c r="I429" s="399"/>
      <c r="J429" s="399"/>
      <c r="K429" s="399"/>
      <c r="L429" s="399"/>
      <c r="M429" s="399"/>
      <c r="N429" s="399"/>
      <c r="O429" s="399"/>
      <c r="P429" s="399"/>
      <c r="Q429" s="399"/>
      <c r="R429" s="399"/>
      <c r="S429" s="399"/>
      <c r="T429" s="399"/>
      <c r="U429" s="399"/>
      <c r="V429" s="399"/>
      <c r="W429" s="399"/>
      <c r="X429" s="399"/>
      <c r="Y429" s="399"/>
      <c r="Z429" s="399"/>
    </row>
    <row r="430" spans="1:26" x14ac:dyDescent="0.25">
      <c r="A430" s="399"/>
      <c r="B430" s="399"/>
      <c r="C430" s="399"/>
      <c r="D430" s="399"/>
      <c r="E430" s="399"/>
      <c r="F430" s="399"/>
      <c r="G430" s="399"/>
      <c r="H430" s="399"/>
      <c r="I430" s="399"/>
      <c r="J430" s="399"/>
      <c r="K430" s="399"/>
      <c r="L430" s="399"/>
      <c r="M430" s="399"/>
      <c r="N430" s="399"/>
      <c r="O430" s="399"/>
      <c r="P430" s="399"/>
      <c r="Q430" s="399"/>
      <c r="R430" s="399"/>
      <c r="S430" s="399"/>
      <c r="T430" s="399"/>
      <c r="U430" s="399"/>
      <c r="V430" s="399"/>
      <c r="W430" s="399"/>
      <c r="X430" s="399"/>
      <c r="Y430" s="399"/>
      <c r="Z430" s="399"/>
    </row>
    <row r="431" spans="1:26" x14ac:dyDescent="0.25">
      <c r="A431" s="399"/>
      <c r="B431" s="399"/>
      <c r="C431" s="399"/>
      <c r="D431" s="399"/>
      <c r="E431" s="399"/>
      <c r="F431" s="399"/>
      <c r="G431" s="399"/>
      <c r="H431" s="399"/>
      <c r="I431" s="399"/>
      <c r="J431" s="399"/>
      <c r="K431" s="399"/>
      <c r="L431" s="399"/>
      <c r="M431" s="399"/>
      <c r="N431" s="399"/>
      <c r="O431" s="399"/>
      <c r="P431" s="399"/>
      <c r="Q431" s="399"/>
      <c r="R431" s="399"/>
      <c r="S431" s="399"/>
      <c r="T431" s="399"/>
      <c r="U431" s="399"/>
      <c r="V431" s="399"/>
      <c r="W431" s="399"/>
      <c r="X431" s="399"/>
      <c r="Y431" s="399"/>
      <c r="Z431" s="399"/>
    </row>
    <row r="432" spans="1:26" x14ac:dyDescent="0.25">
      <c r="A432" s="399"/>
      <c r="B432" s="399"/>
      <c r="C432" s="399"/>
      <c r="D432" s="399"/>
      <c r="E432" s="399"/>
      <c r="F432" s="399"/>
      <c r="G432" s="399"/>
      <c r="H432" s="399"/>
      <c r="I432" s="399"/>
      <c r="J432" s="399"/>
      <c r="K432" s="399"/>
      <c r="L432" s="399"/>
      <c r="M432" s="399"/>
      <c r="N432" s="399"/>
      <c r="O432" s="399"/>
      <c r="P432" s="399"/>
      <c r="Q432" s="399"/>
      <c r="R432" s="399"/>
      <c r="S432" s="399"/>
      <c r="T432" s="399"/>
      <c r="U432" s="399"/>
      <c r="V432" s="399"/>
      <c r="W432" s="399"/>
      <c r="X432" s="399"/>
      <c r="Y432" s="399"/>
      <c r="Z432" s="399"/>
    </row>
    <row r="433" spans="1:26" x14ac:dyDescent="0.25">
      <c r="A433" s="399"/>
      <c r="B433" s="399"/>
      <c r="C433" s="399"/>
      <c r="D433" s="399"/>
      <c r="E433" s="399"/>
      <c r="F433" s="399"/>
      <c r="G433" s="399"/>
      <c r="H433" s="399"/>
      <c r="I433" s="399"/>
      <c r="J433" s="399"/>
      <c r="K433" s="399"/>
      <c r="L433" s="399"/>
      <c r="M433" s="399"/>
      <c r="N433" s="399"/>
      <c r="O433" s="399"/>
      <c r="P433" s="399"/>
      <c r="Q433" s="399"/>
      <c r="R433" s="399"/>
      <c r="S433" s="399"/>
      <c r="T433" s="399"/>
      <c r="U433" s="399"/>
      <c r="V433" s="399"/>
      <c r="W433" s="399"/>
      <c r="X433" s="399"/>
      <c r="Y433" s="399"/>
      <c r="Z433" s="399"/>
    </row>
    <row r="434" spans="1:26" x14ac:dyDescent="0.25">
      <c r="A434" s="399"/>
      <c r="B434" s="399"/>
      <c r="C434" s="399"/>
      <c r="D434" s="399"/>
      <c r="E434" s="399"/>
      <c r="F434" s="399"/>
      <c r="G434" s="399"/>
      <c r="H434" s="399"/>
      <c r="I434" s="399"/>
      <c r="J434" s="399"/>
      <c r="K434" s="399"/>
      <c r="L434" s="399"/>
      <c r="M434" s="399"/>
      <c r="N434" s="399"/>
      <c r="O434" s="399"/>
      <c r="P434" s="399"/>
      <c r="Q434" s="399"/>
      <c r="R434" s="399"/>
      <c r="S434" s="399"/>
      <c r="T434" s="399"/>
      <c r="U434" s="399"/>
      <c r="V434" s="399"/>
      <c r="W434" s="399"/>
      <c r="X434" s="399"/>
      <c r="Y434" s="399"/>
      <c r="Z434" s="399"/>
    </row>
    <row r="435" spans="1:26" x14ac:dyDescent="0.25">
      <c r="A435" s="399"/>
      <c r="B435" s="399"/>
      <c r="C435" s="399"/>
      <c r="D435" s="399"/>
      <c r="E435" s="399"/>
      <c r="F435" s="399"/>
      <c r="G435" s="399"/>
      <c r="H435" s="399"/>
      <c r="I435" s="399"/>
      <c r="J435" s="399"/>
      <c r="K435" s="399"/>
      <c r="L435" s="399"/>
      <c r="M435" s="399"/>
      <c r="N435" s="399"/>
      <c r="O435" s="399"/>
      <c r="P435" s="399"/>
      <c r="Q435" s="399"/>
      <c r="R435" s="399"/>
      <c r="S435" s="399"/>
      <c r="T435" s="399"/>
      <c r="U435" s="399"/>
      <c r="V435" s="399"/>
      <c r="W435" s="399"/>
      <c r="X435" s="399"/>
      <c r="Y435" s="399"/>
      <c r="Z435" s="399"/>
    </row>
    <row r="436" spans="1:26" x14ac:dyDescent="0.25">
      <c r="A436" s="399"/>
      <c r="B436" s="399"/>
      <c r="C436" s="399"/>
      <c r="D436" s="399"/>
      <c r="E436" s="399"/>
      <c r="F436" s="399"/>
      <c r="G436" s="399"/>
      <c r="H436" s="399"/>
      <c r="I436" s="399"/>
      <c r="J436" s="399"/>
      <c r="K436" s="399"/>
      <c r="L436" s="399"/>
      <c r="M436" s="399"/>
      <c r="N436" s="399"/>
      <c r="O436" s="399"/>
      <c r="P436" s="399"/>
      <c r="Q436" s="399"/>
      <c r="R436" s="399"/>
      <c r="S436" s="399"/>
      <c r="T436" s="399"/>
      <c r="U436" s="399"/>
      <c r="V436" s="399"/>
      <c r="W436" s="399"/>
      <c r="X436" s="399"/>
      <c r="Y436" s="399"/>
      <c r="Z436" s="399"/>
    </row>
    <row r="437" spans="1:26" x14ac:dyDescent="0.25">
      <c r="A437" s="399"/>
      <c r="B437" s="399"/>
      <c r="C437" s="399"/>
      <c r="D437" s="399"/>
      <c r="E437" s="399"/>
      <c r="F437" s="399"/>
      <c r="G437" s="399"/>
      <c r="H437" s="399"/>
      <c r="I437" s="399"/>
      <c r="J437" s="399"/>
      <c r="K437" s="399"/>
      <c r="L437" s="399"/>
      <c r="M437" s="399"/>
      <c r="N437" s="399"/>
      <c r="O437" s="399"/>
      <c r="P437" s="399"/>
      <c r="Q437" s="399"/>
      <c r="R437" s="399"/>
      <c r="S437" s="399"/>
      <c r="T437" s="399"/>
      <c r="U437" s="399"/>
      <c r="V437" s="399"/>
      <c r="W437" s="399"/>
      <c r="X437" s="399"/>
      <c r="Y437" s="399"/>
      <c r="Z437" s="399"/>
    </row>
    <row r="438" spans="1:26" x14ac:dyDescent="0.25">
      <c r="A438" s="399"/>
      <c r="B438" s="399"/>
      <c r="C438" s="399"/>
      <c r="D438" s="399"/>
      <c r="E438" s="399"/>
      <c r="F438" s="399"/>
      <c r="G438" s="399"/>
      <c r="H438" s="399"/>
      <c r="I438" s="399"/>
      <c r="J438" s="399"/>
      <c r="K438" s="399"/>
      <c r="L438" s="399"/>
      <c r="M438" s="399"/>
      <c r="N438" s="399"/>
      <c r="O438" s="399"/>
      <c r="P438" s="399"/>
      <c r="Q438" s="399"/>
      <c r="R438" s="399"/>
      <c r="S438" s="399"/>
      <c r="T438" s="399"/>
      <c r="U438" s="399"/>
      <c r="V438" s="399"/>
      <c r="W438" s="399"/>
      <c r="X438" s="399"/>
      <c r="Y438" s="399"/>
      <c r="Z438" s="399"/>
    </row>
    <row r="439" spans="1:26" x14ac:dyDescent="0.25">
      <c r="A439" s="399"/>
      <c r="B439" s="399"/>
      <c r="C439" s="399"/>
      <c r="D439" s="399"/>
      <c r="E439" s="399"/>
      <c r="F439" s="399"/>
      <c r="G439" s="399"/>
      <c r="H439" s="399"/>
      <c r="I439" s="399"/>
      <c r="J439" s="399"/>
      <c r="K439" s="399"/>
      <c r="L439" s="399"/>
      <c r="M439" s="399"/>
      <c r="N439" s="399"/>
      <c r="O439" s="399"/>
      <c r="P439" s="399"/>
      <c r="Q439" s="399"/>
      <c r="R439" s="399"/>
      <c r="S439" s="399"/>
      <c r="T439" s="399"/>
      <c r="U439" s="399"/>
      <c r="V439" s="399"/>
      <c r="W439" s="399"/>
      <c r="X439" s="399"/>
      <c r="Y439" s="399"/>
      <c r="Z439" s="399"/>
    </row>
    <row r="440" spans="1:26" x14ac:dyDescent="0.25">
      <c r="A440" s="399"/>
      <c r="B440" s="399"/>
      <c r="C440" s="399"/>
      <c r="D440" s="399"/>
      <c r="E440" s="399"/>
      <c r="F440" s="399"/>
      <c r="G440" s="399"/>
      <c r="H440" s="399"/>
      <c r="I440" s="399"/>
      <c r="J440" s="399"/>
      <c r="K440" s="399"/>
      <c r="L440" s="399"/>
      <c r="M440" s="399"/>
      <c r="N440" s="399"/>
      <c r="O440" s="399"/>
      <c r="P440" s="399"/>
      <c r="Q440" s="399"/>
      <c r="R440" s="399"/>
      <c r="S440" s="399"/>
      <c r="T440" s="399"/>
      <c r="U440" s="399"/>
      <c r="V440" s="399"/>
      <c r="W440" s="399"/>
      <c r="X440" s="399"/>
      <c r="Y440" s="399"/>
      <c r="Z440" s="399"/>
    </row>
    <row r="441" spans="1:26" x14ac:dyDescent="0.25">
      <c r="A441" s="399"/>
      <c r="B441" s="399"/>
      <c r="C441" s="399"/>
      <c r="D441" s="399"/>
      <c r="E441" s="399"/>
      <c r="F441" s="399"/>
      <c r="G441" s="399"/>
      <c r="H441" s="399"/>
      <c r="I441" s="399"/>
      <c r="J441" s="399"/>
      <c r="K441" s="399"/>
      <c r="L441" s="399"/>
      <c r="M441" s="399"/>
      <c r="N441" s="399"/>
      <c r="O441" s="399"/>
      <c r="P441" s="399"/>
      <c r="Q441" s="399"/>
      <c r="R441" s="399"/>
      <c r="S441" s="399"/>
      <c r="T441" s="399"/>
      <c r="U441" s="399"/>
      <c r="V441" s="399"/>
      <c r="W441" s="399"/>
      <c r="X441" s="399"/>
      <c r="Y441" s="399"/>
      <c r="Z441" s="399"/>
    </row>
    <row r="442" spans="1:26" x14ac:dyDescent="0.25">
      <c r="A442" s="399"/>
      <c r="B442" s="399"/>
      <c r="C442" s="399"/>
      <c r="D442" s="399"/>
      <c r="E442" s="399"/>
      <c r="F442" s="399"/>
      <c r="G442" s="399"/>
      <c r="H442" s="399"/>
      <c r="I442" s="399"/>
      <c r="J442" s="399"/>
      <c r="K442" s="399"/>
      <c r="L442" s="399"/>
      <c r="M442" s="399"/>
      <c r="N442" s="399"/>
      <c r="O442" s="399"/>
      <c r="P442" s="399"/>
      <c r="Q442" s="399"/>
      <c r="R442" s="399"/>
      <c r="S442" s="399"/>
      <c r="T442" s="399"/>
      <c r="U442" s="399"/>
      <c r="V442" s="399"/>
      <c r="W442" s="399"/>
      <c r="X442" s="399"/>
      <c r="Y442" s="399"/>
      <c r="Z442" s="399"/>
    </row>
    <row r="443" spans="1:26" x14ac:dyDescent="0.25">
      <c r="A443" s="399"/>
      <c r="B443" s="399"/>
      <c r="C443" s="399"/>
      <c r="D443" s="399"/>
      <c r="E443" s="399"/>
      <c r="F443" s="399"/>
      <c r="G443" s="399"/>
      <c r="H443" s="399"/>
      <c r="I443" s="399"/>
      <c r="J443" s="399"/>
      <c r="K443" s="399"/>
      <c r="L443" s="399"/>
      <c r="M443" s="399"/>
      <c r="N443" s="399"/>
      <c r="O443" s="399"/>
      <c r="P443" s="399"/>
      <c r="Q443" s="399"/>
      <c r="R443" s="399"/>
      <c r="S443" s="399"/>
      <c r="T443" s="399"/>
      <c r="U443" s="399"/>
      <c r="V443" s="399"/>
      <c r="W443" s="399"/>
      <c r="X443" s="399"/>
      <c r="Y443" s="399"/>
      <c r="Z443" s="399"/>
    </row>
    <row r="444" spans="1:26" x14ac:dyDescent="0.25">
      <c r="A444" s="399"/>
      <c r="B444" s="399"/>
      <c r="C444" s="399"/>
      <c r="D444" s="399"/>
      <c r="E444" s="399"/>
      <c r="F444" s="399"/>
      <c r="G444" s="399"/>
      <c r="H444" s="399"/>
      <c r="I444" s="399"/>
      <c r="J444" s="399"/>
      <c r="K444" s="399"/>
      <c r="L444" s="399"/>
      <c r="M444" s="399"/>
      <c r="N444" s="399"/>
      <c r="O444" s="399"/>
      <c r="P444" s="399"/>
      <c r="Q444" s="399"/>
      <c r="R444" s="399"/>
      <c r="S444" s="399"/>
      <c r="T444" s="399"/>
      <c r="U444" s="399"/>
      <c r="V444" s="399"/>
      <c r="W444" s="399"/>
      <c r="X444" s="399"/>
      <c r="Y444" s="399"/>
      <c r="Z444" s="399"/>
    </row>
    <row r="445" spans="1:26" x14ac:dyDescent="0.25">
      <c r="A445" s="399"/>
      <c r="B445" s="399"/>
      <c r="C445" s="399"/>
      <c r="D445" s="399"/>
      <c r="E445" s="399"/>
      <c r="F445" s="399"/>
      <c r="G445" s="399"/>
      <c r="H445" s="399"/>
      <c r="I445" s="399"/>
      <c r="J445" s="399"/>
      <c r="K445" s="399"/>
      <c r="L445" s="399"/>
      <c r="M445" s="399"/>
      <c r="N445" s="399"/>
      <c r="O445" s="399"/>
      <c r="P445" s="399"/>
      <c r="Q445" s="399"/>
      <c r="R445" s="399"/>
      <c r="S445" s="399"/>
      <c r="T445" s="399"/>
      <c r="U445" s="399"/>
      <c r="V445" s="399"/>
      <c r="W445" s="399"/>
      <c r="X445" s="399"/>
      <c r="Y445" s="399"/>
      <c r="Z445" s="399"/>
    </row>
    <row r="446" spans="1:26" x14ac:dyDescent="0.25">
      <c r="A446" s="399"/>
      <c r="B446" s="399"/>
      <c r="C446" s="399"/>
      <c r="D446" s="399"/>
      <c r="E446" s="399"/>
      <c r="F446" s="399"/>
      <c r="G446" s="399"/>
      <c r="H446" s="399"/>
      <c r="I446" s="399"/>
      <c r="J446" s="399"/>
      <c r="K446" s="399"/>
      <c r="L446" s="399"/>
      <c r="M446" s="399"/>
      <c r="N446" s="399"/>
      <c r="O446" s="399"/>
      <c r="P446" s="399"/>
      <c r="Q446" s="399"/>
      <c r="R446" s="399"/>
      <c r="S446" s="399"/>
      <c r="T446" s="399"/>
      <c r="U446" s="399"/>
      <c r="V446" s="399"/>
      <c r="W446" s="399"/>
      <c r="X446" s="399"/>
      <c r="Y446" s="399"/>
      <c r="Z446" s="399"/>
    </row>
    <row r="447" spans="1:26" x14ac:dyDescent="0.25">
      <c r="A447" s="399"/>
      <c r="B447" s="399"/>
      <c r="C447" s="399"/>
      <c r="D447" s="399"/>
      <c r="E447" s="399"/>
      <c r="F447" s="399"/>
      <c r="G447" s="399"/>
      <c r="H447" s="399"/>
      <c r="I447" s="399"/>
      <c r="J447" s="399"/>
      <c r="K447" s="399"/>
      <c r="L447" s="399"/>
      <c r="M447" s="399"/>
      <c r="N447" s="399"/>
      <c r="O447" s="399"/>
      <c r="P447" s="399"/>
      <c r="Q447" s="399"/>
      <c r="R447" s="399"/>
      <c r="S447" s="399"/>
      <c r="T447" s="399"/>
      <c r="U447" s="399"/>
      <c r="V447" s="399"/>
      <c r="W447" s="399"/>
      <c r="X447" s="399"/>
      <c r="Y447" s="399"/>
      <c r="Z447" s="399"/>
    </row>
    <row r="448" spans="1:26" x14ac:dyDescent="0.25">
      <c r="A448" s="399"/>
      <c r="B448" s="399"/>
      <c r="C448" s="399"/>
      <c r="D448" s="399"/>
      <c r="E448" s="399"/>
      <c r="F448" s="399"/>
      <c r="G448" s="399"/>
      <c r="H448" s="399"/>
      <c r="I448" s="399"/>
      <c r="J448" s="399"/>
      <c r="K448" s="399"/>
      <c r="L448" s="399"/>
      <c r="M448" s="399"/>
      <c r="N448" s="399"/>
      <c r="O448" s="399"/>
      <c r="P448" s="399"/>
      <c r="Q448" s="399"/>
      <c r="R448" s="399"/>
      <c r="S448" s="399"/>
      <c r="T448" s="399"/>
      <c r="U448" s="399"/>
      <c r="V448" s="399"/>
      <c r="W448" s="399"/>
      <c r="X448" s="399"/>
      <c r="Y448" s="399"/>
      <c r="Z448" s="399"/>
    </row>
    <row r="449" spans="1:26" x14ac:dyDescent="0.25">
      <c r="A449" s="399"/>
      <c r="B449" s="399"/>
      <c r="C449" s="399"/>
      <c r="D449" s="399"/>
      <c r="E449" s="399"/>
      <c r="F449" s="399"/>
      <c r="G449" s="399"/>
      <c r="H449" s="399"/>
      <c r="I449" s="399"/>
      <c r="J449" s="399"/>
      <c r="K449" s="399"/>
      <c r="L449" s="399"/>
      <c r="M449" s="399"/>
      <c r="N449" s="399"/>
      <c r="O449" s="399"/>
      <c r="P449" s="399"/>
      <c r="Q449" s="399"/>
      <c r="R449" s="399"/>
      <c r="S449" s="399"/>
      <c r="T449" s="399"/>
      <c r="U449" s="399"/>
      <c r="V449" s="399"/>
      <c r="W449" s="399"/>
      <c r="X449" s="399"/>
      <c r="Y449" s="399"/>
      <c r="Z449" s="399"/>
    </row>
    <row r="450" spans="1:26" x14ac:dyDescent="0.25">
      <c r="A450" s="399"/>
      <c r="B450" s="399"/>
      <c r="C450" s="399"/>
      <c r="D450" s="399"/>
      <c r="E450" s="399"/>
      <c r="F450" s="399"/>
      <c r="G450" s="399"/>
      <c r="H450" s="399"/>
      <c r="I450" s="399"/>
      <c r="J450" s="399"/>
      <c r="K450" s="399"/>
      <c r="L450" s="399"/>
      <c r="M450" s="399"/>
      <c r="N450" s="399"/>
      <c r="O450" s="399"/>
      <c r="P450" s="399"/>
      <c r="Q450" s="399"/>
      <c r="R450" s="399"/>
      <c r="S450" s="399"/>
      <c r="T450" s="399"/>
      <c r="U450" s="399"/>
      <c r="V450" s="399"/>
      <c r="W450" s="399"/>
      <c r="X450" s="399"/>
      <c r="Y450" s="399"/>
      <c r="Z450" s="399"/>
    </row>
    <row r="451" spans="1:26" x14ac:dyDescent="0.25">
      <c r="A451" s="399"/>
      <c r="B451" s="399"/>
      <c r="C451" s="399"/>
      <c r="D451" s="399"/>
      <c r="E451" s="399"/>
      <c r="F451" s="399"/>
      <c r="G451" s="399"/>
      <c r="H451" s="399"/>
      <c r="I451" s="399"/>
      <c r="J451" s="399"/>
      <c r="K451" s="399"/>
      <c r="L451" s="399"/>
      <c r="M451" s="399"/>
      <c r="N451" s="399"/>
      <c r="O451" s="399"/>
      <c r="P451" s="399"/>
      <c r="Q451" s="399"/>
      <c r="R451" s="399"/>
      <c r="S451" s="399"/>
      <c r="T451" s="399"/>
      <c r="U451" s="399"/>
      <c r="V451" s="399"/>
      <c r="W451" s="399"/>
      <c r="X451" s="399"/>
      <c r="Y451" s="399"/>
      <c r="Z451" s="399"/>
    </row>
    <row r="452" spans="1:26" x14ac:dyDescent="0.25">
      <c r="A452" s="399"/>
      <c r="B452" s="399"/>
      <c r="C452" s="399"/>
      <c r="D452" s="399"/>
      <c r="E452" s="399"/>
      <c r="F452" s="399"/>
      <c r="G452" s="399"/>
      <c r="H452" s="399"/>
      <c r="I452" s="399"/>
      <c r="J452" s="399"/>
      <c r="K452" s="399"/>
      <c r="L452" s="399"/>
      <c r="M452" s="399"/>
      <c r="N452" s="399"/>
      <c r="O452" s="399"/>
      <c r="P452" s="399"/>
      <c r="Q452" s="399"/>
      <c r="R452" s="399"/>
      <c r="S452" s="399"/>
      <c r="T452" s="399"/>
      <c r="U452" s="399"/>
      <c r="V452" s="399"/>
      <c r="W452" s="399"/>
      <c r="X452" s="399"/>
      <c r="Y452" s="399"/>
      <c r="Z452" s="399"/>
    </row>
    <row r="453" spans="1:26" x14ac:dyDescent="0.25">
      <c r="A453" s="399"/>
      <c r="B453" s="399"/>
      <c r="C453" s="399"/>
      <c r="D453" s="399"/>
      <c r="E453" s="399"/>
      <c r="F453" s="399"/>
      <c r="G453" s="399"/>
      <c r="H453" s="399"/>
      <c r="I453" s="399"/>
      <c r="J453" s="399"/>
      <c r="K453" s="399"/>
      <c r="L453" s="399"/>
      <c r="M453" s="399"/>
      <c r="N453" s="399"/>
      <c r="O453" s="399"/>
      <c r="P453" s="399"/>
      <c r="Q453" s="399"/>
      <c r="R453" s="399"/>
      <c r="S453" s="399"/>
      <c r="T453" s="399"/>
      <c r="U453" s="399"/>
      <c r="V453" s="399"/>
      <c r="W453" s="399"/>
      <c r="X453" s="399"/>
      <c r="Y453" s="399"/>
      <c r="Z453" s="399"/>
    </row>
    <row r="454" spans="1:26" x14ac:dyDescent="0.25">
      <c r="A454" s="399"/>
      <c r="B454" s="399"/>
      <c r="C454" s="399"/>
      <c r="D454" s="399"/>
      <c r="E454" s="399"/>
      <c r="F454" s="399"/>
      <c r="G454" s="399"/>
      <c r="H454" s="399"/>
      <c r="I454" s="399"/>
      <c r="J454" s="399"/>
      <c r="K454" s="399"/>
      <c r="L454" s="399"/>
      <c r="M454" s="399"/>
      <c r="N454" s="399"/>
      <c r="O454" s="399"/>
      <c r="P454" s="399"/>
      <c r="Q454" s="399"/>
      <c r="R454" s="399"/>
      <c r="S454" s="399"/>
      <c r="T454" s="399"/>
      <c r="U454" s="399"/>
      <c r="V454" s="399"/>
      <c r="W454" s="399"/>
      <c r="X454" s="399"/>
      <c r="Y454" s="399"/>
      <c r="Z454" s="399"/>
    </row>
    <row r="455" spans="1:26" x14ac:dyDescent="0.25">
      <c r="A455" s="399"/>
      <c r="B455" s="399"/>
      <c r="C455" s="399"/>
      <c r="D455" s="399"/>
      <c r="E455" s="399"/>
      <c r="F455" s="399"/>
      <c r="G455" s="399"/>
      <c r="H455" s="399"/>
      <c r="I455" s="399"/>
      <c r="J455" s="399"/>
      <c r="K455" s="399"/>
      <c r="L455" s="399"/>
      <c r="M455" s="399"/>
      <c r="N455" s="399"/>
      <c r="O455" s="399"/>
      <c r="P455" s="399"/>
      <c r="Q455" s="399"/>
      <c r="R455" s="399"/>
      <c r="S455" s="399"/>
      <c r="T455" s="399"/>
      <c r="U455" s="399"/>
      <c r="V455" s="399"/>
      <c r="W455" s="399"/>
      <c r="X455" s="399"/>
      <c r="Y455" s="399"/>
      <c r="Z455" s="399"/>
    </row>
    <row r="456" spans="1:26" x14ac:dyDescent="0.25">
      <c r="A456" s="399"/>
      <c r="B456" s="399"/>
      <c r="C456" s="399"/>
      <c r="D456" s="399"/>
      <c r="E456" s="399"/>
      <c r="F456" s="399"/>
      <c r="G456" s="399"/>
      <c r="H456" s="399"/>
      <c r="I456" s="399"/>
      <c r="J456" s="399"/>
      <c r="K456" s="399"/>
      <c r="L456" s="399"/>
      <c r="M456" s="399"/>
      <c r="N456" s="399"/>
      <c r="O456" s="399"/>
      <c r="P456" s="399"/>
      <c r="Q456" s="399"/>
      <c r="R456" s="399"/>
      <c r="S456" s="399"/>
      <c r="T456" s="399"/>
      <c r="U456" s="399"/>
      <c r="V456" s="399"/>
      <c r="W456" s="399"/>
      <c r="X456" s="399"/>
      <c r="Y456" s="399"/>
      <c r="Z456" s="399"/>
    </row>
    <row r="457" spans="1:26" x14ac:dyDescent="0.25">
      <c r="A457" s="399"/>
      <c r="B457" s="399"/>
      <c r="C457" s="399"/>
      <c r="D457" s="399"/>
      <c r="E457" s="399"/>
      <c r="F457" s="399"/>
      <c r="G457" s="399"/>
      <c r="H457" s="399"/>
      <c r="I457" s="399"/>
      <c r="J457" s="399"/>
      <c r="K457" s="399"/>
      <c r="L457" s="399"/>
      <c r="M457" s="399"/>
      <c r="N457" s="399"/>
      <c r="O457" s="399"/>
      <c r="P457" s="399"/>
      <c r="Q457" s="399"/>
      <c r="R457" s="399"/>
      <c r="S457" s="399"/>
      <c r="T457" s="399"/>
      <c r="U457" s="399"/>
      <c r="V457" s="399"/>
      <c r="W457" s="399"/>
      <c r="X457" s="399"/>
      <c r="Y457" s="399"/>
      <c r="Z457" s="399"/>
    </row>
    <row r="458" spans="1:26" x14ac:dyDescent="0.25">
      <c r="A458" s="399"/>
      <c r="B458" s="399"/>
      <c r="C458" s="399"/>
      <c r="D458" s="399"/>
      <c r="E458" s="399"/>
      <c r="F458" s="399"/>
      <c r="G458" s="399"/>
      <c r="H458" s="399"/>
      <c r="I458" s="399"/>
      <c r="J458" s="399"/>
      <c r="K458" s="399"/>
      <c r="L458" s="399"/>
      <c r="M458" s="399"/>
      <c r="N458" s="399"/>
      <c r="O458" s="399"/>
      <c r="P458" s="399"/>
      <c r="Q458" s="399"/>
      <c r="R458" s="399"/>
      <c r="S458" s="399"/>
      <c r="T458" s="399"/>
      <c r="U458" s="399"/>
      <c r="V458" s="399"/>
      <c r="W458" s="399"/>
      <c r="X458" s="399"/>
      <c r="Y458" s="399"/>
      <c r="Z458" s="399"/>
    </row>
    <row r="459" spans="1:26" x14ac:dyDescent="0.25">
      <c r="A459" s="399"/>
      <c r="B459" s="399"/>
      <c r="C459" s="399"/>
      <c r="D459" s="399"/>
      <c r="E459" s="399"/>
      <c r="F459" s="399"/>
      <c r="G459" s="399"/>
      <c r="H459" s="399"/>
      <c r="I459" s="399"/>
      <c r="J459" s="399"/>
      <c r="K459" s="399"/>
      <c r="L459" s="399"/>
      <c r="M459" s="399"/>
      <c r="N459" s="399"/>
      <c r="O459" s="399"/>
      <c r="P459" s="399"/>
      <c r="Q459" s="399"/>
      <c r="R459" s="399"/>
      <c r="S459" s="399"/>
      <c r="T459" s="399"/>
      <c r="U459" s="399"/>
      <c r="V459" s="399"/>
      <c r="W459" s="399"/>
      <c r="X459" s="399"/>
      <c r="Y459" s="399"/>
      <c r="Z459" s="399"/>
    </row>
    <row r="460" spans="1:26" x14ac:dyDescent="0.25">
      <c r="A460" s="399"/>
      <c r="B460" s="399"/>
      <c r="C460" s="399"/>
      <c r="D460" s="399"/>
      <c r="E460" s="399"/>
      <c r="F460" s="399"/>
      <c r="G460" s="399"/>
      <c r="H460" s="399"/>
      <c r="I460" s="399"/>
      <c r="J460" s="399"/>
      <c r="K460" s="399"/>
      <c r="L460" s="399"/>
      <c r="M460" s="399"/>
      <c r="N460" s="399"/>
      <c r="O460" s="399"/>
      <c r="P460" s="399"/>
      <c r="Q460" s="399"/>
      <c r="R460" s="399"/>
      <c r="S460" s="399"/>
      <c r="T460" s="399"/>
      <c r="U460" s="399"/>
      <c r="V460" s="399"/>
      <c r="W460" s="399"/>
      <c r="X460" s="399"/>
      <c r="Y460" s="399"/>
      <c r="Z460" s="399"/>
    </row>
    <row r="461" spans="1:26" x14ac:dyDescent="0.25">
      <c r="A461" s="399"/>
      <c r="B461" s="399"/>
      <c r="C461" s="399"/>
      <c r="D461" s="399"/>
      <c r="E461" s="399"/>
      <c r="F461" s="399"/>
      <c r="G461" s="399"/>
      <c r="H461" s="399"/>
      <c r="I461" s="399"/>
      <c r="J461" s="399"/>
      <c r="K461" s="399"/>
      <c r="L461" s="399"/>
      <c r="M461" s="399"/>
      <c r="N461" s="399"/>
      <c r="O461" s="399"/>
      <c r="P461" s="399"/>
      <c r="Q461" s="399"/>
      <c r="R461" s="399"/>
      <c r="S461" s="399"/>
      <c r="T461" s="399"/>
      <c r="U461" s="399"/>
      <c r="V461" s="399"/>
      <c r="W461" s="399"/>
      <c r="X461" s="399"/>
      <c r="Y461" s="399"/>
      <c r="Z461" s="399"/>
    </row>
    <row r="462" spans="1:26" x14ac:dyDescent="0.25">
      <c r="A462" s="399"/>
      <c r="B462" s="399"/>
      <c r="C462" s="399"/>
      <c r="D462" s="399"/>
      <c r="E462" s="399"/>
      <c r="F462" s="399"/>
      <c r="G462" s="399"/>
      <c r="H462" s="399"/>
      <c r="I462" s="399"/>
      <c r="J462" s="399"/>
      <c r="K462" s="399"/>
      <c r="L462" s="399"/>
      <c r="M462" s="399"/>
      <c r="N462" s="399"/>
      <c r="O462" s="399"/>
      <c r="P462" s="399"/>
      <c r="Q462" s="399"/>
      <c r="R462" s="399"/>
      <c r="S462" s="399"/>
      <c r="T462" s="399"/>
      <c r="U462" s="399"/>
      <c r="V462" s="399"/>
      <c r="W462" s="399"/>
      <c r="X462" s="399"/>
      <c r="Y462" s="399"/>
      <c r="Z462" s="399"/>
    </row>
    <row r="463" spans="1:26" x14ac:dyDescent="0.25">
      <c r="A463" s="399"/>
      <c r="B463" s="399"/>
      <c r="C463" s="399"/>
      <c r="D463" s="399"/>
      <c r="E463" s="399"/>
      <c r="F463" s="399"/>
      <c r="G463" s="399"/>
      <c r="H463" s="399"/>
      <c r="I463" s="399"/>
      <c r="J463" s="399"/>
      <c r="K463" s="399"/>
      <c r="L463" s="399"/>
      <c r="M463" s="399"/>
      <c r="N463" s="399"/>
      <c r="O463" s="399"/>
      <c r="P463" s="399"/>
      <c r="Q463" s="399"/>
      <c r="R463" s="399"/>
      <c r="S463" s="399"/>
      <c r="T463" s="399"/>
      <c r="U463" s="399"/>
      <c r="V463" s="399"/>
      <c r="W463" s="399"/>
      <c r="X463" s="399"/>
      <c r="Y463" s="399"/>
      <c r="Z463" s="399"/>
    </row>
    <row r="464" spans="1:26" x14ac:dyDescent="0.25">
      <c r="A464" s="399"/>
      <c r="B464" s="399"/>
      <c r="C464" s="399"/>
      <c r="D464" s="399"/>
      <c r="E464" s="399"/>
      <c r="F464" s="399"/>
      <c r="G464" s="399"/>
      <c r="H464" s="399"/>
      <c r="I464" s="399"/>
      <c r="J464" s="399"/>
      <c r="K464" s="399"/>
      <c r="L464" s="399"/>
      <c r="M464" s="399"/>
      <c r="N464" s="399"/>
      <c r="O464" s="399"/>
      <c r="P464" s="399"/>
      <c r="Q464" s="399"/>
      <c r="R464" s="399"/>
      <c r="S464" s="399"/>
      <c r="T464" s="399"/>
      <c r="U464" s="399"/>
      <c r="V464" s="399"/>
      <c r="W464" s="399"/>
      <c r="X464" s="399"/>
      <c r="Y464" s="399"/>
      <c r="Z464" s="399"/>
    </row>
    <row r="465" spans="1:26" x14ac:dyDescent="0.25">
      <c r="A465" s="399"/>
      <c r="B465" s="399"/>
      <c r="C465" s="399"/>
      <c r="D465" s="399"/>
      <c r="E465" s="399"/>
      <c r="F465" s="399"/>
      <c r="G465" s="399"/>
      <c r="H465" s="399"/>
      <c r="I465" s="399"/>
      <c r="J465" s="399"/>
      <c r="K465" s="399"/>
      <c r="L465" s="399"/>
      <c r="M465" s="399"/>
      <c r="N465" s="399"/>
      <c r="O465" s="399"/>
      <c r="P465" s="399"/>
      <c r="Q465" s="399"/>
      <c r="R465" s="399"/>
      <c r="S465" s="399"/>
      <c r="T465" s="399"/>
      <c r="U465" s="399"/>
      <c r="V465" s="399"/>
      <c r="W465" s="399"/>
      <c r="X465" s="399"/>
      <c r="Y465" s="399"/>
      <c r="Z465" s="399"/>
    </row>
    <row r="466" spans="1:26" x14ac:dyDescent="0.25">
      <c r="A466" s="399"/>
      <c r="B466" s="399"/>
      <c r="C466" s="399"/>
      <c r="D466" s="399"/>
      <c r="E466" s="399"/>
      <c r="F466" s="399"/>
      <c r="G466" s="399"/>
      <c r="H466" s="399"/>
      <c r="I466" s="399"/>
      <c r="J466" s="399"/>
      <c r="K466" s="399"/>
      <c r="L466" s="399"/>
      <c r="M466" s="399"/>
      <c r="N466" s="399"/>
      <c r="O466" s="399"/>
      <c r="P466" s="399"/>
      <c r="Q466" s="399"/>
      <c r="R466" s="399"/>
      <c r="S466" s="399"/>
      <c r="T466" s="399"/>
      <c r="U466" s="399"/>
      <c r="V466" s="399"/>
      <c r="W466" s="399"/>
      <c r="X466" s="399"/>
      <c r="Y466" s="399"/>
      <c r="Z466" s="399"/>
    </row>
    <row r="467" spans="1:26" x14ac:dyDescent="0.25">
      <c r="A467" s="399"/>
      <c r="B467" s="399"/>
      <c r="C467" s="399"/>
      <c r="D467" s="399"/>
      <c r="E467" s="399"/>
      <c r="F467" s="399"/>
      <c r="G467" s="399"/>
      <c r="H467" s="399"/>
      <c r="I467" s="399"/>
      <c r="J467" s="399"/>
      <c r="K467" s="399"/>
      <c r="L467" s="399"/>
      <c r="M467" s="399"/>
      <c r="N467" s="399"/>
      <c r="O467" s="399"/>
      <c r="P467" s="399"/>
      <c r="Q467" s="399"/>
      <c r="R467" s="399"/>
      <c r="S467" s="399"/>
      <c r="T467" s="399"/>
      <c r="U467" s="399"/>
      <c r="V467" s="399"/>
      <c r="W467" s="399"/>
      <c r="X467" s="399"/>
      <c r="Y467" s="399"/>
      <c r="Z467" s="399"/>
    </row>
    <row r="468" spans="1:26" x14ac:dyDescent="0.25">
      <c r="A468" s="399"/>
      <c r="B468" s="399"/>
      <c r="C468" s="399"/>
      <c r="D468" s="399"/>
      <c r="E468" s="399"/>
      <c r="F468" s="399"/>
      <c r="G468" s="399"/>
      <c r="H468" s="399"/>
      <c r="I468" s="399"/>
      <c r="J468" s="399"/>
      <c r="K468" s="399"/>
      <c r="L468" s="399"/>
      <c r="M468" s="399"/>
      <c r="N468" s="399"/>
      <c r="O468" s="399"/>
      <c r="P468" s="399"/>
      <c r="Q468" s="399"/>
      <c r="R468" s="399"/>
      <c r="S468" s="399"/>
      <c r="T468" s="399"/>
      <c r="U468" s="399"/>
      <c r="V468" s="399"/>
      <c r="W468" s="399"/>
      <c r="X468" s="399"/>
      <c r="Y468" s="399"/>
      <c r="Z468" s="399"/>
    </row>
    <row r="469" spans="1:26" x14ac:dyDescent="0.25">
      <c r="A469" s="399"/>
      <c r="B469" s="399"/>
      <c r="C469" s="399"/>
      <c r="D469" s="399"/>
      <c r="E469" s="399"/>
      <c r="F469" s="399"/>
      <c r="G469" s="399"/>
      <c r="H469" s="399"/>
      <c r="I469" s="399"/>
      <c r="J469" s="399"/>
      <c r="K469" s="399"/>
      <c r="L469" s="399"/>
      <c r="M469" s="399"/>
      <c r="N469" s="399"/>
      <c r="O469" s="399"/>
      <c r="P469" s="399"/>
      <c r="Q469" s="399"/>
      <c r="R469" s="399"/>
      <c r="S469" s="399"/>
      <c r="T469" s="399"/>
      <c r="U469" s="399"/>
      <c r="V469" s="399"/>
      <c r="W469" s="399"/>
      <c r="X469" s="399"/>
      <c r="Y469" s="399"/>
      <c r="Z469" s="399"/>
    </row>
    <row r="470" spans="1:26" x14ac:dyDescent="0.25">
      <c r="A470" s="399"/>
      <c r="B470" s="399"/>
      <c r="C470" s="399"/>
      <c r="D470" s="399"/>
      <c r="E470" s="399"/>
      <c r="F470" s="399"/>
      <c r="G470" s="399"/>
      <c r="H470" s="399"/>
      <c r="I470" s="399"/>
      <c r="J470" s="399"/>
      <c r="K470" s="399"/>
      <c r="L470" s="399"/>
      <c r="M470" s="399"/>
      <c r="N470" s="399"/>
      <c r="O470" s="399"/>
      <c r="P470" s="399"/>
      <c r="Q470" s="399"/>
      <c r="R470" s="399"/>
      <c r="S470" s="399"/>
      <c r="T470" s="399"/>
      <c r="U470" s="399"/>
      <c r="V470" s="399"/>
      <c r="W470" s="399"/>
      <c r="X470" s="399"/>
      <c r="Y470" s="399"/>
      <c r="Z470" s="399"/>
    </row>
    <row r="471" spans="1:26" x14ac:dyDescent="0.25">
      <c r="A471" s="399"/>
      <c r="B471" s="399"/>
      <c r="C471" s="399"/>
      <c r="D471" s="399"/>
      <c r="E471" s="399"/>
      <c r="F471" s="399"/>
      <c r="G471" s="399"/>
      <c r="H471" s="399"/>
      <c r="I471" s="399"/>
      <c r="J471" s="399"/>
      <c r="K471" s="399"/>
      <c r="L471" s="399"/>
      <c r="M471" s="399"/>
      <c r="N471" s="399"/>
      <c r="O471" s="399"/>
      <c r="P471" s="399"/>
      <c r="Q471" s="399"/>
      <c r="R471" s="399"/>
      <c r="S471" s="399"/>
      <c r="T471" s="399"/>
      <c r="U471" s="399"/>
      <c r="V471" s="399"/>
      <c r="W471" s="399"/>
      <c r="X471" s="399"/>
      <c r="Y471" s="399"/>
      <c r="Z471" s="399"/>
    </row>
    <row r="472" spans="1:26" x14ac:dyDescent="0.25">
      <c r="A472" s="399"/>
      <c r="B472" s="399"/>
      <c r="C472" s="399"/>
      <c r="D472" s="399"/>
      <c r="E472" s="399"/>
      <c r="F472" s="399"/>
      <c r="G472" s="399"/>
      <c r="H472" s="399"/>
      <c r="I472" s="399"/>
      <c r="J472" s="399"/>
      <c r="K472" s="399"/>
      <c r="L472" s="399"/>
      <c r="M472" s="399"/>
      <c r="N472" s="399"/>
      <c r="O472" s="399"/>
      <c r="P472" s="399"/>
      <c r="Q472" s="399"/>
      <c r="R472" s="399"/>
      <c r="S472" s="399"/>
      <c r="T472" s="399"/>
      <c r="U472" s="399"/>
      <c r="V472" s="399"/>
      <c r="W472" s="399"/>
      <c r="X472" s="399"/>
      <c r="Y472" s="399"/>
      <c r="Z472" s="399"/>
    </row>
    <row r="473" spans="1:26" x14ac:dyDescent="0.25">
      <c r="A473" s="399"/>
      <c r="B473" s="399"/>
      <c r="C473" s="399"/>
      <c r="D473" s="399"/>
      <c r="E473" s="399"/>
      <c r="F473" s="399"/>
      <c r="G473" s="399"/>
      <c r="H473" s="399"/>
      <c r="I473" s="399"/>
      <c r="J473" s="399"/>
      <c r="K473" s="399"/>
      <c r="L473" s="399"/>
      <c r="M473" s="399"/>
      <c r="N473" s="399"/>
      <c r="O473" s="399"/>
      <c r="P473" s="399"/>
      <c r="Q473" s="399"/>
      <c r="R473" s="399"/>
      <c r="S473" s="399"/>
      <c r="T473" s="399"/>
      <c r="U473" s="399"/>
      <c r="V473" s="399"/>
      <c r="W473" s="399"/>
      <c r="X473" s="399"/>
      <c r="Y473" s="399"/>
      <c r="Z473" s="399"/>
    </row>
    <row r="474" spans="1:26" x14ac:dyDescent="0.25">
      <c r="A474" s="399"/>
      <c r="B474" s="399"/>
      <c r="C474" s="399"/>
      <c r="D474" s="399"/>
      <c r="E474" s="399"/>
      <c r="F474" s="399"/>
      <c r="G474" s="399"/>
      <c r="H474" s="399"/>
      <c r="I474" s="399"/>
      <c r="J474" s="399"/>
      <c r="K474" s="399"/>
      <c r="L474" s="399"/>
      <c r="M474" s="399"/>
      <c r="N474" s="399"/>
      <c r="O474" s="399"/>
      <c r="P474" s="399"/>
      <c r="Q474" s="399"/>
      <c r="R474" s="399"/>
      <c r="S474" s="399"/>
      <c r="T474" s="399"/>
      <c r="U474" s="399"/>
      <c r="V474" s="399"/>
      <c r="W474" s="399"/>
      <c r="X474" s="399"/>
      <c r="Y474" s="399"/>
      <c r="Z474" s="399"/>
    </row>
    <row r="475" spans="1:26" x14ac:dyDescent="0.25">
      <c r="A475" s="399"/>
      <c r="B475" s="399"/>
      <c r="C475" s="399"/>
      <c r="D475" s="399"/>
      <c r="E475" s="399"/>
      <c r="F475" s="399"/>
      <c r="G475" s="399"/>
      <c r="H475" s="399"/>
      <c r="I475" s="399"/>
      <c r="J475" s="399"/>
      <c r="K475" s="399"/>
      <c r="L475" s="399"/>
      <c r="M475" s="399"/>
      <c r="N475" s="399"/>
      <c r="O475" s="399"/>
      <c r="P475" s="399"/>
      <c r="Q475" s="399"/>
      <c r="R475" s="399"/>
      <c r="S475" s="399"/>
      <c r="T475" s="399"/>
      <c r="U475" s="399"/>
      <c r="V475" s="399"/>
      <c r="W475" s="399"/>
      <c r="X475" s="399"/>
      <c r="Y475" s="399"/>
      <c r="Z475" s="399"/>
    </row>
    <row r="476" spans="1:26" x14ac:dyDescent="0.25">
      <c r="A476" s="399"/>
      <c r="B476" s="399"/>
      <c r="C476" s="399"/>
      <c r="D476" s="399"/>
      <c r="E476" s="399"/>
      <c r="F476" s="399"/>
      <c r="G476" s="399"/>
      <c r="H476" s="399"/>
      <c r="I476" s="399"/>
      <c r="J476" s="399"/>
      <c r="K476" s="399"/>
      <c r="L476" s="399"/>
      <c r="M476" s="399"/>
      <c r="N476" s="399"/>
      <c r="O476" s="399"/>
      <c r="P476" s="399"/>
      <c r="Q476" s="399"/>
      <c r="R476" s="399"/>
      <c r="S476" s="399"/>
      <c r="T476" s="399"/>
      <c r="U476" s="399"/>
      <c r="V476" s="399"/>
      <c r="W476" s="399"/>
      <c r="X476" s="399"/>
      <c r="Y476" s="399"/>
      <c r="Z476" s="399"/>
    </row>
    <row r="477" spans="1:26" x14ac:dyDescent="0.25">
      <c r="A477" s="399"/>
      <c r="B477" s="399"/>
      <c r="C477" s="399"/>
      <c r="D477" s="399"/>
      <c r="E477" s="399"/>
      <c r="F477" s="399"/>
      <c r="G477" s="399"/>
      <c r="H477" s="399"/>
      <c r="I477" s="399"/>
      <c r="J477" s="399"/>
      <c r="K477" s="399"/>
      <c r="L477" s="399"/>
      <c r="M477" s="399"/>
      <c r="N477" s="399"/>
      <c r="O477" s="399"/>
      <c r="P477" s="399"/>
      <c r="Q477" s="399"/>
      <c r="R477" s="399"/>
      <c r="S477" s="399"/>
      <c r="T477" s="399"/>
      <c r="U477" s="399"/>
      <c r="V477" s="399"/>
      <c r="W477" s="399"/>
      <c r="X477" s="399"/>
      <c r="Y477" s="399"/>
      <c r="Z477" s="399"/>
    </row>
    <row r="478" spans="1:26" x14ac:dyDescent="0.25">
      <c r="A478" s="399"/>
      <c r="B478" s="399"/>
      <c r="C478" s="399"/>
      <c r="D478" s="399"/>
      <c r="E478" s="399"/>
      <c r="F478" s="399"/>
      <c r="G478" s="399"/>
      <c r="H478" s="399"/>
      <c r="I478" s="399"/>
      <c r="J478" s="399"/>
      <c r="K478" s="399"/>
      <c r="L478" s="399"/>
      <c r="M478" s="399"/>
      <c r="N478" s="399"/>
      <c r="O478" s="399"/>
      <c r="P478" s="399"/>
      <c r="Q478" s="399"/>
      <c r="R478" s="399"/>
      <c r="S478" s="399"/>
      <c r="T478" s="399"/>
      <c r="U478" s="399"/>
      <c r="V478" s="399"/>
      <c r="W478" s="399"/>
      <c r="X478" s="399"/>
      <c r="Y478" s="399"/>
      <c r="Z478" s="399"/>
    </row>
    <row r="479" spans="1:26" x14ac:dyDescent="0.25">
      <c r="A479" s="399"/>
      <c r="B479" s="399"/>
      <c r="C479" s="399"/>
      <c r="D479" s="399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  <c r="Z479" s="399"/>
    </row>
    <row r="480" spans="1:26" x14ac:dyDescent="0.25">
      <c r="A480" s="399"/>
      <c r="B480" s="399"/>
      <c r="C480" s="399"/>
      <c r="D480" s="399"/>
      <c r="E480" s="399"/>
      <c r="F480" s="399"/>
      <c r="G480" s="399"/>
      <c r="H480" s="399"/>
      <c r="I480" s="399"/>
      <c r="J480" s="399"/>
      <c r="K480" s="399"/>
      <c r="L480" s="399"/>
      <c r="M480" s="399"/>
      <c r="N480" s="399"/>
      <c r="O480" s="399"/>
      <c r="P480" s="399"/>
      <c r="Q480" s="399"/>
      <c r="R480" s="399"/>
      <c r="S480" s="399"/>
      <c r="T480" s="399"/>
      <c r="U480" s="399"/>
      <c r="V480" s="399"/>
      <c r="W480" s="399"/>
      <c r="X480" s="399"/>
      <c r="Y480" s="399"/>
      <c r="Z480" s="399"/>
    </row>
    <row r="481" spans="1:26" x14ac:dyDescent="0.25">
      <c r="A481" s="399"/>
      <c r="B481" s="399"/>
      <c r="C481" s="399"/>
      <c r="D481" s="399"/>
      <c r="E481" s="399"/>
      <c r="F481" s="399"/>
      <c r="G481" s="399"/>
      <c r="H481" s="399"/>
      <c r="I481" s="399"/>
      <c r="J481" s="399"/>
      <c r="K481" s="399"/>
      <c r="L481" s="399"/>
      <c r="M481" s="399"/>
      <c r="N481" s="399"/>
      <c r="O481" s="399"/>
      <c r="P481" s="399"/>
      <c r="Q481" s="399"/>
      <c r="R481" s="399"/>
      <c r="S481" s="399"/>
      <c r="T481" s="399"/>
      <c r="U481" s="399"/>
      <c r="V481" s="399"/>
      <c r="W481" s="399"/>
      <c r="X481" s="399"/>
      <c r="Y481" s="399"/>
      <c r="Z481" s="399"/>
    </row>
    <row r="482" spans="1:26" x14ac:dyDescent="0.25">
      <c r="A482" s="399"/>
      <c r="B482" s="399"/>
      <c r="C482" s="399"/>
      <c r="D482" s="399"/>
      <c r="E482" s="399"/>
      <c r="F482" s="399"/>
      <c r="G482" s="399"/>
      <c r="H482" s="399"/>
      <c r="I482" s="399"/>
      <c r="J482" s="399"/>
      <c r="K482" s="399"/>
      <c r="L482" s="399"/>
      <c r="M482" s="399"/>
      <c r="N482" s="399"/>
      <c r="O482" s="399"/>
      <c r="P482" s="399"/>
      <c r="Q482" s="399"/>
      <c r="R482" s="399"/>
      <c r="S482" s="399"/>
      <c r="T482" s="399"/>
      <c r="U482" s="399"/>
      <c r="V482" s="399"/>
      <c r="W482" s="399"/>
      <c r="X482" s="399"/>
      <c r="Y482" s="399"/>
      <c r="Z482" s="399"/>
    </row>
    <row r="483" spans="1:26" x14ac:dyDescent="0.25">
      <c r="A483" s="399"/>
      <c r="B483" s="399"/>
      <c r="C483" s="399"/>
      <c r="D483" s="399"/>
      <c r="E483" s="399"/>
      <c r="F483" s="399"/>
      <c r="G483" s="399"/>
      <c r="H483" s="399"/>
      <c r="I483" s="399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</row>
    <row r="484" spans="1:26" x14ac:dyDescent="0.25">
      <c r="A484" s="399"/>
      <c r="B484" s="399"/>
      <c r="C484" s="399"/>
      <c r="D484" s="399"/>
      <c r="E484" s="399"/>
      <c r="F484" s="399"/>
      <c r="G484" s="399"/>
      <c r="H484" s="399"/>
      <c r="I484" s="399"/>
      <c r="J484" s="399"/>
      <c r="K484" s="399"/>
      <c r="L484" s="399"/>
      <c r="M484" s="399"/>
      <c r="N484" s="399"/>
      <c r="O484" s="399"/>
      <c r="P484" s="399"/>
      <c r="Q484" s="399"/>
      <c r="R484" s="399"/>
      <c r="S484" s="399"/>
      <c r="T484" s="399"/>
      <c r="U484" s="399"/>
      <c r="V484" s="399"/>
      <c r="W484" s="399"/>
      <c r="X484" s="399"/>
      <c r="Y484" s="399"/>
      <c r="Z484" s="399"/>
    </row>
    <row r="485" spans="1:26" x14ac:dyDescent="0.25">
      <c r="A485" s="399"/>
      <c r="B485" s="399"/>
      <c r="C485" s="399"/>
      <c r="D485" s="399"/>
      <c r="E485" s="399"/>
      <c r="F485" s="399"/>
      <c r="G485" s="399"/>
      <c r="H485" s="399"/>
      <c r="I485" s="399"/>
      <c r="J485" s="399"/>
      <c r="K485" s="399"/>
      <c r="L485" s="399"/>
      <c r="M485" s="399"/>
      <c r="N485" s="399"/>
      <c r="O485" s="399"/>
      <c r="P485" s="399"/>
      <c r="Q485" s="399"/>
      <c r="R485" s="399"/>
      <c r="S485" s="399"/>
      <c r="T485" s="399"/>
      <c r="U485" s="399"/>
      <c r="V485" s="399"/>
      <c r="W485" s="399"/>
      <c r="X485" s="399"/>
      <c r="Y485" s="399"/>
      <c r="Z485" s="399"/>
    </row>
    <row r="486" spans="1:26" x14ac:dyDescent="0.25">
      <c r="A486" s="399"/>
      <c r="B486" s="399"/>
      <c r="C486" s="399"/>
      <c r="D486" s="399"/>
      <c r="E486" s="399"/>
      <c r="F486" s="399"/>
      <c r="G486" s="399"/>
      <c r="H486" s="399"/>
      <c r="I486" s="399"/>
      <c r="J486" s="399"/>
      <c r="K486" s="399"/>
      <c r="L486" s="399"/>
      <c r="M486" s="399"/>
      <c r="N486" s="399"/>
      <c r="O486" s="399"/>
      <c r="P486" s="399"/>
      <c r="Q486" s="399"/>
      <c r="R486" s="399"/>
      <c r="S486" s="399"/>
      <c r="T486" s="399"/>
      <c r="U486" s="399"/>
      <c r="V486" s="399"/>
      <c r="W486" s="399"/>
      <c r="X486" s="399"/>
      <c r="Y486" s="399"/>
      <c r="Z486" s="399"/>
    </row>
    <row r="487" spans="1:26" x14ac:dyDescent="0.25">
      <c r="A487" s="399"/>
      <c r="B487" s="399"/>
      <c r="C487" s="399"/>
      <c r="D487" s="399"/>
      <c r="E487" s="399"/>
      <c r="F487" s="399"/>
      <c r="G487" s="399"/>
      <c r="H487" s="399"/>
      <c r="I487" s="399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</row>
    <row r="488" spans="1:26" x14ac:dyDescent="0.25">
      <c r="A488" s="399"/>
      <c r="B488" s="399"/>
      <c r="C488" s="399"/>
      <c r="D488" s="399"/>
      <c r="E488" s="399"/>
      <c r="F488" s="399"/>
      <c r="G488" s="399"/>
      <c r="H488" s="399"/>
      <c r="I488" s="399"/>
      <c r="J488" s="399"/>
      <c r="K488" s="399"/>
      <c r="L488" s="399"/>
      <c r="M488" s="399"/>
      <c r="N488" s="399"/>
      <c r="O488" s="399"/>
      <c r="P488" s="399"/>
      <c r="Q488" s="399"/>
      <c r="R488" s="399"/>
      <c r="S488" s="399"/>
      <c r="T488" s="399"/>
      <c r="U488" s="399"/>
      <c r="V488" s="399"/>
      <c r="W488" s="399"/>
      <c r="X488" s="399"/>
      <c r="Y488" s="399"/>
      <c r="Z488" s="399"/>
    </row>
    <row r="489" spans="1:26" x14ac:dyDescent="0.25">
      <c r="A489" s="399"/>
      <c r="B489" s="399"/>
      <c r="C489" s="399"/>
      <c r="D489" s="399"/>
      <c r="E489" s="399"/>
      <c r="F489" s="399"/>
      <c r="G489" s="399"/>
      <c r="H489" s="399"/>
      <c r="I489" s="399"/>
      <c r="J489" s="399"/>
      <c r="K489" s="399"/>
      <c r="L489" s="399"/>
      <c r="M489" s="399"/>
      <c r="N489" s="399"/>
      <c r="O489" s="399"/>
      <c r="P489" s="399"/>
      <c r="Q489" s="399"/>
      <c r="R489" s="399"/>
      <c r="S489" s="399"/>
      <c r="T489" s="399"/>
      <c r="U489" s="399"/>
      <c r="V489" s="399"/>
      <c r="W489" s="399"/>
      <c r="X489" s="399"/>
      <c r="Y489" s="399"/>
      <c r="Z489" s="399"/>
    </row>
    <row r="490" spans="1:26" x14ac:dyDescent="0.25">
      <c r="A490" s="399"/>
      <c r="B490" s="399"/>
      <c r="C490" s="399"/>
      <c r="D490" s="399"/>
      <c r="E490" s="399"/>
      <c r="F490" s="399"/>
      <c r="G490" s="399"/>
      <c r="H490" s="399"/>
      <c r="I490" s="399"/>
      <c r="J490" s="399"/>
      <c r="K490" s="399"/>
      <c r="L490" s="399"/>
      <c r="M490" s="399"/>
      <c r="N490" s="399"/>
      <c r="O490" s="399"/>
      <c r="P490" s="399"/>
      <c r="Q490" s="399"/>
      <c r="R490" s="399"/>
      <c r="S490" s="399"/>
      <c r="T490" s="399"/>
      <c r="U490" s="399"/>
      <c r="V490" s="399"/>
      <c r="W490" s="399"/>
      <c r="X490" s="399"/>
      <c r="Y490" s="399"/>
      <c r="Z490" s="399"/>
    </row>
    <row r="491" spans="1:26" x14ac:dyDescent="0.25">
      <c r="A491" s="399"/>
      <c r="B491" s="399"/>
      <c r="C491" s="399"/>
      <c r="D491" s="399"/>
      <c r="E491" s="399"/>
      <c r="F491" s="399"/>
      <c r="G491" s="399"/>
      <c r="H491" s="399"/>
      <c r="I491" s="399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</row>
    <row r="492" spans="1:26" x14ac:dyDescent="0.25">
      <c r="A492" s="399"/>
      <c r="B492" s="399"/>
      <c r="C492" s="399"/>
      <c r="D492" s="399"/>
      <c r="E492" s="399"/>
      <c r="F492" s="399"/>
      <c r="G492" s="399"/>
      <c r="H492" s="399"/>
      <c r="I492" s="399"/>
      <c r="J492" s="399"/>
      <c r="K492" s="399"/>
      <c r="L492" s="399"/>
      <c r="M492" s="399"/>
      <c r="N492" s="399"/>
      <c r="O492" s="399"/>
      <c r="P492" s="399"/>
      <c r="Q492" s="399"/>
      <c r="R492" s="399"/>
      <c r="S492" s="399"/>
      <c r="T492" s="399"/>
      <c r="U492" s="399"/>
      <c r="V492" s="399"/>
      <c r="W492" s="399"/>
      <c r="X492" s="399"/>
      <c r="Y492" s="399"/>
      <c r="Z492" s="399"/>
    </row>
    <row r="493" spans="1:26" x14ac:dyDescent="0.25">
      <c r="A493" s="399"/>
      <c r="B493" s="399"/>
      <c r="C493" s="399"/>
      <c r="D493" s="399"/>
      <c r="E493" s="399"/>
      <c r="F493" s="399"/>
      <c r="G493" s="399"/>
      <c r="H493" s="399"/>
      <c r="I493" s="399"/>
      <c r="J493" s="399"/>
      <c r="K493" s="399"/>
      <c r="L493" s="399"/>
      <c r="M493" s="399"/>
      <c r="N493" s="399"/>
      <c r="O493" s="399"/>
      <c r="P493" s="399"/>
      <c r="Q493" s="399"/>
      <c r="R493" s="399"/>
      <c r="S493" s="399"/>
      <c r="T493" s="399"/>
      <c r="U493" s="399"/>
      <c r="V493" s="399"/>
      <c r="W493" s="399"/>
      <c r="X493" s="399"/>
      <c r="Y493" s="399"/>
      <c r="Z493" s="399"/>
    </row>
    <row r="494" spans="1:26" x14ac:dyDescent="0.25">
      <c r="A494" s="399"/>
      <c r="B494" s="399"/>
      <c r="C494" s="399"/>
      <c r="D494" s="399"/>
      <c r="E494" s="399"/>
      <c r="F494" s="399"/>
      <c r="G494" s="399"/>
      <c r="H494" s="399"/>
      <c r="I494" s="399"/>
      <c r="J494" s="399"/>
      <c r="K494" s="399"/>
      <c r="L494" s="399"/>
      <c r="M494" s="399"/>
      <c r="N494" s="399"/>
      <c r="O494" s="399"/>
      <c r="P494" s="399"/>
      <c r="Q494" s="399"/>
      <c r="R494" s="399"/>
      <c r="S494" s="399"/>
      <c r="T494" s="399"/>
      <c r="U494" s="399"/>
      <c r="V494" s="399"/>
      <c r="W494" s="399"/>
      <c r="X494" s="399"/>
      <c r="Y494" s="399"/>
      <c r="Z494" s="399"/>
    </row>
    <row r="495" spans="1:26" x14ac:dyDescent="0.25">
      <c r="A495" s="399"/>
      <c r="B495" s="399"/>
      <c r="C495" s="399"/>
      <c r="D495" s="399"/>
      <c r="E495" s="399"/>
      <c r="F495" s="399"/>
      <c r="G495" s="399"/>
      <c r="H495" s="399"/>
      <c r="I495" s="399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</row>
    <row r="496" spans="1:26" x14ac:dyDescent="0.25">
      <c r="A496" s="399"/>
      <c r="B496" s="399"/>
      <c r="C496" s="399"/>
      <c r="D496" s="399"/>
      <c r="E496" s="399"/>
      <c r="F496" s="399"/>
      <c r="G496" s="399"/>
      <c r="H496" s="399"/>
      <c r="I496" s="399"/>
      <c r="J496" s="399"/>
      <c r="K496" s="399"/>
      <c r="L496" s="399"/>
      <c r="M496" s="399"/>
      <c r="N496" s="399"/>
      <c r="O496" s="399"/>
      <c r="P496" s="399"/>
      <c r="Q496" s="399"/>
      <c r="R496" s="399"/>
      <c r="S496" s="399"/>
      <c r="T496" s="399"/>
      <c r="U496" s="399"/>
      <c r="V496" s="399"/>
      <c r="W496" s="399"/>
      <c r="X496" s="399"/>
      <c r="Y496" s="399"/>
      <c r="Z496" s="399"/>
    </row>
    <row r="497" spans="1:26" x14ac:dyDescent="0.25">
      <c r="A497" s="399"/>
      <c r="B497" s="399"/>
      <c r="C497" s="399"/>
      <c r="D497" s="399"/>
      <c r="E497" s="399"/>
      <c r="F497" s="399"/>
      <c r="G497" s="399"/>
      <c r="H497" s="399"/>
      <c r="I497" s="399"/>
      <c r="J497" s="399"/>
      <c r="K497" s="399"/>
      <c r="L497" s="399"/>
      <c r="M497" s="399"/>
      <c r="N497" s="399"/>
      <c r="O497" s="399"/>
      <c r="P497" s="399"/>
      <c r="Q497" s="399"/>
      <c r="R497" s="399"/>
      <c r="S497" s="399"/>
      <c r="T497" s="399"/>
      <c r="U497" s="399"/>
      <c r="V497" s="399"/>
      <c r="W497" s="399"/>
      <c r="X497" s="399"/>
      <c r="Y497" s="399"/>
      <c r="Z497" s="399"/>
    </row>
    <row r="498" spans="1:26" x14ac:dyDescent="0.25">
      <c r="A498" s="399"/>
      <c r="B498" s="399"/>
      <c r="C498" s="399"/>
      <c r="D498" s="399"/>
      <c r="E498" s="399"/>
      <c r="F498" s="399"/>
      <c r="G498" s="399"/>
      <c r="H498" s="399"/>
      <c r="I498" s="399"/>
      <c r="J498" s="399"/>
      <c r="K498" s="399"/>
      <c r="L498" s="399"/>
      <c r="M498" s="399"/>
      <c r="N498" s="399"/>
      <c r="O498" s="399"/>
      <c r="P498" s="399"/>
      <c r="Q498" s="399"/>
      <c r="R498" s="399"/>
      <c r="S498" s="399"/>
      <c r="T498" s="399"/>
      <c r="U498" s="399"/>
      <c r="V498" s="399"/>
      <c r="W498" s="399"/>
      <c r="X498" s="399"/>
      <c r="Y498" s="399"/>
      <c r="Z498" s="399"/>
    </row>
    <row r="499" spans="1:26" x14ac:dyDescent="0.25">
      <c r="A499" s="399"/>
      <c r="B499" s="399"/>
      <c r="C499" s="399"/>
      <c r="D499" s="399"/>
      <c r="E499" s="399"/>
      <c r="F499" s="399"/>
      <c r="G499" s="399"/>
      <c r="H499" s="399"/>
      <c r="I499" s="399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</row>
    <row r="500" spans="1:26" x14ac:dyDescent="0.25">
      <c r="A500" s="399"/>
      <c r="B500" s="399"/>
      <c r="C500" s="399"/>
      <c r="D500" s="399"/>
      <c r="E500" s="399"/>
      <c r="F500" s="399"/>
      <c r="G500" s="399"/>
      <c r="H500" s="399"/>
      <c r="I500" s="399"/>
      <c r="J500" s="399"/>
      <c r="K500" s="399"/>
      <c r="L500" s="399"/>
      <c r="M500" s="399"/>
      <c r="N500" s="399"/>
      <c r="O500" s="399"/>
      <c r="P500" s="399"/>
      <c r="Q500" s="399"/>
      <c r="R500" s="399"/>
      <c r="S500" s="399"/>
      <c r="T500" s="399"/>
      <c r="U500" s="399"/>
      <c r="V500" s="399"/>
      <c r="W500" s="399"/>
      <c r="X500" s="399"/>
      <c r="Y500" s="399"/>
      <c r="Z500" s="399"/>
    </row>
    <row r="501" spans="1:26" x14ac:dyDescent="0.25">
      <c r="A501" s="399"/>
      <c r="B501" s="399"/>
      <c r="C501" s="399"/>
      <c r="D501" s="399"/>
      <c r="E501" s="399"/>
      <c r="F501" s="399"/>
      <c r="G501" s="399"/>
      <c r="H501" s="399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  <c r="Z501" s="399"/>
    </row>
    <row r="502" spans="1:26" x14ac:dyDescent="0.25">
      <c r="A502" s="399"/>
      <c r="B502" s="399"/>
      <c r="C502" s="399"/>
      <c r="D502" s="399"/>
      <c r="E502" s="399"/>
      <c r="F502" s="399"/>
      <c r="G502" s="399"/>
      <c r="H502" s="399"/>
      <c r="I502" s="399"/>
      <c r="J502" s="399"/>
      <c r="K502" s="399"/>
      <c r="L502" s="399"/>
      <c r="M502" s="399"/>
      <c r="N502" s="399"/>
      <c r="O502" s="399"/>
      <c r="P502" s="399"/>
      <c r="Q502" s="399"/>
      <c r="R502" s="399"/>
      <c r="S502" s="399"/>
      <c r="T502" s="399"/>
      <c r="U502" s="399"/>
      <c r="V502" s="399"/>
      <c r="W502" s="399"/>
      <c r="X502" s="399"/>
      <c r="Y502" s="399"/>
      <c r="Z502" s="399"/>
    </row>
    <row r="503" spans="1:26" x14ac:dyDescent="0.25">
      <c r="A503" s="399"/>
      <c r="B503" s="399"/>
      <c r="C503" s="399"/>
      <c r="D503" s="399"/>
      <c r="E503" s="399"/>
      <c r="F503" s="399"/>
      <c r="G503" s="399"/>
      <c r="H503" s="399"/>
      <c r="I503" s="399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</row>
    <row r="504" spans="1:26" x14ac:dyDescent="0.25">
      <c r="A504" s="399"/>
      <c r="B504" s="399"/>
      <c r="C504" s="399"/>
      <c r="D504" s="399"/>
      <c r="E504" s="399"/>
      <c r="F504" s="399"/>
      <c r="G504" s="399"/>
      <c r="H504" s="399"/>
      <c r="I504" s="399"/>
      <c r="J504" s="399"/>
      <c r="K504" s="399"/>
      <c r="L504" s="399"/>
      <c r="M504" s="399"/>
      <c r="N504" s="399"/>
      <c r="O504" s="399"/>
      <c r="P504" s="399"/>
      <c r="Q504" s="399"/>
      <c r="R504" s="399"/>
      <c r="S504" s="399"/>
      <c r="T504" s="399"/>
      <c r="U504" s="399"/>
      <c r="V504" s="399"/>
      <c r="W504" s="399"/>
      <c r="X504" s="399"/>
      <c r="Y504" s="399"/>
      <c r="Z504" s="399"/>
    </row>
    <row r="505" spans="1:26" x14ac:dyDescent="0.25">
      <c r="A505" s="399"/>
      <c r="B505" s="399"/>
      <c r="C505" s="399"/>
      <c r="D505" s="399"/>
      <c r="E505" s="399"/>
      <c r="F505" s="399"/>
      <c r="G505" s="399"/>
      <c r="H505" s="399"/>
      <c r="I505" s="399"/>
      <c r="J505" s="399"/>
      <c r="K505" s="399"/>
      <c r="L505" s="399"/>
      <c r="M505" s="399"/>
      <c r="N505" s="399"/>
      <c r="O505" s="399"/>
      <c r="P505" s="399"/>
      <c r="Q505" s="399"/>
      <c r="R505" s="399"/>
      <c r="S505" s="399"/>
      <c r="T505" s="399"/>
      <c r="U505" s="399"/>
      <c r="V505" s="399"/>
      <c r="W505" s="399"/>
      <c r="X505" s="399"/>
      <c r="Y505" s="399"/>
      <c r="Z505" s="399"/>
    </row>
    <row r="506" spans="1:26" x14ac:dyDescent="0.25">
      <c r="A506" s="399"/>
      <c r="B506" s="399"/>
      <c r="C506" s="399"/>
      <c r="D506" s="399"/>
      <c r="E506" s="399"/>
      <c r="F506" s="399"/>
      <c r="G506" s="399"/>
      <c r="H506" s="399"/>
      <c r="I506" s="399"/>
      <c r="J506" s="399"/>
      <c r="K506" s="399"/>
      <c r="L506" s="399"/>
      <c r="M506" s="399"/>
      <c r="N506" s="399"/>
      <c r="O506" s="399"/>
      <c r="P506" s="399"/>
      <c r="Q506" s="399"/>
      <c r="R506" s="399"/>
      <c r="S506" s="399"/>
      <c r="T506" s="399"/>
      <c r="U506" s="399"/>
      <c r="V506" s="399"/>
      <c r="W506" s="399"/>
      <c r="X506" s="399"/>
      <c r="Y506" s="399"/>
      <c r="Z506" s="399"/>
    </row>
    <row r="507" spans="1:26" x14ac:dyDescent="0.25">
      <c r="A507" s="399"/>
      <c r="B507" s="399"/>
      <c r="C507" s="399"/>
      <c r="D507" s="399"/>
      <c r="E507" s="399"/>
      <c r="F507" s="399"/>
      <c r="G507" s="399"/>
      <c r="H507" s="399"/>
      <c r="I507" s="399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</row>
    <row r="508" spans="1:26" x14ac:dyDescent="0.25">
      <c r="A508" s="399"/>
      <c r="B508" s="399"/>
      <c r="C508" s="399"/>
      <c r="D508" s="399"/>
      <c r="E508" s="399"/>
      <c r="F508" s="399"/>
      <c r="G508" s="399"/>
      <c r="H508" s="399"/>
      <c r="I508" s="399"/>
      <c r="J508" s="399"/>
      <c r="K508" s="399"/>
      <c r="L508" s="399"/>
      <c r="M508" s="399"/>
      <c r="N508" s="399"/>
      <c r="O508" s="399"/>
      <c r="P508" s="399"/>
      <c r="Q508" s="399"/>
      <c r="R508" s="399"/>
      <c r="S508" s="399"/>
      <c r="T508" s="399"/>
      <c r="U508" s="399"/>
      <c r="V508" s="399"/>
      <c r="W508" s="399"/>
      <c r="X508" s="399"/>
      <c r="Y508" s="399"/>
      <c r="Z508" s="399"/>
    </row>
    <row r="509" spans="1:26" x14ac:dyDescent="0.25">
      <c r="A509" s="399"/>
      <c r="B509" s="399"/>
      <c r="C509" s="399"/>
      <c r="D509" s="399"/>
      <c r="E509" s="399"/>
      <c r="F509" s="399"/>
      <c r="G509" s="399"/>
      <c r="H509" s="399"/>
      <c r="I509" s="399"/>
      <c r="J509" s="399"/>
      <c r="K509" s="399"/>
      <c r="L509" s="399"/>
      <c r="M509" s="399"/>
      <c r="N509" s="399"/>
      <c r="O509" s="399"/>
      <c r="P509" s="399"/>
      <c r="Q509" s="399"/>
      <c r="R509" s="399"/>
      <c r="S509" s="399"/>
      <c r="T509" s="399"/>
      <c r="U509" s="399"/>
      <c r="V509" s="399"/>
      <c r="W509" s="399"/>
      <c r="X509" s="399"/>
      <c r="Y509" s="399"/>
      <c r="Z509" s="399"/>
    </row>
    <row r="510" spans="1:26" x14ac:dyDescent="0.25">
      <c r="A510" s="399"/>
      <c r="B510" s="399"/>
      <c r="C510" s="399"/>
      <c r="D510" s="399"/>
      <c r="E510" s="399"/>
      <c r="F510" s="399"/>
      <c r="G510" s="399"/>
      <c r="H510" s="399"/>
      <c r="I510" s="399"/>
      <c r="J510" s="399"/>
      <c r="K510" s="399"/>
      <c r="L510" s="399"/>
      <c r="M510" s="399"/>
      <c r="N510" s="399"/>
      <c r="O510" s="399"/>
      <c r="P510" s="399"/>
      <c r="Q510" s="399"/>
      <c r="R510" s="399"/>
      <c r="S510" s="399"/>
      <c r="T510" s="399"/>
      <c r="U510" s="399"/>
      <c r="V510" s="399"/>
      <c r="W510" s="399"/>
      <c r="X510" s="399"/>
      <c r="Y510" s="399"/>
      <c r="Z510" s="399"/>
    </row>
    <row r="511" spans="1:26" x14ac:dyDescent="0.25">
      <c r="A511" s="399"/>
      <c r="B511" s="399"/>
      <c r="C511" s="399"/>
      <c r="D511" s="399"/>
      <c r="E511" s="399"/>
      <c r="F511" s="399"/>
      <c r="G511" s="399"/>
      <c r="H511" s="399"/>
      <c r="I511" s="399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</row>
    <row r="512" spans="1:26" x14ac:dyDescent="0.25">
      <c r="A512" s="399"/>
      <c r="B512" s="399"/>
      <c r="C512" s="399"/>
      <c r="D512" s="399"/>
      <c r="E512" s="399"/>
      <c r="F512" s="399"/>
      <c r="G512" s="399"/>
      <c r="H512" s="399"/>
      <c r="I512" s="399"/>
      <c r="J512" s="399"/>
      <c r="K512" s="399"/>
      <c r="L512" s="399"/>
      <c r="M512" s="399"/>
      <c r="N512" s="399"/>
      <c r="O512" s="399"/>
      <c r="P512" s="399"/>
      <c r="Q512" s="399"/>
      <c r="R512" s="399"/>
      <c r="S512" s="399"/>
      <c r="T512" s="399"/>
      <c r="U512" s="399"/>
      <c r="V512" s="399"/>
      <c r="W512" s="399"/>
      <c r="X512" s="399"/>
      <c r="Y512" s="399"/>
      <c r="Z512" s="399"/>
    </row>
    <row r="513" spans="1:26" x14ac:dyDescent="0.25">
      <c r="A513" s="399"/>
      <c r="B513" s="399"/>
      <c r="C513" s="399"/>
      <c r="D513" s="399"/>
      <c r="E513" s="399"/>
      <c r="F513" s="399"/>
      <c r="G513" s="399"/>
      <c r="H513" s="399"/>
      <c r="I513" s="399"/>
      <c r="J513" s="399"/>
      <c r="K513" s="399"/>
      <c r="L513" s="399"/>
      <c r="M513" s="399"/>
      <c r="N513" s="399"/>
      <c r="O513" s="399"/>
      <c r="P513" s="399"/>
      <c r="Q513" s="399"/>
      <c r="R513" s="399"/>
      <c r="S513" s="399"/>
      <c r="T513" s="399"/>
      <c r="U513" s="399"/>
      <c r="V513" s="399"/>
      <c r="W513" s="399"/>
      <c r="X513" s="399"/>
      <c r="Y513" s="399"/>
      <c r="Z513" s="399"/>
    </row>
    <row r="514" spans="1:26" x14ac:dyDescent="0.25">
      <c r="A514" s="399"/>
      <c r="B514" s="399"/>
      <c r="C514" s="399"/>
      <c r="D514" s="399"/>
      <c r="E514" s="399"/>
      <c r="F514" s="399"/>
      <c r="G514" s="399"/>
      <c r="H514" s="399"/>
      <c r="I514" s="399"/>
      <c r="J514" s="399"/>
      <c r="K514" s="399"/>
      <c r="L514" s="399"/>
      <c r="M514" s="399"/>
      <c r="N514" s="399"/>
      <c r="O514" s="399"/>
      <c r="P514" s="399"/>
      <c r="Q514" s="399"/>
      <c r="R514" s="399"/>
      <c r="S514" s="399"/>
      <c r="T514" s="399"/>
      <c r="U514" s="399"/>
      <c r="V514" s="399"/>
      <c r="W514" s="399"/>
      <c r="X514" s="399"/>
      <c r="Y514" s="399"/>
      <c r="Z514" s="399"/>
    </row>
    <row r="515" spans="1:26" x14ac:dyDescent="0.25">
      <c r="A515" s="399"/>
      <c r="B515" s="399"/>
      <c r="C515" s="399"/>
      <c r="D515" s="399"/>
      <c r="E515" s="399"/>
      <c r="F515" s="399"/>
      <c r="G515" s="399"/>
      <c r="H515" s="399"/>
      <c r="I515" s="399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</row>
    <row r="516" spans="1:26" x14ac:dyDescent="0.25">
      <c r="A516" s="399"/>
      <c r="B516" s="399"/>
      <c r="C516" s="399"/>
      <c r="D516" s="399"/>
      <c r="E516" s="399"/>
      <c r="F516" s="399"/>
      <c r="G516" s="399"/>
      <c r="H516" s="399"/>
      <c r="I516" s="399"/>
      <c r="J516" s="399"/>
      <c r="K516" s="399"/>
      <c r="L516" s="399"/>
      <c r="M516" s="399"/>
      <c r="N516" s="399"/>
      <c r="O516" s="399"/>
      <c r="P516" s="399"/>
      <c r="Q516" s="399"/>
      <c r="R516" s="399"/>
      <c r="S516" s="399"/>
      <c r="T516" s="399"/>
      <c r="U516" s="399"/>
      <c r="V516" s="399"/>
      <c r="W516" s="399"/>
      <c r="X516" s="399"/>
      <c r="Y516" s="399"/>
      <c r="Z516" s="399"/>
    </row>
    <row r="517" spans="1:26" x14ac:dyDescent="0.25">
      <c r="A517" s="399"/>
      <c r="B517" s="399"/>
      <c r="C517" s="399"/>
      <c r="D517" s="399"/>
      <c r="E517" s="399"/>
      <c r="F517" s="399"/>
      <c r="G517" s="399"/>
      <c r="H517" s="399"/>
      <c r="I517" s="399"/>
      <c r="J517" s="399"/>
      <c r="K517" s="399"/>
      <c r="L517" s="399"/>
      <c r="M517" s="399"/>
      <c r="N517" s="399"/>
      <c r="O517" s="399"/>
      <c r="P517" s="399"/>
      <c r="Q517" s="399"/>
      <c r="R517" s="399"/>
      <c r="S517" s="399"/>
      <c r="T517" s="399"/>
      <c r="U517" s="399"/>
      <c r="V517" s="399"/>
      <c r="W517" s="399"/>
      <c r="X517" s="399"/>
      <c r="Y517" s="399"/>
      <c r="Z517" s="399"/>
    </row>
    <row r="518" spans="1:26" x14ac:dyDescent="0.25">
      <c r="A518" s="399"/>
      <c r="B518" s="399"/>
      <c r="C518" s="399"/>
      <c r="D518" s="399"/>
      <c r="E518" s="399"/>
      <c r="F518" s="399"/>
      <c r="G518" s="399"/>
      <c r="H518" s="399"/>
      <c r="I518" s="399"/>
      <c r="J518" s="399"/>
      <c r="K518" s="399"/>
      <c r="L518" s="399"/>
      <c r="M518" s="399"/>
      <c r="N518" s="399"/>
      <c r="O518" s="399"/>
      <c r="P518" s="399"/>
      <c r="Q518" s="399"/>
      <c r="R518" s="399"/>
      <c r="S518" s="399"/>
      <c r="T518" s="399"/>
      <c r="U518" s="399"/>
      <c r="V518" s="399"/>
      <c r="W518" s="399"/>
      <c r="X518" s="399"/>
      <c r="Y518" s="399"/>
      <c r="Z518" s="399"/>
    </row>
    <row r="519" spans="1:26" x14ac:dyDescent="0.25">
      <c r="A519" s="399"/>
      <c r="B519" s="399"/>
      <c r="C519" s="399"/>
      <c r="D519" s="399"/>
      <c r="E519" s="399"/>
      <c r="F519" s="399"/>
      <c r="G519" s="399"/>
      <c r="H519" s="399"/>
      <c r="I519" s="399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</row>
    <row r="520" spans="1:26" x14ac:dyDescent="0.25">
      <c r="A520" s="399"/>
      <c r="B520" s="399"/>
      <c r="C520" s="399"/>
      <c r="D520" s="399"/>
      <c r="E520" s="399"/>
      <c r="F520" s="399"/>
      <c r="G520" s="399"/>
      <c r="H520" s="399"/>
      <c r="I520" s="399"/>
      <c r="J520" s="399"/>
      <c r="K520" s="399"/>
      <c r="L520" s="399"/>
      <c r="M520" s="399"/>
      <c r="N520" s="399"/>
      <c r="O520" s="399"/>
      <c r="P520" s="399"/>
      <c r="Q520" s="399"/>
      <c r="R520" s="399"/>
      <c r="S520" s="399"/>
      <c r="T520" s="399"/>
      <c r="U520" s="399"/>
      <c r="V520" s="399"/>
      <c r="W520" s="399"/>
      <c r="X520" s="399"/>
      <c r="Y520" s="399"/>
      <c r="Z520" s="399"/>
    </row>
    <row r="521" spans="1:26" x14ac:dyDescent="0.25">
      <c r="A521" s="399"/>
      <c r="B521" s="399"/>
      <c r="C521" s="399"/>
      <c r="D521" s="399"/>
      <c r="E521" s="399"/>
      <c r="F521" s="399"/>
      <c r="G521" s="399"/>
      <c r="H521" s="399"/>
      <c r="I521" s="399"/>
      <c r="J521" s="399"/>
      <c r="K521" s="399"/>
      <c r="L521" s="399"/>
      <c r="M521" s="399"/>
      <c r="N521" s="399"/>
      <c r="O521" s="399"/>
      <c r="P521" s="399"/>
      <c r="Q521" s="399"/>
      <c r="R521" s="399"/>
      <c r="S521" s="399"/>
      <c r="T521" s="399"/>
      <c r="U521" s="399"/>
      <c r="V521" s="399"/>
      <c r="W521" s="399"/>
      <c r="X521" s="399"/>
      <c r="Y521" s="399"/>
      <c r="Z521" s="399"/>
    </row>
    <row r="522" spans="1:26" x14ac:dyDescent="0.25">
      <c r="A522" s="399"/>
      <c r="B522" s="399"/>
      <c r="C522" s="399"/>
      <c r="D522" s="399"/>
      <c r="E522" s="399"/>
      <c r="F522" s="399"/>
      <c r="G522" s="399"/>
      <c r="H522" s="399"/>
      <c r="I522" s="399"/>
      <c r="J522" s="399"/>
      <c r="K522" s="399"/>
      <c r="L522" s="399"/>
      <c r="M522" s="399"/>
      <c r="N522" s="399"/>
      <c r="O522" s="399"/>
      <c r="P522" s="399"/>
      <c r="Q522" s="399"/>
      <c r="R522" s="399"/>
      <c r="S522" s="399"/>
      <c r="T522" s="399"/>
      <c r="U522" s="399"/>
      <c r="V522" s="399"/>
      <c r="W522" s="399"/>
      <c r="X522" s="399"/>
      <c r="Y522" s="399"/>
      <c r="Z522" s="399"/>
    </row>
    <row r="523" spans="1:26" x14ac:dyDescent="0.25">
      <c r="A523" s="399"/>
      <c r="B523" s="399"/>
      <c r="C523" s="399"/>
      <c r="D523" s="399"/>
      <c r="E523" s="399"/>
      <c r="F523" s="399"/>
      <c r="G523" s="399"/>
      <c r="H523" s="399"/>
      <c r="I523" s="399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</row>
    <row r="524" spans="1:26" x14ac:dyDescent="0.25">
      <c r="A524" s="399"/>
      <c r="B524" s="399"/>
      <c r="C524" s="399"/>
      <c r="D524" s="399"/>
      <c r="E524" s="399"/>
      <c r="F524" s="399"/>
      <c r="G524" s="399"/>
      <c r="H524" s="399"/>
      <c r="I524" s="399"/>
      <c r="J524" s="399"/>
      <c r="K524" s="399"/>
      <c r="L524" s="399"/>
      <c r="M524" s="399"/>
      <c r="N524" s="399"/>
      <c r="O524" s="399"/>
      <c r="P524" s="399"/>
      <c r="Q524" s="399"/>
      <c r="R524" s="399"/>
      <c r="S524" s="399"/>
      <c r="T524" s="399"/>
      <c r="U524" s="399"/>
      <c r="V524" s="399"/>
      <c r="W524" s="399"/>
      <c r="X524" s="399"/>
      <c r="Y524" s="399"/>
      <c r="Z524" s="399"/>
    </row>
    <row r="525" spans="1:26" x14ac:dyDescent="0.25">
      <c r="A525" s="399"/>
      <c r="B525" s="399"/>
      <c r="C525" s="399"/>
      <c r="D525" s="399"/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/>
      <c r="P525" s="399"/>
      <c r="Q525" s="399"/>
      <c r="R525" s="399"/>
      <c r="S525" s="399"/>
      <c r="T525" s="399"/>
      <c r="U525" s="399"/>
      <c r="V525" s="399"/>
      <c r="W525" s="399"/>
      <c r="X525" s="399"/>
      <c r="Y525" s="399"/>
      <c r="Z525" s="399"/>
    </row>
    <row r="526" spans="1:26" x14ac:dyDescent="0.25">
      <c r="A526" s="399"/>
      <c r="B526" s="399"/>
      <c r="C526" s="399"/>
      <c r="D526" s="399"/>
      <c r="E526" s="399"/>
      <c r="F526" s="399"/>
      <c r="G526" s="399"/>
      <c r="H526" s="399"/>
      <c r="I526" s="399"/>
      <c r="J526" s="399"/>
      <c r="K526" s="399"/>
      <c r="L526" s="399"/>
      <c r="M526" s="399"/>
      <c r="N526" s="399"/>
      <c r="O526" s="399"/>
      <c r="P526" s="399"/>
      <c r="Q526" s="399"/>
      <c r="R526" s="399"/>
      <c r="S526" s="399"/>
      <c r="T526" s="399"/>
      <c r="U526" s="399"/>
      <c r="V526" s="399"/>
      <c r="W526" s="399"/>
      <c r="X526" s="399"/>
      <c r="Y526" s="399"/>
      <c r="Z526" s="399"/>
    </row>
    <row r="527" spans="1:26" x14ac:dyDescent="0.25">
      <c r="A527" s="399"/>
      <c r="B527" s="399"/>
      <c r="C527" s="399"/>
      <c r="D527" s="399"/>
      <c r="E527" s="399"/>
      <c r="F527" s="399"/>
      <c r="G527" s="399"/>
      <c r="H527" s="399"/>
      <c r="I527" s="399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</row>
    <row r="528" spans="1:26" x14ac:dyDescent="0.25">
      <c r="A528" s="399"/>
      <c r="B528" s="399"/>
      <c r="C528" s="399"/>
      <c r="D528" s="399"/>
      <c r="E528" s="399"/>
      <c r="F528" s="399"/>
      <c r="G528" s="399"/>
      <c r="H528" s="399"/>
      <c r="I528" s="399"/>
      <c r="J528" s="399"/>
      <c r="K528" s="399"/>
      <c r="L528" s="399"/>
      <c r="M528" s="399"/>
      <c r="N528" s="399"/>
      <c r="O528" s="399"/>
      <c r="P528" s="399"/>
      <c r="Q528" s="399"/>
      <c r="R528" s="399"/>
      <c r="S528" s="399"/>
      <c r="T528" s="399"/>
      <c r="U528" s="399"/>
      <c r="V528" s="399"/>
      <c r="W528" s="399"/>
      <c r="X528" s="399"/>
      <c r="Y528" s="399"/>
      <c r="Z528" s="399"/>
    </row>
    <row r="529" spans="1:26" x14ac:dyDescent="0.25">
      <c r="A529" s="399"/>
      <c r="B529" s="399"/>
      <c r="C529" s="399"/>
      <c r="D529" s="399"/>
      <c r="E529" s="399"/>
      <c r="F529" s="399"/>
      <c r="G529" s="399"/>
      <c r="H529" s="399"/>
      <c r="I529" s="399"/>
      <c r="J529" s="399"/>
      <c r="K529" s="399"/>
      <c r="L529" s="399"/>
      <c r="M529" s="399"/>
      <c r="N529" s="399"/>
      <c r="O529" s="399"/>
      <c r="P529" s="399"/>
      <c r="Q529" s="399"/>
      <c r="R529" s="399"/>
      <c r="S529" s="399"/>
      <c r="T529" s="399"/>
      <c r="U529" s="399"/>
      <c r="V529" s="399"/>
      <c r="W529" s="399"/>
      <c r="X529" s="399"/>
      <c r="Y529" s="399"/>
      <c r="Z529" s="399"/>
    </row>
    <row r="530" spans="1:26" x14ac:dyDescent="0.25">
      <c r="A530" s="399"/>
      <c r="B530" s="399"/>
      <c r="C530" s="399"/>
      <c r="D530" s="399"/>
      <c r="E530" s="399"/>
      <c r="F530" s="399"/>
      <c r="G530" s="399"/>
      <c r="H530" s="399"/>
      <c r="I530" s="399"/>
      <c r="J530" s="399"/>
      <c r="K530" s="399"/>
      <c r="L530" s="399"/>
      <c r="M530" s="399"/>
      <c r="N530" s="399"/>
      <c r="O530" s="399"/>
      <c r="P530" s="399"/>
      <c r="Q530" s="399"/>
      <c r="R530" s="399"/>
      <c r="S530" s="399"/>
      <c r="T530" s="399"/>
      <c r="U530" s="399"/>
      <c r="V530" s="399"/>
      <c r="W530" s="399"/>
      <c r="X530" s="399"/>
      <c r="Y530" s="399"/>
      <c r="Z530" s="399"/>
    </row>
    <row r="531" spans="1:26" x14ac:dyDescent="0.25">
      <c r="A531" s="399"/>
      <c r="B531" s="399"/>
      <c r="C531" s="399"/>
      <c r="D531" s="399"/>
      <c r="E531" s="399"/>
      <c r="F531" s="399"/>
      <c r="G531" s="399"/>
      <c r="H531" s="399"/>
      <c r="I531" s="399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</row>
    <row r="532" spans="1:26" x14ac:dyDescent="0.25">
      <c r="A532" s="399"/>
      <c r="B532" s="399"/>
      <c r="C532" s="399"/>
      <c r="D532" s="399"/>
      <c r="E532" s="399"/>
      <c r="F532" s="399"/>
      <c r="G532" s="399"/>
      <c r="H532" s="399"/>
      <c r="I532" s="399"/>
      <c r="J532" s="399"/>
      <c r="K532" s="399"/>
      <c r="L532" s="399"/>
      <c r="M532" s="399"/>
      <c r="N532" s="399"/>
      <c r="O532" s="399"/>
      <c r="P532" s="399"/>
      <c r="Q532" s="399"/>
      <c r="R532" s="399"/>
      <c r="S532" s="399"/>
      <c r="T532" s="399"/>
      <c r="U532" s="399"/>
      <c r="V532" s="399"/>
      <c r="W532" s="399"/>
      <c r="X532" s="399"/>
      <c r="Y532" s="399"/>
      <c r="Z532" s="399"/>
    </row>
    <row r="533" spans="1:26" x14ac:dyDescent="0.25">
      <c r="A533" s="399"/>
      <c r="B533" s="399"/>
      <c r="C533" s="399"/>
      <c r="D533" s="399"/>
      <c r="E533" s="399"/>
      <c r="F533" s="399"/>
      <c r="G533" s="399"/>
      <c r="H533" s="399"/>
      <c r="I533" s="399"/>
      <c r="J533" s="399"/>
      <c r="K533" s="399"/>
      <c r="L533" s="399"/>
      <c r="M533" s="399"/>
      <c r="N533" s="399"/>
      <c r="O533" s="399"/>
      <c r="P533" s="399"/>
      <c r="Q533" s="399"/>
      <c r="R533" s="399"/>
      <c r="S533" s="399"/>
      <c r="T533" s="399"/>
      <c r="U533" s="399"/>
      <c r="V533" s="399"/>
      <c r="W533" s="399"/>
      <c r="X533" s="399"/>
      <c r="Y533" s="399"/>
      <c r="Z533" s="399"/>
    </row>
    <row r="534" spans="1:26" x14ac:dyDescent="0.25">
      <c r="A534" s="399"/>
      <c r="B534" s="399"/>
      <c r="C534" s="399"/>
      <c r="D534" s="399"/>
      <c r="E534" s="399"/>
      <c r="F534" s="399"/>
      <c r="G534" s="399"/>
      <c r="H534" s="399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  <c r="Z534" s="399"/>
    </row>
    <row r="535" spans="1:26" x14ac:dyDescent="0.25">
      <c r="A535" s="399"/>
      <c r="B535" s="399"/>
      <c r="C535" s="399"/>
      <c r="D535" s="399"/>
      <c r="E535" s="399"/>
      <c r="F535" s="399"/>
      <c r="G535" s="399"/>
      <c r="H535" s="399"/>
      <c r="I535" s="399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</row>
    <row r="536" spans="1:26" x14ac:dyDescent="0.25">
      <c r="A536" s="399"/>
      <c r="B536" s="399"/>
      <c r="C536" s="399"/>
      <c r="D536" s="399"/>
      <c r="E536" s="399"/>
      <c r="F536" s="399"/>
      <c r="G536" s="399"/>
      <c r="H536" s="399"/>
      <c r="I536" s="399"/>
      <c r="J536" s="399"/>
      <c r="K536" s="399"/>
      <c r="L536" s="399"/>
      <c r="M536" s="399"/>
      <c r="N536" s="399"/>
      <c r="O536" s="399"/>
      <c r="P536" s="399"/>
      <c r="Q536" s="399"/>
      <c r="R536" s="399"/>
      <c r="S536" s="399"/>
      <c r="T536" s="399"/>
      <c r="U536" s="399"/>
      <c r="V536" s="399"/>
      <c r="W536" s="399"/>
      <c r="X536" s="399"/>
      <c r="Y536" s="399"/>
      <c r="Z536" s="399"/>
    </row>
    <row r="537" spans="1:26" x14ac:dyDescent="0.25">
      <c r="A537" s="399"/>
      <c r="B537" s="399"/>
      <c r="C537" s="399"/>
      <c r="D537" s="399"/>
      <c r="E537" s="399"/>
      <c r="F537" s="399"/>
      <c r="G537" s="399"/>
      <c r="H537" s="399"/>
      <c r="I537" s="399"/>
      <c r="J537" s="399"/>
      <c r="K537" s="399"/>
      <c r="L537" s="399"/>
      <c r="M537" s="399"/>
      <c r="N537" s="399"/>
      <c r="O537" s="399"/>
      <c r="P537" s="399"/>
      <c r="Q537" s="399"/>
      <c r="R537" s="399"/>
      <c r="S537" s="399"/>
      <c r="T537" s="399"/>
      <c r="U537" s="399"/>
      <c r="V537" s="399"/>
      <c r="W537" s="399"/>
      <c r="X537" s="399"/>
      <c r="Y537" s="399"/>
      <c r="Z537" s="399"/>
    </row>
    <row r="538" spans="1:26" x14ac:dyDescent="0.25">
      <c r="A538" s="399"/>
      <c r="B538" s="399"/>
      <c r="C538" s="399"/>
      <c r="D538" s="399"/>
      <c r="E538" s="399"/>
      <c r="F538" s="399"/>
      <c r="G538" s="399"/>
      <c r="H538" s="399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  <c r="Z538" s="399"/>
    </row>
    <row r="539" spans="1:26" x14ac:dyDescent="0.25">
      <c r="A539" s="399"/>
      <c r="B539" s="399"/>
      <c r="C539" s="399"/>
      <c r="D539" s="399"/>
      <c r="E539" s="399"/>
      <c r="F539" s="399"/>
      <c r="G539" s="399"/>
      <c r="H539" s="399"/>
      <c r="I539" s="399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</row>
    <row r="540" spans="1:26" x14ac:dyDescent="0.25">
      <c r="A540" s="399"/>
      <c r="B540" s="399"/>
      <c r="C540" s="399"/>
      <c r="D540" s="399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  <c r="Z540" s="399"/>
    </row>
    <row r="541" spans="1:26" x14ac:dyDescent="0.25">
      <c r="A541" s="399"/>
      <c r="B541" s="399"/>
      <c r="C541" s="399"/>
      <c r="D541" s="399"/>
      <c r="E541" s="399"/>
      <c r="F541" s="399"/>
      <c r="G541" s="399"/>
      <c r="H541" s="399"/>
      <c r="I541" s="399"/>
      <c r="J541" s="399"/>
      <c r="K541" s="399"/>
      <c r="L541" s="399"/>
      <c r="M541" s="399"/>
      <c r="N541" s="399"/>
      <c r="O541" s="399"/>
      <c r="P541" s="399"/>
      <c r="Q541" s="399"/>
      <c r="R541" s="399"/>
      <c r="S541" s="399"/>
      <c r="T541" s="399"/>
      <c r="U541" s="399"/>
      <c r="V541" s="399"/>
      <c r="W541" s="399"/>
      <c r="X541" s="399"/>
      <c r="Y541" s="399"/>
      <c r="Z541" s="399"/>
    </row>
    <row r="542" spans="1:26" x14ac:dyDescent="0.25">
      <c r="A542" s="399"/>
      <c r="B542" s="399"/>
      <c r="C542" s="399"/>
      <c r="D542" s="399"/>
      <c r="E542" s="399"/>
      <c r="F542" s="399"/>
      <c r="G542" s="399"/>
      <c r="H542" s="399"/>
      <c r="I542" s="399"/>
      <c r="J542" s="399"/>
      <c r="K542" s="399"/>
      <c r="L542" s="399"/>
      <c r="M542" s="399"/>
      <c r="N542" s="399"/>
      <c r="O542" s="399"/>
      <c r="P542" s="399"/>
      <c r="Q542" s="399"/>
      <c r="R542" s="399"/>
      <c r="S542" s="399"/>
      <c r="T542" s="399"/>
      <c r="U542" s="399"/>
      <c r="V542" s="399"/>
      <c r="W542" s="399"/>
      <c r="X542" s="399"/>
      <c r="Y542" s="399"/>
      <c r="Z542" s="399"/>
    </row>
    <row r="543" spans="1:26" x14ac:dyDescent="0.25">
      <c r="A543" s="399"/>
      <c r="B543" s="399"/>
      <c r="C543" s="399"/>
      <c r="D543" s="399"/>
      <c r="E543" s="399"/>
      <c r="F543" s="399"/>
      <c r="G543" s="399"/>
      <c r="H543" s="399"/>
      <c r="I543" s="399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</row>
    <row r="544" spans="1:26" x14ac:dyDescent="0.25">
      <c r="A544" s="399"/>
      <c r="B544" s="399"/>
      <c r="C544" s="399"/>
      <c r="D544" s="399"/>
      <c r="E544" s="399"/>
      <c r="F544" s="399"/>
      <c r="G544" s="399"/>
      <c r="H544" s="399"/>
      <c r="I544" s="399"/>
      <c r="J544" s="399"/>
      <c r="K544" s="399"/>
      <c r="L544" s="399"/>
      <c r="M544" s="399"/>
      <c r="N544" s="399"/>
      <c r="O544" s="399"/>
      <c r="P544" s="399"/>
      <c r="Q544" s="399"/>
      <c r="R544" s="399"/>
      <c r="S544" s="399"/>
      <c r="T544" s="399"/>
      <c r="U544" s="399"/>
      <c r="V544" s="399"/>
      <c r="W544" s="399"/>
      <c r="X544" s="399"/>
      <c r="Y544" s="399"/>
      <c r="Z544" s="399"/>
    </row>
    <row r="545" spans="1:26" x14ac:dyDescent="0.25">
      <c r="A545" s="399"/>
      <c r="B545" s="399"/>
      <c r="C545" s="399"/>
      <c r="D545" s="399"/>
      <c r="E545" s="399"/>
      <c r="F545" s="399"/>
      <c r="G545" s="399"/>
      <c r="H545" s="399"/>
      <c r="I545" s="399"/>
      <c r="J545" s="399"/>
      <c r="K545" s="399"/>
      <c r="L545" s="399"/>
      <c r="M545" s="399"/>
      <c r="N545" s="399"/>
      <c r="O545" s="399"/>
      <c r="P545" s="399"/>
      <c r="Q545" s="399"/>
      <c r="R545" s="399"/>
      <c r="S545" s="399"/>
      <c r="T545" s="399"/>
      <c r="U545" s="399"/>
      <c r="V545" s="399"/>
      <c r="W545" s="399"/>
      <c r="X545" s="399"/>
      <c r="Y545" s="399"/>
      <c r="Z545" s="399"/>
    </row>
    <row r="546" spans="1:26" x14ac:dyDescent="0.25">
      <c r="A546" s="399"/>
      <c r="B546" s="399"/>
      <c r="C546" s="399"/>
      <c r="D546" s="399"/>
      <c r="E546" s="399"/>
      <c r="F546" s="399"/>
      <c r="G546" s="399"/>
      <c r="H546" s="399"/>
      <c r="I546" s="399"/>
      <c r="J546" s="399"/>
      <c r="K546" s="399"/>
      <c r="L546" s="399"/>
      <c r="M546" s="399"/>
      <c r="N546" s="399"/>
      <c r="O546" s="399"/>
      <c r="P546" s="399"/>
      <c r="Q546" s="399"/>
      <c r="R546" s="399"/>
      <c r="S546" s="399"/>
      <c r="T546" s="399"/>
      <c r="U546" s="399"/>
      <c r="V546" s="399"/>
      <c r="W546" s="399"/>
      <c r="X546" s="399"/>
      <c r="Y546" s="399"/>
      <c r="Z546" s="399"/>
    </row>
    <row r="547" spans="1:26" x14ac:dyDescent="0.25">
      <c r="A547" s="399"/>
      <c r="B547" s="399"/>
      <c r="C547" s="399"/>
      <c r="D547" s="399"/>
      <c r="E547" s="399"/>
      <c r="F547" s="399"/>
      <c r="G547" s="399"/>
      <c r="H547" s="399"/>
      <c r="I547" s="399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</row>
    <row r="548" spans="1:26" x14ac:dyDescent="0.25">
      <c r="A548" s="399"/>
      <c r="B548" s="399"/>
      <c r="C548" s="399"/>
      <c r="D548" s="399"/>
      <c r="E548" s="399"/>
      <c r="F548" s="399"/>
      <c r="G548" s="399"/>
      <c r="H548" s="399"/>
      <c r="I548" s="399"/>
      <c r="J548" s="399"/>
      <c r="K548" s="399"/>
      <c r="L548" s="399"/>
      <c r="M548" s="399"/>
      <c r="N548" s="399"/>
      <c r="O548" s="399"/>
      <c r="P548" s="399"/>
      <c r="Q548" s="399"/>
      <c r="R548" s="399"/>
      <c r="S548" s="399"/>
      <c r="T548" s="399"/>
      <c r="U548" s="399"/>
      <c r="V548" s="399"/>
      <c r="W548" s="399"/>
      <c r="X548" s="399"/>
      <c r="Y548" s="399"/>
      <c r="Z548" s="399"/>
    </row>
    <row r="549" spans="1:26" x14ac:dyDescent="0.25">
      <c r="A549" s="399"/>
      <c r="B549" s="399"/>
      <c r="C549" s="399"/>
      <c r="D549" s="399"/>
      <c r="E549" s="399"/>
      <c r="F549" s="399"/>
      <c r="G549" s="399"/>
      <c r="H549" s="399"/>
      <c r="I549" s="399"/>
      <c r="J549" s="399"/>
      <c r="K549" s="399"/>
      <c r="L549" s="399"/>
      <c r="M549" s="399"/>
      <c r="N549" s="399"/>
      <c r="O549" s="399"/>
      <c r="P549" s="399"/>
      <c r="Q549" s="399"/>
      <c r="R549" s="399"/>
      <c r="S549" s="399"/>
      <c r="T549" s="399"/>
      <c r="U549" s="399"/>
      <c r="V549" s="399"/>
      <c r="W549" s="399"/>
      <c r="X549" s="399"/>
      <c r="Y549" s="399"/>
      <c r="Z549" s="399"/>
    </row>
    <row r="550" spans="1:26" x14ac:dyDescent="0.25">
      <c r="A550" s="399"/>
      <c r="B550" s="399"/>
      <c r="C550" s="399"/>
      <c r="D550" s="399"/>
      <c r="E550" s="399"/>
      <c r="F550" s="399"/>
      <c r="G550" s="399"/>
      <c r="H550" s="399"/>
      <c r="I550" s="399"/>
      <c r="J550" s="399"/>
      <c r="K550" s="399"/>
      <c r="L550" s="399"/>
      <c r="M550" s="399"/>
      <c r="N550" s="399"/>
      <c r="O550" s="399"/>
      <c r="P550" s="399"/>
      <c r="Q550" s="399"/>
      <c r="R550" s="399"/>
      <c r="S550" s="399"/>
      <c r="T550" s="399"/>
      <c r="U550" s="399"/>
      <c r="V550" s="399"/>
      <c r="W550" s="399"/>
      <c r="X550" s="399"/>
      <c r="Y550" s="399"/>
      <c r="Z550" s="399"/>
    </row>
    <row r="551" spans="1:26" x14ac:dyDescent="0.25">
      <c r="A551" s="399"/>
      <c r="B551" s="399"/>
      <c r="C551" s="399"/>
      <c r="D551" s="399"/>
      <c r="E551" s="399"/>
      <c r="F551" s="399"/>
      <c r="G551" s="399"/>
      <c r="H551" s="399"/>
      <c r="I551" s="399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</row>
    <row r="552" spans="1:26" x14ac:dyDescent="0.25">
      <c r="A552" s="399"/>
      <c r="B552" s="399"/>
      <c r="C552" s="399"/>
      <c r="D552" s="399"/>
      <c r="E552" s="399"/>
      <c r="F552" s="399"/>
      <c r="G552" s="399"/>
      <c r="H552" s="399"/>
      <c r="I552" s="399"/>
      <c r="J552" s="399"/>
      <c r="K552" s="399"/>
      <c r="L552" s="399"/>
      <c r="M552" s="399"/>
      <c r="N552" s="399"/>
      <c r="O552" s="399"/>
      <c r="P552" s="399"/>
      <c r="Q552" s="399"/>
      <c r="R552" s="399"/>
      <c r="S552" s="399"/>
      <c r="T552" s="399"/>
      <c r="U552" s="399"/>
      <c r="V552" s="399"/>
      <c r="W552" s="399"/>
      <c r="X552" s="399"/>
      <c r="Y552" s="399"/>
      <c r="Z552" s="399"/>
    </row>
    <row r="553" spans="1:26" x14ac:dyDescent="0.25">
      <c r="A553" s="399"/>
      <c r="B553" s="399"/>
      <c r="C553" s="399"/>
      <c r="D553" s="399"/>
      <c r="E553" s="399"/>
      <c r="F553" s="399"/>
      <c r="G553" s="399"/>
      <c r="H553" s="399"/>
      <c r="I553" s="399"/>
      <c r="J553" s="399"/>
      <c r="K553" s="399"/>
      <c r="L553" s="399"/>
      <c r="M553" s="399"/>
      <c r="N553" s="399"/>
      <c r="O553" s="399"/>
      <c r="P553" s="399"/>
      <c r="Q553" s="399"/>
      <c r="R553" s="399"/>
      <c r="S553" s="399"/>
      <c r="T553" s="399"/>
      <c r="U553" s="399"/>
      <c r="V553" s="399"/>
      <c r="W553" s="399"/>
      <c r="X553" s="399"/>
      <c r="Y553" s="399"/>
      <c r="Z553" s="399"/>
    </row>
    <row r="554" spans="1:26" x14ac:dyDescent="0.25">
      <c r="A554" s="399"/>
      <c r="B554" s="399"/>
      <c r="C554" s="399"/>
      <c r="D554" s="399"/>
      <c r="E554" s="399"/>
      <c r="F554" s="399"/>
      <c r="G554" s="399"/>
      <c r="H554" s="399"/>
      <c r="I554" s="399"/>
      <c r="J554" s="399"/>
      <c r="K554" s="399"/>
      <c r="L554" s="399"/>
      <c r="M554" s="399"/>
      <c r="N554" s="399"/>
      <c r="O554" s="399"/>
      <c r="P554" s="399"/>
      <c r="Q554" s="399"/>
      <c r="R554" s="399"/>
      <c r="S554" s="399"/>
      <c r="T554" s="399"/>
      <c r="U554" s="399"/>
      <c r="V554" s="399"/>
      <c r="W554" s="399"/>
      <c r="X554" s="399"/>
      <c r="Y554" s="399"/>
      <c r="Z554" s="399"/>
    </row>
    <row r="555" spans="1:26" x14ac:dyDescent="0.25">
      <c r="A555" s="399"/>
      <c r="B555" s="399"/>
      <c r="C555" s="399"/>
      <c r="D555" s="399"/>
      <c r="E555" s="399"/>
      <c r="F555" s="399"/>
      <c r="G555" s="399"/>
      <c r="H555" s="399"/>
      <c r="I555" s="399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</row>
    <row r="556" spans="1:26" x14ac:dyDescent="0.25">
      <c r="A556" s="399"/>
      <c r="B556" s="399"/>
      <c r="C556" s="399"/>
      <c r="D556" s="399"/>
      <c r="E556" s="399"/>
      <c r="F556" s="399"/>
      <c r="G556" s="399"/>
      <c r="H556" s="399"/>
      <c r="I556" s="399"/>
      <c r="J556" s="399"/>
      <c r="K556" s="399"/>
      <c r="L556" s="399"/>
      <c r="M556" s="399"/>
      <c r="N556" s="399"/>
      <c r="O556" s="399"/>
      <c r="P556" s="399"/>
      <c r="Q556" s="399"/>
      <c r="R556" s="399"/>
      <c r="S556" s="399"/>
      <c r="T556" s="399"/>
      <c r="U556" s="399"/>
      <c r="V556" s="399"/>
      <c r="W556" s="399"/>
      <c r="X556" s="399"/>
      <c r="Y556" s="399"/>
      <c r="Z556" s="399"/>
    </row>
    <row r="557" spans="1:26" x14ac:dyDescent="0.25">
      <c r="A557" s="399"/>
      <c r="B557" s="399"/>
      <c r="C557" s="399"/>
      <c r="D557" s="399"/>
      <c r="E557" s="399"/>
      <c r="F557" s="399"/>
      <c r="G557" s="399"/>
      <c r="H557" s="399"/>
      <c r="I557" s="399"/>
      <c r="J557" s="399"/>
      <c r="K557" s="399"/>
      <c r="L557" s="399"/>
      <c r="M557" s="399"/>
      <c r="N557" s="399"/>
      <c r="O557" s="399"/>
      <c r="P557" s="399"/>
      <c r="Q557" s="399"/>
      <c r="R557" s="399"/>
      <c r="S557" s="399"/>
      <c r="T557" s="399"/>
      <c r="U557" s="399"/>
      <c r="V557" s="399"/>
      <c r="W557" s="399"/>
      <c r="X557" s="399"/>
      <c r="Y557" s="399"/>
      <c r="Z557" s="399"/>
    </row>
    <row r="558" spans="1:26" x14ac:dyDescent="0.25">
      <c r="A558" s="399"/>
      <c r="B558" s="399"/>
      <c r="C558" s="399"/>
      <c r="D558" s="399"/>
      <c r="E558" s="399"/>
      <c r="F558" s="399"/>
      <c r="G558" s="399"/>
      <c r="H558" s="399"/>
      <c r="I558" s="399"/>
      <c r="J558" s="399"/>
      <c r="K558" s="399"/>
      <c r="L558" s="399"/>
      <c r="M558" s="399"/>
      <c r="N558" s="399"/>
      <c r="O558" s="399"/>
      <c r="P558" s="399"/>
      <c r="Q558" s="399"/>
      <c r="R558" s="399"/>
      <c r="S558" s="399"/>
      <c r="T558" s="399"/>
      <c r="U558" s="399"/>
      <c r="V558" s="399"/>
      <c r="W558" s="399"/>
      <c r="X558" s="399"/>
      <c r="Y558" s="399"/>
      <c r="Z558" s="399"/>
    </row>
    <row r="559" spans="1:26" x14ac:dyDescent="0.25">
      <c r="A559" s="399"/>
      <c r="B559" s="399"/>
      <c r="C559" s="399"/>
      <c r="D559" s="399"/>
      <c r="E559" s="399"/>
      <c r="F559" s="399"/>
      <c r="G559" s="399"/>
      <c r="H559" s="399"/>
      <c r="I559" s="399"/>
      <c r="J559" s="399"/>
      <c r="K559" s="399"/>
      <c r="L559" s="399"/>
      <c r="M559" s="399"/>
      <c r="N559" s="399"/>
      <c r="O559" s="399"/>
      <c r="P559" s="399"/>
      <c r="Q559" s="399"/>
      <c r="R559" s="399"/>
      <c r="S559" s="399"/>
      <c r="T559" s="399"/>
      <c r="U559" s="399"/>
      <c r="V559" s="399"/>
      <c r="W559" s="399"/>
      <c r="X559" s="399"/>
      <c r="Y559" s="399"/>
      <c r="Z559" s="399"/>
    </row>
    <row r="560" spans="1:26" x14ac:dyDescent="0.25">
      <c r="A560" s="399"/>
      <c r="B560" s="399"/>
      <c r="C560" s="399"/>
      <c r="D560" s="399"/>
      <c r="E560" s="399"/>
      <c r="F560" s="399"/>
      <c r="G560" s="399"/>
      <c r="H560" s="399"/>
      <c r="I560" s="399"/>
      <c r="J560" s="399"/>
      <c r="K560" s="399"/>
      <c r="L560" s="399"/>
      <c r="M560" s="399"/>
      <c r="N560" s="399"/>
      <c r="O560" s="399"/>
      <c r="P560" s="399"/>
      <c r="Q560" s="399"/>
      <c r="R560" s="399"/>
      <c r="S560" s="399"/>
      <c r="T560" s="399"/>
      <c r="U560" s="399"/>
      <c r="V560" s="399"/>
      <c r="W560" s="399"/>
      <c r="X560" s="399"/>
      <c r="Y560" s="399"/>
      <c r="Z560" s="399"/>
    </row>
    <row r="561" spans="1:26" x14ac:dyDescent="0.25">
      <c r="A561" s="399"/>
      <c r="B561" s="399"/>
      <c r="C561" s="399"/>
      <c r="D561" s="399"/>
      <c r="E561" s="399"/>
      <c r="F561" s="399"/>
      <c r="G561" s="399"/>
      <c r="H561" s="399"/>
      <c r="I561" s="399"/>
      <c r="J561" s="399"/>
      <c r="K561" s="399"/>
      <c r="L561" s="399"/>
      <c r="M561" s="399"/>
      <c r="N561" s="399"/>
      <c r="O561" s="399"/>
      <c r="P561" s="399"/>
      <c r="Q561" s="399"/>
      <c r="R561" s="399"/>
      <c r="S561" s="399"/>
      <c r="T561" s="399"/>
      <c r="U561" s="399"/>
      <c r="V561" s="399"/>
      <c r="W561" s="399"/>
      <c r="X561" s="399"/>
      <c r="Y561" s="399"/>
      <c r="Z561" s="399"/>
    </row>
    <row r="562" spans="1:26" x14ac:dyDescent="0.25">
      <c r="A562" s="399"/>
      <c r="B562" s="399"/>
      <c r="C562" s="399"/>
      <c r="D562" s="399"/>
      <c r="E562" s="399"/>
      <c r="F562" s="399"/>
      <c r="G562" s="399"/>
      <c r="H562" s="399"/>
      <c r="I562" s="399"/>
      <c r="J562" s="399"/>
      <c r="K562" s="399"/>
      <c r="L562" s="399"/>
      <c r="M562" s="399"/>
      <c r="N562" s="399"/>
      <c r="O562" s="399"/>
      <c r="P562" s="399"/>
      <c r="Q562" s="399"/>
      <c r="R562" s="399"/>
      <c r="S562" s="399"/>
      <c r="T562" s="399"/>
      <c r="U562" s="399"/>
      <c r="V562" s="399"/>
      <c r="W562" s="399"/>
      <c r="X562" s="399"/>
      <c r="Y562" s="399"/>
      <c r="Z562" s="399"/>
    </row>
    <row r="563" spans="1:26" x14ac:dyDescent="0.25">
      <c r="A563" s="399"/>
      <c r="B563" s="399"/>
      <c r="C563" s="399"/>
      <c r="D563" s="399"/>
      <c r="E563" s="399"/>
      <c r="F563" s="399"/>
      <c r="G563" s="399"/>
      <c r="H563" s="399"/>
      <c r="I563" s="399"/>
      <c r="J563" s="399"/>
      <c r="K563" s="399"/>
      <c r="L563" s="399"/>
      <c r="M563" s="399"/>
      <c r="N563" s="399"/>
      <c r="O563" s="399"/>
      <c r="P563" s="399"/>
      <c r="Q563" s="399"/>
      <c r="R563" s="399"/>
      <c r="S563" s="399"/>
      <c r="T563" s="399"/>
      <c r="U563" s="399"/>
      <c r="V563" s="399"/>
      <c r="W563" s="399"/>
      <c r="X563" s="399"/>
      <c r="Y563" s="399"/>
      <c r="Z563" s="399"/>
    </row>
    <row r="564" spans="1:26" x14ac:dyDescent="0.25">
      <c r="A564" s="399"/>
      <c r="B564" s="399"/>
      <c r="C564" s="399"/>
      <c r="D564" s="399"/>
      <c r="E564" s="399"/>
      <c r="F564" s="399"/>
      <c r="G564" s="399"/>
      <c r="H564" s="399"/>
      <c r="I564" s="399"/>
      <c r="J564" s="399"/>
      <c r="K564" s="399"/>
      <c r="L564" s="399"/>
      <c r="M564" s="399"/>
      <c r="N564" s="399"/>
      <c r="O564" s="399"/>
      <c r="P564" s="399"/>
      <c r="Q564" s="399"/>
      <c r="R564" s="399"/>
      <c r="S564" s="399"/>
      <c r="T564" s="399"/>
      <c r="U564" s="399"/>
      <c r="V564" s="399"/>
      <c r="W564" s="399"/>
      <c r="X564" s="399"/>
      <c r="Y564" s="399"/>
      <c r="Z564" s="399"/>
    </row>
    <row r="565" spans="1:26" x14ac:dyDescent="0.25">
      <c r="A565" s="399"/>
      <c r="B565" s="399"/>
      <c r="C565" s="399"/>
      <c r="D565" s="399"/>
      <c r="E565" s="399"/>
      <c r="F565" s="399"/>
      <c r="G565" s="399"/>
      <c r="H565" s="399"/>
      <c r="I565" s="399"/>
      <c r="J565" s="399"/>
      <c r="K565" s="399"/>
      <c r="L565" s="399"/>
      <c r="M565" s="399"/>
      <c r="N565" s="399"/>
      <c r="O565" s="399"/>
      <c r="P565" s="399"/>
      <c r="Q565" s="399"/>
      <c r="R565" s="399"/>
      <c r="S565" s="399"/>
      <c r="T565" s="399"/>
      <c r="U565" s="399"/>
      <c r="V565" s="399"/>
      <c r="W565" s="399"/>
      <c r="X565" s="399"/>
      <c r="Y565" s="399"/>
      <c r="Z565" s="399"/>
    </row>
    <row r="566" spans="1:26" x14ac:dyDescent="0.25">
      <c r="A566" s="399"/>
      <c r="B566" s="399"/>
      <c r="C566" s="399"/>
      <c r="D566" s="399"/>
      <c r="E566" s="399"/>
      <c r="F566" s="399"/>
      <c r="G566" s="399"/>
      <c r="H566" s="399"/>
      <c r="I566" s="399"/>
      <c r="J566" s="399"/>
      <c r="K566" s="399"/>
      <c r="L566" s="399"/>
      <c r="M566" s="399"/>
      <c r="N566" s="399"/>
      <c r="O566" s="399"/>
      <c r="P566" s="399"/>
      <c r="Q566" s="399"/>
      <c r="R566" s="399"/>
      <c r="S566" s="399"/>
      <c r="T566" s="399"/>
      <c r="U566" s="399"/>
      <c r="V566" s="399"/>
      <c r="W566" s="399"/>
      <c r="X566" s="399"/>
      <c r="Y566" s="399"/>
      <c r="Z566" s="399"/>
    </row>
    <row r="567" spans="1:26" x14ac:dyDescent="0.25">
      <c r="A567" s="399"/>
      <c r="B567" s="399"/>
      <c r="C567" s="399"/>
      <c r="D567" s="399"/>
      <c r="E567" s="399"/>
      <c r="F567" s="399"/>
      <c r="G567" s="399"/>
      <c r="H567" s="399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  <c r="Z567" s="399"/>
    </row>
    <row r="568" spans="1:26" x14ac:dyDescent="0.25">
      <c r="A568" s="399"/>
      <c r="B568" s="399"/>
      <c r="C568" s="399"/>
      <c r="D568" s="399"/>
      <c r="E568" s="399"/>
      <c r="F568" s="399"/>
      <c r="G568" s="399"/>
      <c r="H568" s="399"/>
      <c r="I568" s="399"/>
      <c r="J568" s="399"/>
      <c r="K568" s="399"/>
      <c r="L568" s="399"/>
      <c r="M568" s="399"/>
      <c r="N568" s="399"/>
      <c r="O568" s="399"/>
      <c r="P568" s="399"/>
      <c r="Q568" s="399"/>
      <c r="R568" s="399"/>
      <c r="S568" s="399"/>
      <c r="T568" s="399"/>
      <c r="U568" s="399"/>
      <c r="V568" s="399"/>
      <c r="W568" s="399"/>
      <c r="X568" s="399"/>
      <c r="Y568" s="399"/>
      <c r="Z568" s="399"/>
    </row>
    <row r="569" spans="1:26" x14ac:dyDescent="0.25">
      <c r="A569" s="399"/>
      <c r="B569" s="399"/>
      <c r="C569" s="399"/>
      <c r="D569" s="399"/>
      <c r="E569" s="399"/>
      <c r="F569" s="399"/>
      <c r="G569" s="399"/>
      <c r="H569" s="399"/>
      <c r="I569" s="399"/>
      <c r="J569" s="399"/>
      <c r="K569" s="399"/>
      <c r="L569" s="399"/>
      <c r="M569" s="399"/>
      <c r="N569" s="399"/>
      <c r="O569" s="399"/>
      <c r="P569" s="399"/>
      <c r="Q569" s="399"/>
      <c r="R569" s="399"/>
      <c r="S569" s="399"/>
      <c r="T569" s="399"/>
      <c r="U569" s="399"/>
      <c r="V569" s="399"/>
      <c r="W569" s="399"/>
      <c r="X569" s="399"/>
      <c r="Y569" s="399"/>
      <c r="Z569" s="399"/>
    </row>
    <row r="570" spans="1:26" x14ac:dyDescent="0.25">
      <c r="A570" s="399"/>
      <c r="B570" s="399"/>
      <c r="C570" s="399"/>
      <c r="D570" s="399"/>
      <c r="E570" s="399"/>
      <c r="F570" s="399"/>
      <c r="G570" s="399"/>
      <c r="H570" s="399"/>
      <c r="I570" s="399"/>
      <c r="J570" s="399"/>
      <c r="K570" s="399"/>
      <c r="L570" s="399"/>
      <c r="M570" s="399"/>
      <c r="N570" s="399"/>
      <c r="O570" s="399"/>
      <c r="P570" s="399"/>
      <c r="Q570" s="399"/>
      <c r="R570" s="399"/>
      <c r="S570" s="399"/>
      <c r="T570" s="399"/>
      <c r="U570" s="399"/>
      <c r="V570" s="399"/>
      <c r="W570" s="399"/>
      <c r="X570" s="399"/>
      <c r="Y570" s="399"/>
      <c r="Z570" s="399"/>
    </row>
    <row r="571" spans="1:26" x14ac:dyDescent="0.25">
      <c r="A571" s="399"/>
      <c r="B571" s="399"/>
      <c r="C571" s="399"/>
      <c r="D571" s="399"/>
      <c r="E571" s="399"/>
      <c r="F571" s="399"/>
      <c r="G571" s="399"/>
      <c r="H571" s="399"/>
      <c r="I571" s="399"/>
      <c r="J571" s="399"/>
      <c r="K571" s="399"/>
      <c r="L571" s="399"/>
      <c r="M571" s="399"/>
      <c r="N571" s="399"/>
      <c r="O571" s="399"/>
      <c r="P571" s="399"/>
      <c r="Q571" s="399"/>
      <c r="R571" s="399"/>
      <c r="S571" s="399"/>
      <c r="T571" s="399"/>
      <c r="U571" s="399"/>
      <c r="V571" s="399"/>
      <c r="W571" s="399"/>
      <c r="X571" s="399"/>
      <c r="Y571" s="399"/>
      <c r="Z571" s="399"/>
    </row>
    <row r="572" spans="1:26" x14ac:dyDescent="0.25">
      <c r="A572" s="399"/>
      <c r="B572" s="399"/>
      <c r="C572" s="399"/>
      <c r="D572" s="399"/>
      <c r="E572" s="399"/>
      <c r="F572" s="399"/>
      <c r="G572" s="399"/>
      <c r="H572" s="399"/>
      <c r="I572" s="399"/>
      <c r="J572" s="399"/>
      <c r="K572" s="399"/>
      <c r="L572" s="399"/>
      <c r="M572" s="399"/>
      <c r="N572" s="399"/>
      <c r="O572" s="399"/>
      <c r="P572" s="399"/>
      <c r="Q572" s="399"/>
      <c r="R572" s="399"/>
      <c r="S572" s="399"/>
      <c r="T572" s="399"/>
      <c r="U572" s="399"/>
      <c r="V572" s="399"/>
      <c r="W572" s="399"/>
      <c r="X572" s="399"/>
      <c r="Y572" s="399"/>
      <c r="Z572" s="399"/>
    </row>
    <row r="573" spans="1:26" x14ac:dyDescent="0.25">
      <c r="A573" s="399"/>
      <c r="B573" s="399"/>
      <c r="C573" s="399"/>
      <c r="D573" s="399"/>
      <c r="E573" s="399"/>
      <c r="F573" s="399"/>
      <c r="G573" s="399"/>
      <c r="H573" s="399"/>
      <c r="I573" s="399"/>
      <c r="J573" s="399"/>
      <c r="K573" s="399"/>
      <c r="L573" s="399"/>
      <c r="M573" s="399"/>
      <c r="N573" s="399"/>
      <c r="O573" s="399"/>
      <c r="P573" s="399"/>
      <c r="Q573" s="399"/>
      <c r="R573" s="399"/>
      <c r="S573" s="399"/>
      <c r="T573" s="399"/>
      <c r="U573" s="399"/>
      <c r="V573" s="399"/>
      <c r="W573" s="399"/>
      <c r="X573" s="399"/>
      <c r="Y573" s="399"/>
      <c r="Z573" s="399"/>
    </row>
    <row r="574" spans="1:26" x14ac:dyDescent="0.25">
      <c r="A574" s="399"/>
      <c r="B574" s="399"/>
      <c r="C574" s="399"/>
      <c r="D574" s="399"/>
      <c r="E574" s="399"/>
      <c r="F574" s="399"/>
      <c r="G574" s="399"/>
      <c r="H574" s="399"/>
      <c r="I574" s="399"/>
      <c r="J574" s="399"/>
      <c r="K574" s="399"/>
      <c r="L574" s="399"/>
      <c r="M574" s="399"/>
      <c r="N574" s="399"/>
      <c r="O574" s="399"/>
      <c r="P574" s="399"/>
      <c r="Q574" s="399"/>
      <c r="R574" s="399"/>
      <c r="S574" s="399"/>
      <c r="T574" s="399"/>
      <c r="U574" s="399"/>
      <c r="V574" s="399"/>
      <c r="W574" s="399"/>
      <c r="X574" s="399"/>
      <c r="Y574" s="399"/>
      <c r="Z574" s="399"/>
    </row>
    <row r="575" spans="1:26" x14ac:dyDescent="0.25">
      <c r="A575" s="399"/>
      <c r="B575" s="399"/>
      <c r="C575" s="399"/>
      <c r="D575" s="399"/>
      <c r="E575" s="399"/>
      <c r="F575" s="399"/>
      <c r="G575" s="399"/>
      <c r="H575" s="399"/>
      <c r="I575" s="399"/>
      <c r="J575" s="399"/>
      <c r="K575" s="399"/>
      <c r="L575" s="399"/>
      <c r="M575" s="399"/>
      <c r="N575" s="399"/>
      <c r="O575" s="399"/>
      <c r="P575" s="399"/>
      <c r="Q575" s="399"/>
      <c r="R575" s="399"/>
      <c r="S575" s="399"/>
      <c r="T575" s="399"/>
      <c r="U575" s="399"/>
      <c r="V575" s="399"/>
      <c r="W575" s="399"/>
      <c r="X575" s="399"/>
      <c r="Y575" s="399"/>
      <c r="Z575" s="399"/>
    </row>
    <row r="576" spans="1:26" x14ac:dyDescent="0.25">
      <c r="A576" s="399"/>
      <c r="B576" s="399"/>
      <c r="C576" s="399"/>
      <c r="D576" s="399"/>
      <c r="E576" s="399"/>
      <c r="F576" s="399"/>
      <c r="G576" s="399"/>
      <c r="H576" s="399"/>
      <c r="I576" s="399"/>
      <c r="J576" s="399"/>
      <c r="K576" s="399"/>
      <c r="L576" s="399"/>
      <c r="M576" s="399"/>
      <c r="N576" s="399"/>
      <c r="O576" s="399"/>
      <c r="P576" s="399"/>
      <c r="Q576" s="399"/>
      <c r="R576" s="399"/>
      <c r="S576" s="399"/>
      <c r="T576" s="399"/>
      <c r="U576" s="399"/>
      <c r="V576" s="399"/>
      <c r="W576" s="399"/>
      <c r="X576" s="399"/>
      <c r="Y576" s="399"/>
      <c r="Z576" s="399"/>
    </row>
    <row r="577" spans="1:26" x14ac:dyDescent="0.25">
      <c r="A577" s="399"/>
      <c r="B577" s="399"/>
      <c r="C577" s="399"/>
      <c r="D577" s="399"/>
      <c r="E577" s="399"/>
      <c r="F577" s="399"/>
      <c r="G577" s="399"/>
      <c r="H577" s="399"/>
      <c r="I577" s="399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</row>
    <row r="578" spans="1:26" x14ac:dyDescent="0.25">
      <c r="A578" s="399"/>
      <c r="B578" s="399"/>
      <c r="C578" s="399"/>
      <c r="D578" s="399"/>
      <c r="E578" s="399"/>
      <c r="F578" s="399"/>
      <c r="G578" s="399"/>
      <c r="H578" s="399"/>
      <c r="I578" s="399"/>
      <c r="J578" s="399"/>
      <c r="K578" s="399"/>
      <c r="L578" s="399"/>
      <c r="M578" s="399"/>
      <c r="N578" s="399"/>
      <c r="O578" s="399"/>
      <c r="P578" s="399"/>
      <c r="Q578" s="399"/>
      <c r="R578" s="399"/>
      <c r="S578" s="399"/>
      <c r="T578" s="399"/>
      <c r="U578" s="399"/>
      <c r="V578" s="399"/>
      <c r="W578" s="399"/>
      <c r="X578" s="399"/>
      <c r="Y578" s="399"/>
      <c r="Z578" s="399"/>
    </row>
    <row r="579" spans="1:26" x14ac:dyDescent="0.25">
      <c r="A579" s="399"/>
      <c r="B579" s="399"/>
      <c r="C579" s="399"/>
      <c r="D579" s="399"/>
      <c r="E579" s="399"/>
      <c r="F579" s="399"/>
      <c r="G579" s="399"/>
      <c r="H579" s="399"/>
      <c r="I579" s="399"/>
      <c r="J579" s="399"/>
      <c r="K579" s="399"/>
      <c r="L579" s="399"/>
      <c r="M579" s="399"/>
      <c r="N579" s="399"/>
      <c r="O579" s="399"/>
      <c r="P579" s="399"/>
      <c r="Q579" s="399"/>
      <c r="R579" s="399"/>
      <c r="S579" s="399"/>
      <c r="T579" s="399"/>
      <c r="U579" s="399"/>
      <c r="V579" s="399"/>
      <c r="W579" s="399"/>
      <c r="X579" s="399"/>
      <c r="Y579" s="399"/>
      <c r="Z579" s="399"/>
    </row>
    <row r="580" spans="1:26" x14ac:dyDescent="0.25">
      <c r="A580" s="399"/>
      <c r="B580" s="399"/>
      <c r="C580" s="399"/>
      <c r="D580" s="399"/>
      <c r="E580" s="399"/>
      <c r="F580" s="399"/>
      <c r="G580" s="399"/>
      <c r="H580" s="399"/>
      <c r="I580" s="399"/>
      <c r="J580" s="399"/>
      <c r="K580" s="399"/>
      <c r="L580" s="399"/>
      <c r="M580" s="399"/>
      <c r="N580" s="399"/>
      <c r="O580" s="399"/>
      <c r="P580" s="399"/>
      <c r="Q580" s="399"/>
      <c r="R580" s="399"/>
      <c r="S580" s="399"/>
      <c r="T580" s="399"/>
      <c r="U580" s="399"/>
      <c r="V580" s="399"/>
      <c r="W580" s="399"/>
      <c r="X580" s="399"/>
      <c r="Y580" s="399"/>
      <c r="Z580" s="399"/>
    </row>
    <row r="581" spans="1:26" x14ac:dyDescent="0.25">
      <c r="A581" s="399"/>
      <c r="B581" s="399"/>
      <c r="C581" s="399"/>
      <c r="D581" s="399"/>
      <c r="E581" s="399"/>
      <c r="F581" s="399"/>
      <c r="G581" s="399"/>
      <c r="H581" s="399"/>
      <c r="I581" s="399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</row>
    <row r="582" spans="1:26" x14ac:dyDescent="0.25">
      <c r="A582" s="399"/>
      <c r="B582" s="399"/>
      <c r="C582" s="399"/>
      <c r="D582" s="399"/>
      <c r="E582" s="399"/>
      <c r="F582" s="399"/>
      <c r="G582" s="399"/>
      <c r="H582" s="399"/>
      <c r="I582" s="399"/>
      <c r="J582" s="399"/>
      <c r="K582" s="399"/>
      <c r="L582" s="399"/>
      <c r="M582" s="399"/>
      <c r="N582" s="399"/>
      <c r="O582" s="399"/>
      <c r="P582" s="399"/>
      <c r="Q582" s="399"/>
      <c r="R582" s="399"/>
      <c r="S582" s="399"/>
      <c r="T582" s="399"/>
      <c r="U582" s="399"/>
      <c r="V582" s="399"/>
      <c r="W582" s="399"/>
      <c r="X582" s="399"/>
      <c r="Y582" s="399"/>
      <c r="Z582" s="399"/>
    </row>
    <row r="583" spans="1:26" x14ac:dyDescent="0.25">
      <c r="A583" s="399"/>
      <c r="B583" s="399"/>
      <c r="C583" s="399"/>
      <c r="D583" s="399"/>
      <c r="E583" s="399"/>
      <c r="F583" s="399"/>
      <c r="G583" s="399"/>
      <c r="H583" s="399"/>
      <c r="I583" s="399"/>
      <c r="J583" s="399"/>
      <c r="K583" s="399"/>
      <c r="L583" s="399"/>
      <c r="M583" s="399"/>
      <c r="N583" s="399"/>
      <c r="O583" s="399"/>
      <c r="P583" s="399"/>
      <c r="Q583" s="399"/>
      <c r="R583" s="399"/>
      <c r="S583" s="399"/>
      <c r="T583" s="399"/>
      <c r="U583" s="399"/>
      <c r="V583" s="399"/>
      <c r="W583" s="399"/>
      <c r="X583" s="399"/>
      <c r="Y583" s="399"/>
      <c r="Z583" s="399"/>
    </row>
    <row r="584" spans="1:26" x14ac:dyDescent="0.25">
      <c r="A584" s="399"/>
      <c r="B584" s="399"/>
      <c r="C584" s="399"/>
      <c r="D584" s="399"/>
      <c r="E584" s="399"/>
      <c r="F584" s="399"/>
      <c r="G584" s="399"/>
      <c r="H584" s="399"/>
      <c r="I584" s="399"/>
      <c r="J584" s="399"/>
      <c r="K584" s="399"/>
      <c r="L584" s="399"/>
      <c r="M584" s="399"/>
      <c r="N584" s="399"/>
      <c r="O584" s="399"/>
      <c r="P584" s="399"/>
      <c r="Q584" s="399"/>
      <c r="R584" s="399"/>
      <c r="S584" s="399"/>
      <c r="T584" s="399"/>
      <c r="U584" s="399"/>
      <c r="V584" s="399"/>
      <c r="W584" s="399"/>
      <c r="X584" s="399"/>
      <c r="Y584" s="399"/>
      <c r="Z584" s="399"/>
    </row>
    <row r="585" spans="1:26" x14ac:dyDescent="0.25">
      <c r="A585" s="399"/>
      <c r="B585" s="399"/>
      <c r="C585" s="399"/>
      <c r="D585" s="399"/>
      <c r="E585" s="399"/>
      <c r="F585" s="399"/>
      <c r="G585" s="399"/>
      <c r="H585" s="399"/>
      <c r="I585" s="399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</row>
    <row r="586" spans="1:26" x14ac:dyDescent="0.25">
      <c r="A586" s="399"/>
      <c r="B586" s="399"/>
      <c r="C586" s="399"/>
      <c r="D586" s="399"/>
      <c r="E586" s="399"/>
      <c r="F586" s="399"/>
      <c r="G586" s="399"/>
      <c r="H586" s="399"/>
      <c r="I586" s="399"/>
      <c r="J586" s="399"/>
      <c r="K586" s="399"/>
      <c r="L586" s="399"/>
      <c r="M586" s="399"/>
      <c r="N586" s="399"/>
      <c r="O586" s="399"/>
      <c r="P586" s="399"/>
      <c r="Q586" s="399"/>
      <c r="R586" s="399"/>
      <c r="S586" s="399"/>
      <c r="T586" s="399"/>
      <c r="U586" s="399"/>
      <c r="V586" s="399"/>
      <c r="W586" s="399"/>
      <c r="X586" s="399"/>
      <c r="Y586" s="399"/>
      <c r="Z586" s="399"/>
    </row>
    <row r="587" spans="1:26" x14ac:dyDescent="0.25">
      <c r="A587" s="399"/>
      <c r="B587" s="399"/>
      <c r="C587" s="399"/>
      <c r="D587" s="399"/>
      <c r="E587" s="399"/>
      <c r="F587" s="399"/>
      <c r="G587" s="399"/>
      <c r="H587" s="399"/>
      <c r="I587" s="399"/>
      <c r="J587" s="399"/>
      <c r="K587" s="399"/>
      <c r="L587" s="399"/>
      <c r="M587" s="399"/>
      <c r="N587" s="399"/>
      <c r="O587" s="399"/>
      <c r="P587" s="399"/>
      <c r="Q587" s="399"/>
      <c r="R587" s="399"/>
      <c r="S587" s="399"/>
      <c r="T587" s="399"/>
      <c r="U587" s="399"/>
      <c r="V587" s="399"/>
      <c r="W587" s="399"/>
      <c r="X587" s="399"/>
      <c r="Y587" s="399"/>
      <c r="Z587" s="399"/>
    </row>
    <row r="588" spans="1:26" x14ac:dyDescent="0.25">
      <c r="A588" s="399"/>
      <c r="B588" s="399"/>
      <c r="C588" s="399"/>
      <c r="D588" s="399"/>
      <c r="E588" s="399"/>
      <c r="F588" s="399"/>
      <c r="G588" s="399"/>
      <c r="H588" s="399"/>
      <c r="I588" s="399"/>
      <c r="J588" s="399"/>
      <c r="K588" s="399"/>
      <c r="L588" s="399"/>
      <c r="M588" s="399"/>
      <c r="N588" s="399"/>
      <c r="O588" s="399"/>
      <c r="P588" s="399"/>
      <c r="Q588" s="399"/>
      <c r="R588" s="399"/>
      <c r="S588" s="399"/>
      <c r="T588" s="399"/>
      <c r="U588" s="399"/>
      <c r="V588" s="399"/>
      <c r="W588" s="399"/>
      <c r="X588" s="399"/>
      <c r="Y588" s="399"/>
      <c r="Z588" s="399"/>
    </row>
    <row r="589" spans="1:26" x14ac:dyDescent="0.25">
      <c r="A589" s="399"/>
      <c r="B589" s="399"/>
      <c r="C589" s="399"/>
      <c r="D589" s="399"/>
      <c r="E589" s="399"/>
      <c r="F589" s="399"/>
      <c r="G589" s="399"/>
      <c r="H589" s="399"/>
      <c r="I589" s="399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</row>
    <row r="590" spans="1:26" x14ac:dyDescent="0.25">
      <c r="A590" s="399"/>
      <c r="B590" s="399"/>
      <c r="C590" s="399"/>
      <c r="D590" s="399"/>
      <c r="E590" s="399"/>
      <c r="F590" s="399"/>
      <c r="G590" s="399"/>
      <c r="H590" s="399"/>
      <c r="I590" s="399"/>
      <c r="J590" s="399"/>
      <c r="K590" s="399"/>
      <c r="L590" s="399"/>
      <c r="M590" s="399"/>
      <c r="N590" s="399"/>
      <c r="O590" s="399"/>
      <c r="P590" s="399"/>
      <c r="Q590" s="399"/>
      <c r="R590" s="399"/>
      <c r="S590" s="399"/>
      <c r="T590" s="399"/>
      <c r="U590" s="399"/>
      <c r="V590" s="399"/>
      <c r="W590" s="399"/>
      <c r="X590" s="399"/>
      <c r="Y590" s="399"/>
      <c r="Z590" s="399"/>
    </row>
    <row r="591" spans="1:26" x14ac:dyDescent="0.25">
      <c r="A591" s="399"/>
      <c r="B591" s="399"/>
      <c r="C591" s="399"/>
      <c r="D591" s="399"/>
      <c r="E591" s="399"/>
      <c r="F591" s="399"/>
      <c r="G591" s="399"/>
      <c r="H591" s="399"/>
      <c r="I591" s="399"/>
      <c r="J591" s="399"/>
      <c r="K591" s="399"/>
      <c r="L591" s="399"/>
      <c r="M591" s="399"/>
      <c r="N591" s="399"/>
      <c r="O591" s="399"/>
      <c r="P591" s="399"/>
      <c r="Q591" s="399"/>
      <c r="R591" s="399"/>
      <c r="S591" s="399"/>
      <c r="T591" s="399"/>
      <c r="U591" s="399"/>
      <c r="V591" s="399"/>
      <c r="W591" s="399"/>
      <c r="X591" s="399"/>
      <c r="Y591" s="399"/>
      <c r="Z591" s="399"/>
    </row>
    <row r="592" spans="1:26" x14ac:dyDescent="0.25">
      <c r="A592" s="399"/>
      <c r="B592" s="399"/>
      <c r="C592" s="399"/>
      <c r="D592" s="399"/>
      <c r="E592" s="399"/>
      <c r="F592" s="399"/>
      <c r="G592" s="399"/>
      <c r="H592" s="399"/>
      <c r="I592" s="399"/>
      <c r="J592" s="399"/>
      <c r="K592" s="399"/>
      <c r="L592" s="399"/>
      <c r="M592" s="399"/>
      <c r="N592" s="399"/>
      <c r="O592" s="399"/>
      <c r="P592" s="399"/>
      <c r="Q592" s="399"/>
      <c r="R592" s="399"/>
      <c r="S592" s="399"/>
      <c r="T592" s="399"/>
      <c r="U592" s="399"/>
      <c r="V592" s="399"/>
      <c r="W592" s="399"/>
      <c r="X592" s="399"/>
      <c r="Y592" s="399"/>
      <c r="Z592" s="399"/>
    </row>
    <row r="593" spans="1:26" x14ac:dyDescent="0.25">
      <c r="A593" s="399"/>
      <c r="B593" s="399"/>
      <c r="C593" s="399"/>
      <c r="D593" s="399"/>
      <c r="E593" s="399"/>
      <c r="F593" s="399"/>
      <c r="G593" s="399"/>
      <c r="H593" s="399"/>
      <c r="I593" s="399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</row>
    <row r="594" spans="1:26" x14ac:dyDescent="0.25">
      <c r="A594" s="399"/>
      <c r="B594" s="399"/>
      <c r="C594" s="399"/>
      <c r="D594" s="399"/>
      <c r="E594" s="399"/>
      <c r="F594" s="399"/>
      <c r="G594" s="399"/>
      <c r="H594" s="399"/>
      <c r="I594" s="399"/>
      <c r="J594" s="399"/>
      <c r="K594" s="399"/>
      <c r="L594" s="399"/>
      <c r="M594" s="399"/>
      <c r="N594" s="399"/>
      <c r="O594" s="399"/>
      <c r="P594" s="399"/>
      <c r="Q594" s="399"/>
      <c r="R594" s="399"/>
      <c r="S594" s="399"/>
      <c r="T594" s="399"/>
      <c r="U594" s="399"/>
      <c r="V594" s="399"/>
      <c r="W594" s="399"/>
      <c r="X594" s="399"/>
      <c r="Y594" s="399"/>
      <c r="Z594" s="399"/>
    </row>
    <row r="595" spans="1:26" x14ac:dyDescent="0.25">
      <c r="A595" s="399"/>
      <c r="B595" s="399"/>
      <c r="C595" s="399"/>
      <c r="D595" s="399"/>
      <c r="E595" s="399"/>
      <c r="F595" s="399"/>
      <c r="G595" s="399"/>
      <c r="H595" s="399"/>
      <c r="I595" s="399"/>
      <c r="J595" s="399"/>
      <c r="K595" s="399"/>
      <c r="L595" s="399"/>
      <c r="M595" s="399"/>
      <c r="N595" s="399"/>
      <c r="O595" s="399"/>
      <c r="P595" s="399"/>
      <c r="Q595" s="399"/>
      <c r="R595" s="399"/>
      <c r="S595" s="399"/>
      <c r="T595" s="399"/>
      <c r="U595" s="399"/>
      <c r="V595" s="399"/>
      <c r="W595" s="399"/>
      <c r="X595" s="399"/>
      <c r="Y595" s="399"/>
      <c r="Z595" s="399"/>
    </row>
    <row r="596" spans="1:26" x14ac:dyDescent="0.25">
      <c r="A596" s="399"/>
      <c r="B596" s="399"/>
      <c r="C596" s="399"/>
      <c r="D596" s="399"/>
      <c r="E596" s="399"/>
      <c r="F596" s="399"/>
      <c r="G596" s="399"/>
      <c r="H596" s="399"/>
      <c r="I596" s="399"/>
      <c r="J596" s="399"/>
      <c r="K596" s="399"/>
      <c r="L596" s="399"/>
      <c r="M596" s="399"/>
      <c r="N596" s="399"/>
      <c r="O596" s="399"/>
      <c r="P596" s="399"/>
      <c r="Q596" s="399"/>
      <c r="R596" s="399"/>
      <c r="S596" s="399"/>
      <c r="T596" s="399"/>
      <c r="U596" s="399"/>
      <c r="V596" s="399"/>
      <c r="W596" s="399"/>
      <c r="X596" s="399"/>
      <c r="Y596" s="399"/>
      <c r="Z596" s="399"/>
    </row>
    <row r="597" spans="1:26" x14ac:dyDescent="0.25">
      <c r="A597" s="399"/>
      <c r="B597" s="399"/>
      <c r="C597" s="399"/>
      <c r="D597" s="399"/>
      <c r="E597" s="399"/>
      <c r="F597" s="399"/>
      <c r="G597" s="399"/>
      <c r="H597" s="399"/>
      <c r="I597" s="399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</row>
    <row r="598" spans="1:26" x14ac:dyDescent="0.25">
      <c r="A598" s="399"/>
      <c r="B598" s="399"/>
      <c r="C598" s="399"/>
      <c r="D598" s="399"/>
      <c r="E598" s="399"/>
      <c r="F598" s="399"/>
      <c r="G598" s="399"/>
      <c r="H598" s="399"/>
      <c r="I598" s="399"/>
      <c r="J598" s="399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399"/>
      <c r="V598" s="399"/>
      <c r="W598" s="399"/>
      <c r="X598" s="399"/>
      <c r="Y598" s="399"/>
      <c r="Z598" s="399"/>
    </row>
    <row r="599" spans="1:26" x14ac:dyDescent="0.25">
      <c r="A599" s="399"/>
      <c r="B599" s="399"/>
      <c r="C599" s="399"/>
      <c r="D599" s="399"/>
      <c r="E599" s="399"/>
      <c r="F599" s="399"/>
      <c r="G599" s="399"/>
      <c r="H599" s="399"/>
      <c r="I599" s="399"/>
      <c r="J599" s="399"/>
      <c r="K599" s="399"/>
      <c r="L599" s="399"/>
      <c r="M599" s="399"/>
      <c r="N599" s="399"/>
      <c r="O599" s="399"/>
      <c r="P599" s="399"/>
      <c r="Q599" s="399"/>
      <c r="R599" s="399"/>
      <c r="S599" s="399"/>
      <c r="T599" s="399"/>
      <c r="U599" s="399"/>
      <c r="V599" s="399"/>
      <c r="W599" s="399"/>
      <c r="X599" s="399"/>
      <c r="Y599" s="399"/>
      <c r="Z599" s="399"/>
    </row>
    <row r="600" spans="1:26" x14ac:dyDescent="0.25">
      <c r="A600" s="399"/>
      <c r="B600" s="399"/>
      <c r="C600" s="399"/>
      <c r="D600" s="399"/>
      <c r="E600" s="399"/>
      <c r="F600" s="399"/>
      <c r="G600" s="399"/>
      <c r="H600" s="399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  <c r="Z600" s="399"/>
    </row>
    <row r="601" spans="1:26" x14ac:dyDescent="0.25">
      <c r="A601" s="399"/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</row>
    <row r="602" spans="1:26" x14ac:dyDescent="0.25">
      <c r="A602" s="399"/>
      <c r="B602" s="399"/>
      <c r="C602" s="399"/>
      <c r="D602" s="399"/>
      <c r="E602" s="399"/>
      <c r="F602" s="399"/>
      <c r="G602" s="399"/>
      <c r="H602" s="399"/>
      <c r="I602" s="399"/>
      <c r="J602" s="399"/>
      <c r="K602" s="399"/>
      <c r="L602" s="399"/>
      <c r="M602" s="399"/>
      <c r="N602" s="399"/>
      <c r="O602" s="399"/>
      <c r="P602" s="399"/>
      <c r="Q602" s="399"/>
      <c r="R602" s="399"/>
      <c r="S602" s="399"/>
      <c r="T602" s="399"/>
      <c r="U602" s="399"/>
      <c r="V602" s="399"/>
      <c r="W602" s="399"/>
      <c r="X602" s="399"/>
      <c r="Y602" s="399"/>
      <c r="Z602" s="399"/>
    </row>
    <row r="603" spans="1:26" x14ac:dyDescent="0.25">
      <c r="A603" s="399"/>
      <c r="B603" s="399"/>
      <c r="C603" s="399"/>
      <c r="D603" s="399"/>
      <c r="E603" s="399"/>
      <c r="F603" s="399"/>
      <c r="G603" s="399"/>
      <c r="H603" s="399"/>
      <c r="I603" s="399"/>
      <c r="J603" s="399"/>
      <c r="K603" s="399"/>
      <c r="L603" s="399"/>
      <c r="M603" s="399"/>
      <c r="N603" s="399"/>
      <c r="O603" s="399"/>
      <c r="P603" s="399"/>
      <c r="Q603" s="399"/>
      <c r="R603" s="399"/>
      <c r="S603" s="399"/>
      <c r="T603" s="399"/>
      <c r="U603" s="399"/>
      <c r="V603" s="399"/>
      <c r="W603" s="399"/>
      <c r="X603" s="399"/>
      <c r="Y603" s="399"/>
      <c r="Z603" s="399"/>
    </row>
    <row r="604" spans="1:26" x14ac:dyDescent="0.25">
      <c r="A604" s="399"/>
      <c r="B604" s="399"/>
      <c r="C604" s="399"/>
      <c r="D604" s="399"/>
      <c r="E604" s="399"/>
      <c r="F604" s="399"/>
      <c r="G604" s="399"/>
      <c r="H604" s="399"/>
      <c r="I604" s="399"/>
      <c r="J604" s="399"/>
      <c r="K604" s="399"/>
      <c r="L604" s="399"/>
      <c r="M604" s="399"/>
      <c r="N604" s="399"/>
      <c r="O604" s="399"/>
      <c r="P604" s="399"/>
      <c r="Q604" s="399"/>
      <c r="R604" s="399"/>
      <c r="S604" s="399"/>
      <c r="T604" s="399"/>
      <c r="U604" s="399"/>
      <c r="V604" s="399"/>
      <c r="W604" s="399"/>
      <c r="X604" s="399"/>
      <c r="Y604" s="399"/>
      <c r="Z604" s="399"/>
    </row>
    <row r="605" spans="1:26" x14ac:dyDescent="0.25">
      <c r="A605" s="399"/>
      <c r="B605" s="399"/>
      <c r="C605" s="399"/>
      <c r="D605" s="399"/>
      <c r="E605" s="399"/>
      <c r="F605" s="399"/>
      <c r="G605" s="399"/>
      <c r="H605" s="399"/>
      <c r="I605" s="399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</row>
    <row r="606" spans="1:26" x14ac:dyDescent="0.25">
      <c r="A606" s="399"/>
      <c r="B606" s="399"/>
      <c r="C606" s="399"/>
      <c r="D606" s="399"/>
      <c r="E606" s="399"/>
      <c r="F606" s="399"/>
      <c r="G606" s="399"/>
      <c r="H606" s="399"/>
      <c r="I606" s="399"/>
      <c r="J606" s="399"/>
      <c r="K606" s="399"/>
      <c r="L606" s="399"/>
      <c r="M606" s="399"/>
      <c r="N606" s="399"/>
      <c r="O606" s="399"/>
      <c r="P606" s="399"/>
      <c r="Q606" s="399"/>
      <c r="R606" s="399"/>
      <c r="S606" s="399"/>
      <c r="T606" s="399"/>
      <c r="U606" s="399"/>
      <c r="V606" s="399"/>
      <c r="W606" s="399"/>
      <c r="X606" s="399"/>
      <c r="Y606" s="399"/>
      <c r="Z606" s="399"/>
    </row>
    <row r="607" spans="1:26" x14ac:dyDescent="0.25">
      <c r="A607" s="399"/>
      <c r="B607" s="399"/>
      <c r="C607" s="399"/>
      <c r="D607" s="399"/>
      <c r="E607" s="399"/>
      <c r="F607" s="399"/>
      <c r="G607" s="399"/>
      <c r="H607" s="399"/>
      <c r="I607" s="399"/>
      <c r="J607" s="399"/>
      <c r="K607" s="399"/>
      <c r="L607" s="399"/>
      <c r="M607" s="399"/>
      <c r="N607" s="399"/>
      <c r="O607" s="399"/>
      <c r="P607" s="399"/>
      <c r="Q607" s="399"/>
      <c r="R607" s="399"/>
      <c r="S607" s="399"/>
      <c r="T607" s="399"/>
      <c r="U607" s="399"/>
      <c r="V607" s="399"/>
      <c r="W607" s="399"/>
      <c r="X607" s="399"/>
      <c r="Y607" s="399"/>
      <c r="Z607" s="399"/>
    </row>
    <row r="608" spans="1:26" x14ac:dyDescent="0.25">
      <c r="A608" s="399"/>
      <c r="B608" s="399"/>
      <c r="C608" s="399"/>
      <c r="D608" s="399"/>
      <c r="E608" s="399"/>
      <c r="F608" s="399"/>
      <c r="G608" s="399"/>
      <c r="H608" s="399"/>
      <c r="I608" s="399"/>
      <c r="J608" s="399"/>
      <c r="K608" s="399"/>
      <c r="L608" s="399"/>
      <c r="M608" s="399"/>
      <c r="N608" s="399"/>
      <c r="O608" s="399"/>
      <c r="P608" s="399"/>
      <c r="Q608" s="399"/>
      <c r="R608" s="399"/>
      <c r="S608" s="399"/>
      <c r="T608" s="399"/>
      <c r="U608" s="399"/>
      <c r="V608" s="399"/>
      <c r="W608" s="399"/>
      <c r="X608" s="399"/>
      <c r="Y608" s="399"/>
      <c r="Z608" s="399"/>
    </row>
    <row r="609" spans="1:26" x14ac:dyDescent="0.25">
      <c r="A609" s="399"/>
      <c r="B609" s="399"/>
      <c r="C609" s="399"/>
      <c r="D609" s="399"/>
      <c r="E609" s="399"/>
      <c r="F609" s="399"/>
      <c r="G609" s="399"/>
      <c r="H609" s="399"/>
      <c r="I609" s="399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</row>
    <row r="610" spans="1:26" x14ac:dyDescent="0.25">
      <c r="A610" s="399"/>
      <c r="B610" s="399"/>
      <c r="C610" s="399"/>
      <c r="D610" s="399"/>
      <c r="E610" s="399"/>
      <c r="F610" s="399"/>
      <c r="G610" s="399"/>
      <c r="H610" s="399"/>
      <c r="I610" s="399"/>
      <c r="J610" s="399"/>
      <c r="K610" s="399"/>
      <c r="L610" s="399"/>
      <c r="M610" s="399"/>
      <c r="N610" s="399"/>
      <c r="O610" s="399"/>
      <c r="P610" s="399"/>
      <c r="Q610" s="399"/>
      <c r="R610" s="399"/>
      <c r="S610" s="399"/>
      <c r="T610" s="399"/>
      <c r="U610" s="399"/>
      <c r="V610" s="399"/>
      <c r="W610" s="399"/>
      <c r="X610" s="399"/>
      <c r="Y610" s="399"/>
      <c r="Z610" s="399"/>
    </row>
    <row r="611" spans="1:26" x14ac:dyDescent="0.25">
      <c r="A611" s="399"/>
      <c r="B611" s="399"/>
      <c r="C611" s="399"/>
      <c r="D611" s="399"/>
      <c r="E611" s="399"/>
      <c r="F611" s="399"/>
      <c r="G611" s="399"/>
      <c r="H611" s="399"/>
      <c r="I611" s="399"/>
      <c r="J611" s="399"/>
      <c r="K611" s="399"/>
      <c r="L611" s="399"/>
      <c r="M611" s="399"/>
      <c r="N611" s="399"/>
      <c r="O611" s="399"/>
      <c r="P611" s="399"/>
      <c r="Q611" s="399"/>
      <c r="R611" s="399"/>
      <c r="S611" s="399"/>
      <c r="T611" s="399"/>
      <c r="U611" s="399"/>
      <c r="V611" s="399"/>
      <c r="W611" s="399"/>
      <c r="X611" s="399"/>
      <c r="Y611" s="399"/>
      <c r="Z611" s="399"/>
    </row>
    <row r="612" spans="1:26" x14ac:dyDescent="0.25">
      <c r="A612" s="399"/>
      <c r="B612" s="399"/>
      <c r="C612" s="399"/>
      <c r="D612" s="399"/>
      <c r="E612" s="399"/>
      <c r="F612" s="399"/>
      <c r="G612" s="399"/>
      <c r="H612" s="399"/>
      <c r="I612" s="399"/>
      <c r="J612" s="399"/>
      <c r="K612" s="399"/>
      <c r="L612" s="399"/>
      <c r="M612" s="399"/>
      <c r="N612" s="399"/>
      <c r="O612" s="399"/>
      <c r="P612" s="399"/>
      <c r="Q612" s="399"/>
      <c r="R612" s="399"/>
      <c r="S612" s="399"/>
      <c r="T612" s="399"/>
      <c r="U612" s="399"/>
      <c r="V612" s="399"/>
      <c r="W612" s="399"/>
      <c r="X612" s="399"/>
      <c r="Y612" s="399"/>
      <c r="Z612" s="399"/>
    </row>
    <row r="613" spans="1:26" x14ac:dyDescent="0.25">
      <c r="A613" s="399"/>
      <c r="B613" s="399"/>
      <c r="C613" s="399"/>
      <c r="D613" s="399"/>
      <c r="E613" s="399"/>
      <c r="F613" s="399"/>
      <c r="G613" s="399"/>
      <c r="H613" s="399"/>
      <c r="I613" s="399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</row>
    <row r="614" spans="1:26" x14ac:dyDescent="0.25">
      <c r="A614" s="399"/>
      <c r="B614" s="399"/>
      <c r="C614" s="399"/>
      <c r="D614" s="399"/>
      <c r="E614" s="399"/>
      <c r="F614" s="399"/>
      <c r="G614" s="399"/>
      <c r="H614" s="399"/>
      <c r="I614" s="399"/>
      <c r="J614" s="399"/>
      <c r="K614" s="399"/>
      <c r="L614" s="399"/>
      <c r="M614" s="399"/>
      <c r="N614" s="399"/>
      <c r="O614" s="399"/>
      <c r="P614" s="399"/>
      <c r="Q614" s="399"/>
      <c r="R614" s="399"/>
      <c r="S614" s="399"/>
      <c r="T614" s="399"/>
      <c r="U614" s="399"/>
      <c r="V614" s="399"/>
      <c r="W614" s="399"/>
      <c r="X614" s="399"/>
      <c r="Y614" s="399"/>
      <c r="Z614" s="399"/>
    </row>
    <row r="615" spans="1:26" x14ac:dyDescent="0.25">
      <c r="A615" s="399"/>
      <c r="B615" s="399"/>
      <c r="C615" s="399"/>
      <c r="D615" s="399"/>
      <c r="E615" s="399"/>
      <c r="F615" s="399"/>
      <c r="G615" s="399"/>
      <c r="H615" s="399"/>
      <c r="I615" s="399"/>
      <c r="J615" s="399"/>
      <c r="K615" s="399"/>
      <c r="L615" s="399"/>
      <c r="M615" s="399"/>
      <c r="N615" s="399"/>
      <c r="O615" s="399"/>
      <c r="P615" s="399"/>
      <c r="Q615" s="399"/>
      <c r="R615" s="399"/>
      <c r="S615" s="399"/>
      <c r="T615" s="399"/>
      <c r="U615" s="399"/>
      <c r="V615" s="399"/>
      <c r="W615" s="399"/>
      <c r="X615" s="399"/>
      <c r="Y615" s="399"/>
      <c r="Z615" s="399"/>
    </row>
    <row r="616" spans="1:26" x14ac:dyDescent="0.25">
      <c r="A616" s="399"/>
      <c r="B616" s="399"/>
      <c r="C616" s="399"/>
      <c r="D616" s="399"/>
      <c r="E616" s="399"/>
      <c r="F616" s="399"/>
      <c r="G616" s="399"/>
      <c r="H616" s="399"/>
      <c r="I616" s="399"/>
      <c r="J616" s="399"/>
      <c r="K616" s="399"/>
      <c r="L616" s="399"/>
      <c r="M616" s="399"/>
      <c r="N616" s="399"/>
      <c r="O616" s="399"/>
      <c r="P616" s="399"/>
      <c r="Q616" s="399"/>
      <c r="R616" s="399"/>
      <c r="S616" s="399"/>
      <c r="T616" s="399"/>
      <c r="U616" s="399"/>
      <c r="V616" s="399"/>
      <c r="W616" s="399"/>
      <c r="X616" s="399"/>
      <c r="Y616" s="399"/>
      <c r="Z616" s="399"/>
    </row>
    <row r="617" spans="1:26" x14ac:dyDescent="0.25">
      <c r="A617" s="399"/>
      <c r="B617" s="399"/>
      <c r="C617" s="399"/>
      <c r="D617" s="399"/>
      <c r="E617" s="399"/>
      <c r="F617" s="399"/>
      <c r="G617" s="399"/>
      <c r="H617" s="399"/>
      <c r="I617" s="399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</row>
    <row r="618" spans="1:26" x14ac:dyDescent="0.25">
      <c r="A618" s="399"/>
      <c r="B618" s="399"/>
      <c r="C618" s="399"/>
      <c r="D618" s="399"/>
      <c r="E618" s="399"/>
      <c r="F618" s="399"/>
      <c r="G618" s="399"/>
      <c r="H618" s="399"/>
      <c r="I618" s="399"/>
      <c r="J618" s="399"/>
      <c r="K618" s="399"/>
      <c r="L618" s="399"/>
      <c r="M618" s="399"/>
      <c r="N618" s="399"/>
      <c r="O618" s="399"/>
      <c r="P618" s="399"/>
      <c r="Q618" s="399"/>
      <c r="R618" s="399"/>
      <c r="S618" s="399"/>
      <c r="T618" s="399"/>
      <c r="U618" s="399"/>
      <c r="V618" s="399"/>
      <c r="W618" s="399"/>
      <c r="X618" s="399"/>
      <c r="Y618" s="399"/>
      <c r="Z618" s="399"/>
    </row>
    <row r="619" spans="1:26" x14ac:dyDescent="0.25">
      <c r="A619" s="399"/>
      <c r="B619" s="399"/>
      <c r="C619" s="399"/>
      <c r="D619" s="399"/>
      <c r="E619" s="399"/>
      <c r="F619" s="399"/>
      <c r="G619" s="399"/>
      <c r="H619" s="399"/>
      <c r="I619" s="399"/>
      <c r="J619" s="399"/>
      <c r="K619" s="399"/>
      <c r="L619" s="399"/>
      <c r="M619" s="399"/>
      <c r="N619" s="399"/>
      <c r="O619" s="399"/>
      <c r="P619" s="399"/>
      <c r="Q619" s="399"/>
      <c r="R619" s="399"/>
      <c r="S619" s="399"/>
      <c r="T619" s="399"/>
      <c r="U619" s="399"/>
      <c r="V619" s="399"/>
      <c r="W619" s="399"/>
      <c r="X619" s="399"/>
      <c r="Y619" s="399"/>
      <c r="Z619" s="399"/>
    </row>
    <row r="620" spans="1:26" x14ac:dyDescent="0.25">
      <c r="A620" s="399"/>
      <c r="B620" s="399"/>
      <c r="C620" s="399"/>
      <c r="D620" s="399"/>
      <c r="E620" s="399"/>
      <c r="F620" s="399"/>
      <c r="G620" s="399"/>
      <c r="H620" s="399"/>
      <c r="I620" s="399"/>
      <c r="J620" s="399"/>
      <c r="K620" s="399"/>
      <c r="L620" s="399"/>
      <c r="M620" s="399"/>
      <c r="N620" s="399"/>
      <c r="O620" s="399"/>
      <c r="P620" s="399"/>
      <c r="Q620" s="399"/>
      <c r="R620" s="399"/>
      <c r="S620" s="399"/>
      <c r="T620" s="399"/>
      <c r="U620" s="399"/>
      <c r="V620" s="399"/>
      <c r="W620" s="399"/>
      <c r="X620" s="399"/>
      <c r="Y620" s="399"/>
      <c r="Z620" s="399"/>
    </row>
    <row r="621" spans="1:26" x14ac:dyDescent="0.25">
      <c r="A621" s="399"/>
      <c r="B621" s="399"/>
      <c r="C621" s="399"/>
      <c r="D621" s="399"/>
      <c r="E621" s="399"/>
      <c r="F621" s="399"/>
      <c r="G621" s="399"/>
      <c r="H621" s="399"/>
      <c r="I621" s="399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</row>
    <row r="622" spans="1:26" x14ac:dyDescent="0.25">
      <c r="A622" s="399"/>
      <c r="B622" s="399"/>
      <c r="C622" s="399"/>
      <c r="D622" s="399"/>
      <c r="E622" s="399"/>
      <c r="F622" s="399"/>
      <c r="G622" s="399"/>
      <c r="H622" s="399"/>
      <c r="I622" s="399"/>
      <c r="J622" s="399"/>
      <c r="K622" s="399"/>
      <c r="L622" s="399"/>
      <c r="M622" s="399"/>
      <c r="N622" s="399"/>
      <c r="O622" s="399"/>
      <c r="P622" s="399"/>
      <c r="Q622" s="399"/>
      <c r="R622" s="399"/>
      <c r="S622" s="399"/>
      <c r="T622" s="399"/>
      <c r="U622" s="399"/>
      <c r="V622" s="399"/>
      <c r="W622" s="399"/>
      <c r="X622" s="399"/>
      <c r="Y622" s="399"/>
      <c r="Z622" s="399"/>
    </row>
    <row r="623" spans="1:26" x14ac:dyDescent="0.25">
      <c r="A623" s="399"/>
      <c r="B623" s="399"/>
      <c r="C623" s="399"/>
      <c r="D623" s="399"/>
      <c r="E623" s="399"/>
      <c r="F623" s="399"/>
      <c r="G623" s="399"/>
      <c r="H623" s="399"/>
      <c r="I623" s="399"/>
      <c r="J623" s="399"/>
      <c r="K623" s="399"/>
      <c r="L623" s="399"/>
      <c r="M623" s="399"/>
      <c r="N623" s="399"/>
      <c r="O623" s="399"/>
      <c r="P623" s="399"/>
      <c r="Q623" s="399"/>
      <c r="R623" s="399"/>
      <c r="S623" s="399"/>
      <c r="T623" s="399"/>
      <c r="U623" s="399"/>
      <c r="V623" s="399"/>
      <c r="W623" s="399"/>
      <c r="X623" s="399"/>
      <c r="Y623" s="399"/>
      <c r="Z623" s="399"/>
    </row>
    <row r="624" spans="1:26" x14ac:dyDescent="0.25">
      <c r="A624" s="399"/>
      <c r="B624" s="399"/>
      <c r="C624" s="399"/>
      <c r="D624" s="399"/>
      <c r="E624" s="399"/>
      <c r="F624" s="399"/>
      <c r="G624" s="399"/>
      <c r="H624" s="399"/>
      <c r="I624" s="399"/>
      <c r="J624" s="399"/>
      <c r="K624" s="399"/>
      <c r="L624" s="399"/>
      <c r="M624" s="399"/>
      <c r="N624" s="399"/>
      <c r="O624" s="399"/>
      <c r="P624" s="399"/>
      <c r="Q624" s="399"/>
      <c r="R624" s="399"/>
      <c r="S624" s="399"/>
      <c r="T624" s="399"/>
      <c r="U624" s="399"/>
      <c r="V624" s="399"/>
      <c r="W624" s="399"/>
      <c r="X624" s="399"/>
      <c r="Y624" s="399"/>
      <c r="Z624" s="399"/>
    </row>
    <row r="625" spans="1:26" x14ac:dyDescent="0.25">
      <c r="A625" s="399"/>
      <c r="B625" s="399"/>
      <c r="C625" s="399"/>
      <c r="D625" s="399"/>
      <c r="E625" s="399"/>
      <c r="F625" s="399"/>
      <c r="G625" s="399"/>
      <c r="H625" s="399"/>
      <c r="I625" s="399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</row>
    <row r="626" spans="1:26" x14ac:dyDescent="0.25">
      <c r="A626" s="399"/>
      <c r="B626" s="399"/>
      <c r="C626" s="399"/>
      <c r="D626" s="399"/>
      <c r="E626" s="399"/>
      <c r="F626" s="399"/>
      <c r="G626" s="399"/>
      <c r="H626" s="399"/>
      <c r="I626" s="399"/>
      <c r="J626" s="399"/>
      <c r="K626" s="399"/>
      <c r="L626" s="399"/>
      <c r="M626" s="399"/>
      <c r="N626" s="399"/>
      <c r="O626" s="399"/>
      <c r="P626" s="399"/>
      <c r="Q626" s="399"/>
      <c r="R626" s="399"/>
      <c r="S626" s="399"/>
      <c r="T626" s="399"/>
      <c r="U626" s="399"/>
      <c r="V626" s="399"/>
      <c r="W626" s="399"/>
      <c r="X626" s="399"/>
      <c r="Y626" s="399"/>
      <c r="Z626" s="399"/>
    </row>
    <row r="627" spans="1:26" x14ac:dyDescent="0.25">
      <c r="A627" s="399"/>
      <c r="B627" s="399"/>
      <c r="C627" s="399"/>
      <c r="D627" s="399"/>
      <c r="E627" s="399"/>
      <c r="F627" s="399"/>
      <c r="G627" s="399"/>
      <c r="H627" s="399"/>
      <c r="I627" s="399"/>
      <c r="J627" s="399"/>
      <c r="K627" s="399"/>
      <c r="L627" s="399"/>
      <c r="M627" s="399"/>
      <c r="N627" s="399"/>
      <c r="O627" s="399"/>
      <c r="P627" s="399"/>
      <c r="Q627" s="399"/>
      <c r="R627" s="399"/>
      <c r="S627" s="399"/>
      <c r="T627" s="399"/>
      <c r="U627" s="399"/>
      <c r="V627" s="399"/>
      <c r="W627" s="399"/>
      <c r="X627" s="399"/>
      <c r="Y627" s="399"/>
      <c r="Z627" s="399"/>
    </row>
    <row r="628" spans="1:26" x14ac:dyDescent="0.25">
      <c r="A628" s="399"/>
      <c r="B628" s="399"/>
      <c r="C628" s="399"/>
      <c r="D628" s="399"/>
      <c r="E628" s="399"/>
      <c r="F628" s="399"/>
      <c r="G628" s="399"/>
      <c r="H628" s="399"/>
      <c r="I628" s="399"/>
      <c r="J628" s="399"/>
      <c r="K628" s="399"/>
      <c r="L628" s="399"/>
      <c r="M628" s="399"/>
      <c r="N628" s="399"/>
      <c r="O628" s="399"/>
      <c r="P628" s="399"/>
      <c r="Q628" s="399"/>
      <c r="R628" s="399"/>
      <c r="S628" s="399"/>
      <c r="T628" s="399"/>
      <c r="U628" s="399"/>
      <c r="V628" s="399"/>
      <c r="W628" s="399"/>
      <c r="X628" s="399"/>
      <c r="Y628" s="399"/>
      <c r="Z628" s="399"/>
    </row>
    <row r="629" spans="1:26" x14ac:dyDescent="0.25">
      <c r="A629" s="399"/>
      <c r="B629" s="399"/>
      <c r="C629" s="399"/>
      <c r="D629" s="399"/>
      <c r="E629" s="399"/>
      <c r="F629" s="399"/>
      <c r="G629" s="399"/>
      <c r="H629" s="399"/>
      <c r="I629" s="399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</row>
    <row r="630" spans="1:26" x14ac:dyDescent="0.25">
      <c r="A630" s="399"/>
      <c r="B630" s="399"/>
      <c r="C630" s="399"/>
      <c r="D630" s="399"/>
      <c r="E630" s="399"/>
      <c r="F630" s="399"/>
      <c r="G630" s="399"/>
      <c r="H630" s="399"/>
      <c r="I630" s="399"/>
      <c r="J630" s="399"/>
      <c r="K630" s="399"/>
      <c r="L630" s="399"/>
      <c r="M630" s="399"/>
      <c r="N630" s="399"/>
      <c r="O630" s="399"/>
      <c r="P630" s="399"/>
      <c r="Q630" s="399"/>
      <c r="R630" s="399"/>
      <c r="S630" s="399"/>
      <c r="T630" s="399"/>
      <c r="U630" s="399"/>
      <c r="V630" s="399"/>
      <c r="W630" s="399"/>
      <c r="X630" s="399"/>
      <c r="Y630" s="399"/>
      <c r="Z630" s="399"/>
    </row>
    <row r="631" spans="1:26" x14ac:dyDescent="0.25">
      <c r="A631" s="399"/>
      <c r="B631" s="399"/>
      <c r="C631" s="399"/>
      <c r="D631" s="399"/>
      <c r="E631" s="399"/>
      <c r="F631" s="399"/>
      <c r="G631" s="399"/>
      <c r="H631" s="399"/>
      <c r="I631" s="399"/>
      <c r="J631" s="399"/>
      <c r="K631" s="399"/>
      <c r="L631" s="399"/>
      <c r="M631" s="399"/>
      <c r="N631" s="399"/>
      <c r="O631" s="399"/>
      <c r="P631" s="399"/>
      <c r="Q631" s="399"/>
      <c r="R631" s="399"/>
      <c r="S631" s="399"/>
      <c r="T631" s="399"/>
      <c r="U631" s="399"/>
      <c r="V631" s="399"/>
      <c r="W631" s="399"/>
      <c r="X631" s="399"/>
      <c r="Y631" s="399"/>
      <c r="Z631" s="399"/>
    </row>
    <row r="632" spans="1:26" x14ac:dyDescent="0.25">
      <c r="A632" s="399"/>
      <c r="B632" s="399"/>
      <c r="C632" s="399"/>
      <c r="D632" s="399"/>
      <c r="E632" s="399"/>
      <c r="F632" s="399"/>
      <c r="G632" s="399"/>
      <c r="H632" s="399"/>
      <c r="I632" s="399"/>
      <c r="J632" s="399"/>
      <c r="K632" s="399"/>
      <c r="L632" s="399"/>
      <c r="M632" s="399"/>
      <c r="N632" s="399"/>
      <c r="O632" s="399"/>
      <c r="P632" s="399"/>
      <c r="Q632" s="399"/>
      <c r="R632" s="399"/>
      <c r="S632" s="399"/>
      <c r="T632" s="399"/>
      <c r="U632" s="399"/>
      <c r="V632" s="399"/>
      <c r="W632" s="399"/>
      <c r="X632" s="399"/>
      <c r="Y632" s="399"/>
      <c r="Z632" s="399"/>
    </row>
    <row r="633" spans="1:26" x14ac:dyDescent="0.25">
      <c r="A633" s="399"/>
      <c r="B633" s="399"/>
      <c r="C633" s="399"/>
      <c r="D633" s="399"/>
      <c r="E633" s="399"/>
      <c r="F633" s="399"/>
      <c r="G633" s="399"/>
      <c r="H633" s="399"/>
      <c r="I633" s="399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</row>
    <row r="634" spans="1:26" x14ac:dyDescent="0.25">
      <c r="A634" s="399"/>
      <c r="B634" s="399"/>
      <c r="C634" s="399"/>
      <c r="D634" s="399"/>
      <c r="E634" s="399"/>
      <c r="F634" s="399"/>
      <c r="G634" s="399"/>
      <c r="H634" s="399"/>
      <c r="I634" s="399"/>
      <c r="J634" s="399"/>
      <c r="K634" s="399"/>
      <c r="L634" s="399"/>
      <c r="M634" s="399"/>
      <c r="N634" s="399"/>
      <c r="O634" s="399"/>
      <c r="P634" s="399"/>
      <c r="Q634" s="399"/>
      <c r="R634" s="399"/>
      <c r="S634" s="399"/>
      <c r="T634" s="399"/>
      <c r="U634" s="399"/>
      <c r="V634" s="399"/>
      <c r="W634" s="399"/>
      <c r="X634" s="399"/>
      <c r="Y634" s="399"/>
      <c r="Z634" s="399"/>
    </row>
    <row r="635" spans="1:26" x14ac:dyDescent="0.25">
      <c r="A635" s="399"/>
      <c r="B635" s="399"/>
      <c r="C635" s="399"/>
      <c r="D635" s="399"/>
      <c r="E635" s="399"/>
      <c r="F635" s="399"/>
      <c r="G635" s="399"/>
      <c r="H635" s="399"/>
      <c r="I635" s="399"/>
      <c r="J635" s="399"/>
      <c r="K635" s="399"/>
      <c r="L635" s="399"/>
      <c r="M635" s="399"/>
      <c r="N635" s="399"/>
      <c r="O635" s="399"/>
      <c r="P635" s="399"/>
      <c r="Q635" s="399"/>
      <c r="R635" s="399"/>
      <c r="S635" s="399"/>
      <c r="T635" s="399"/>
      <c r="U635" s="399"/>
      <c r="V635" s="399"/>
      <c r="W635" s="399"/>
      <c r="X635" s="399"/>
      <c r="Y635" s="399"/>
      <c r="Z635" s="399"/>
    </row>
    <row r="636" spans="1:26" x14ac:dyDescent="0.25">
      <c r="A636" s="399"/>
      <c r="B636" s="399"/>
      <c r="C636" s="399"/>
      <c r="D636" s="399"/>
      <c r="E636" s="399"/>
      <c r="F636" s="399"/>
      <c r="G636" s="399"/>
      <c r="H636" s="399"/>
      <c r="I636" s="399"/>
      <c r="J636" s="399"/>
      <c r="K636" s="399"/>
      <c r="L636" s="399"/>
      <c r="M636" s="399"/>
      <c r="N636" s="399"/>
      <c r="O636" s="399"/>
      <c r="P636" s="399"/>
      <c r="Q636" s="399"/>
      <c r="R636" s="399"/>
      <c r="S636" s="399"/>
      <c r="T636" s="399"/>
      <c r="U636" s="399"/>
      <c r="V636" s="399"/>
      <c r="W636" s="399"/>
      <c r="X636" s="399"/>
      <c r="Y636" s="399"/>
      <c r="Z636" s="399"/>
    </row>
    <row r="637" spans="1:26" x14ac:dyDescent="0.25">
      <c r="A637" s="399"/>
      <c r="B637" s="399"/>
      <c r="C637" s="399"/>
      <c r="D637" s="399"/>
      <c r="E637" s="399"/>
      <c r="F637" s="399"/>
      <c r="G637" s="399"/>
      <c r="H637" s="399"/>
      <c r="I637" s="399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</row>
    <row r="638" spans="1:26" x14ac:dyDescent="0.25">
      <c r="A638" s="399"/>
      <c r="B638" s="399"/>
      <c r="C638" s="399"/>
      <c r="D638" s="399"/>
      <c r="E638" s="399"/>
      <c r="F638" s="399"/>
      <c r="G638" s="399"/>
      <c r="H638" s="399"/>
      <c r="I638" s="399"/>
      <c r="J638" s="399"/>
      <c r="K638" s="399"/>
      <c r="L638" s="399"/>
      <c r="M638" s="399"/>
      <c r="N638" s="399"/>
      <c r="O638" s="399"/>
      <c r="P638" s="399"/>
      <c r="Q638" s="399"/>
      <c r="R638" s="399"/>
      <c r="S638" s="399"/>
      <c r="T638" s="399"/>
      <c r="U638" s="399"/>
      <c r="V638" s="399"/>
      <c r="W638" s="399"/>
      <c r="X638" s="399"/>
      <c r="Y638" s="399"/>
      <c r="Z638" s="399"/>
    </row>
    <row r="639" spans="1:26" x14ac:dyDescent="0.25">
      <c r="A639" s="399"/>
      <c r="B639" s="399"/>
      <c r="C639" s="399"/>
      <c r="D639" s="399"/>
      <c r="E639" s="399"/>
      <c r="F639" s="399"/>
      <c r="G639" s="399"/>
      <c r="H639" s="399"/>
      <c r="I639" s="399"/>
      <c r="J639" s="399"/>
      <c r="K639" s="399"/>
      <c r="L639" s="399"/>
      <c r="M639" s="399"/>
      <c r="N639" s="399"/>
      <c r="O639" s="399"/>
      <c r="P639" s="399"/>
      <c r="Q639" s="399"/>
      <c r="R639" s="399"/>
      <c r="S639" s="399"/>
      <c r="T639" s="399"/>
      <c r="U639" s="399"/>
      <c r="V639" s="399"/>
      <c r="W639" s="399"/>
      <c r="X639" s="399"/>
      <c r="Y639" s="399"/>
      <c r="Z639" s="399"/>
    </row>
    <row r="640" spans="1:26" x14ac:dyDescent="0.25">
      <c r="A640" s="399"/>
      <c r="B640" s="399"/>
      <c r="C640" s="399"/>
      <c r="D640" s="399"/>
      <c r="E640" s="399"/>
      <c r="F640" s="399"/>
      <c r="G640" s="399"/>
      <c r="H640" s="399"/>
      <c r="I640" s="399"/>
      <c r="J640" s="399"/>
      <c r="K640" s="399"/>
      <c r="L640" s="399"/>
      <c r="M640" s="399"/>
      <c r="N640" s="399"/>
      <c r="O640" s="399"/>
      <c r="P640" s="399"/>
      <c r="Q640" s="399"/>
      <c r="R640" s="399"/>
      <c r="S640" s="399"/>
      <c r="T640" s="399"/>
      <c r="U640" s="399"/>
      <c r="V640" s="399"/>
      <c r="W640" s="399"/>
      <c r="X640" s="399"/>
      <c r="Y640" s="399"/>
      <c r="Z640" s="399"/>
    </row>
    <row r="641" spans="1:26" x14ac:dyDescent="0.25">
      <c r="A641" s="399"/>
      <c r="B641" s="399"/>
      <c r="C641" s="399"/>
      <c r="D641" s="399"/>
      <c r="E641" s="399"/>
      <c r="F641" s="399"/>
      <c r="G641" s="399"/>
      <c r="H641" s="399"/>
      <c r="I641" s="399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</row>
    <row r="642" spans="1:26" x14ac:dyDescent="0.25">
      <c r="A642" s="399"/>
      <c r="B642" s="399"/>
      <c r="C642" s="399"/>
      <c r="D642" s="399"/>
      <c r="E642" s="399"/>
      <c r="F642" s="399"/>
      <c r="G642" s="399"/>
      <c r="H642" s="399"/>
      <c r="I642" s="399"/>
      <c r="J642" s="399"/>
      <c r="K642" s="399"/>
      <c r="L642" s="399"/>
      <c r="M642" s="399"/>
      <c r="N642" s="399"/>
      <c r="O642" s="399"/>
      <c r="P642" s="399"/>
      <c r="Q642" s="399"/>
      <c r="R642" s="399"/>
      <c r="S642" s="399"/>
      <c r="T642" s="399"/>
      <c r="U642" s="399"/>
      <c r="V642" s="399"/>
      <c r="W642" s="399"/>
      <c r="X642" s="399"/>
      <c r="Y642" s="399"/>
      <c r="Z642" s="399"/>
    </row>
    <row r="643" spans="1:26" x14ac:dyDescent="0.25">
      <c r="A643" s="399"/>
      <c r="B643" s="399"/>
      <c r="C643" s="399"/>
      <c r="D643" s="399"/>
      <c r="E643" s="399"/>
      <c r="F643" s="399"/>
      <c r="G643" s="399"/>
      <c r="H643" s="399"/>
      <c r="I643" s="399"/>
      <c r="J643" s="399"/>
      <c r="K643" s="399"/>
      <c r="L643" s="399"/>
      <c r="M643" s="399"/>
      <c r="N643" s="399"/>
      <c r="O643" s="399"/>
      <c r="P643" s="399"/>
      <c r="Q643" s="399"/>
      <c r="R643" s="399"/>
      <c r="S643" s="399"/>
      <c r="T643" s="399"/>
      <c r="U643" s="399"/>
      <c r="V643" s="399"/>
      <c r="W643" s="399"/>
      <c r="X643" s="399"/>
      <c r="Y643" s="399"/>
      <c r="Z643" s="399"/>
    </row>
    <row r="644" spans="1:26" x14ac:dyDescent="0.25">
      <c r="A644" s="399"/>
      <c r="B644" s="399"/>
      <c r="C644" s="399"/>
      <c r="D644" s="399"/>
      <c r="E644" s="399"/>
      <c r="F644" s="399"/>
      <c r="G644" s="399"/>
      <c r="H644" s="399"/>
      <c r="I644" s="399"/>
      <c r="J644" s="399"/>
      <c r="K644" s="399"/>
      <c r="L644" s="399"/>
      <c r="M644" s="399"/>
      <c r="N644" s="399"/>
      <c r="O644" s="399"/>
      <c r="P644" s="399"/>
      <c r="Q644" s="399"/>
      <c r="R644" s="399"/>
      <c r="S644" s="399"/>
      <c r="T644" s="399"/>
      <c r="U644" s="399"/>
      <c r="V644" s="399"/>
      <c r="W644" s="399"/>
      <c r="X644" s="399"/>
      <c r="Y644" s="399"/>
      <c r="Z644" s="399"/>
    </row>
    <row r="645" spans="1:26" x14ac:dyDescent="0.25">
      <c r="A645" s="399"/>
      <c r="B645" s="399"/>
      <c r="C645" s="399"/>
      <c r="D645" s="399"/>
      <c r="E645" s="399"/>
      <c r="F645" s="399"/>
      <c r="G645" s="399"/>
      <c r="H645" s="399"/>
      <c r="I645" s="399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</row>
    <row r="646" spans="1:26" x14ac:dyDescent="0.25">
      <c r="A646" s="399"/>
      <c r="B646" s="399"/>
      <c r="C646" s="399"/>
      <c r="D646" s="399"/>
      <c r="E646" s="399"/>
      <c r="F646" s="399"/>
      <c r="G646" s="399"/>
      <c r="H646" s="399"/>
      <c r="I646" s="399"/>
      <c r="J646" s="399"/>
      <c r="K646" s="399"/>
      <c r="L646" s="399"/>
      <c r="M646" s="399"/>
      <c r="N646" s="399"/>
      <c r="O646" s="399"/>
      <c r="P646" s="399"/>
      <c r="Q646" s="399"/>
      <c r="R646" s="399"/>
      <c r="S646" s="399"/>
      <c r="T646" s="399"/>
      <c r="U646" s="399"/>
      <c r="V646" s="399"/>
      <c r="W646" s="399"/>
      <c r="X646" s="399"/>
      <c r="Y646" s="399"/>
      <c r="Z646" s="399"/>
    </row>
    <row r="647" spans="1:26" x14ac:dyDescent="0.25">
      <c r="A647" s="399"/>
      <c r="B647" s="399"/>
      <c r="C647" s="399"/>
      <c r="D647" s="399"/>
      <c r="E647" s="399"/>
      <c r="F647" s="399"/>
      <c r="G647" s="399"/>
      <c r="H647" s="399"/>
      <c r="I647" s="399"/>
      <c r="J647" s="399"/>
      <c r="K647" s="399"/>
      <c r="L647" s="399"/>
      <c r="M647" s="399"/>
      <c r="N647" s="399"/>
      <c r="O647" s="399"/>
      <c r="P647" s="399"/>
      <c r="Q647" s="399"/>
      <c r="R647" s="399"/>
      <c r="S647" s="399"/>
      <c r="T647" s="399"/>
      <c r="U647" s="399"/>
      <c r="V647" s="399"/>
      <c r="W647" s="399"/>
      <c r="X647" s="399"/>
      <c r="Y647" s="399"/>
      <c r="Z647" s="399"/>
    </row>
    <row r="648" spans="1:26" x14ac:dyDescent="0.25">
      <c r="A648" s="399"/>
      <c r="B648" s="399"/>
      <c r="C648" s="399"/>
      <c r="D648" s="399"/>
      <c r="E648" s="399"/>
      <c r="F648" s="399"/>
      <c r="G648" s="399"/>
      <c r="H648" s="399"/>
      <c r="I648" s="399"/>
      <c r="J648" s="399"/>
      <c r="K648" s="399"/>
      <c r="L648" s="399"/>
      <c r="M648" s="399"/>
      <c r="N648" s="399"/>
      <c r="O648" s="399"/>
      <c r="P648" s="399"/>
      <c r="Q648" s="399"/>
      <c r="R648" s="399"/>
      <c r="S648" s="399"/>
      <c r="T648" s="399"/>
      <c r="U648" s="399"/>
      <c r="V648" s="399"/>
      <c r="W648" s="399"/>
      <c r="X648" s="399"/>
      <c r="Y648" s="399"/>
      <c r="Z648" s="399"/>
    </row>
    <row r="649" spans="1:26" x14ac:dyDescent="0.25">
      <c r="A649" s="399"/>
      <c r="B649" s="399"/>
      <c r="C649" s="399"/>
      <c r="D649" s="399"/>
      <c r="E649" s="399"/>
      <c r="F649" s="399"/>
      <c r="G649" s="399"/>
      <c r="H649" s="399"/>
      <c r="I649" s="399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</row>
    <row r="650" spans="1:26" x14ac:dyDescent="0.25">
      <c r="A650" s="399"/>
      <c r="B650" s="399"/>
      <c r="C650" s="399"/>
      <c r="D650" s="399"/>
      <c r="E650" s="399"/>
      <c r="F650" s="399"/>
      <c r="G650" s="399"/>
      <c r="H650" s="399"/>
      <c r="I650" s="399"/>
      <c r="J650" s="399"/>
      <c r="K650" s="399"/>
      <c r="L650" s="399"/>
      <c r="M650" s="399"/>
      <c r="N650" s="399"/>
      <c r="O650" s="399"/>
      <c r="P650" s="399"/>
      <c r="Q650" s="399"/>
      <c r="R650" s="399"/>
      <c r="S650" s="399"/>
      <c r="T650" s="399"/>
      <c r="U650" s="399"/>
      <c r="V650" s="399"/>
      <c r="W650" s="399"/>
      <c r="X650" s="399"/>
      <c r="Y650" s="399"/>
      <c r="Z650" s="399"/>
    </row>
    <row r="651" spans="1:26" x14ac:dyDescent="0.25">
      <c r="A651" s="399"/>
      <c r="B651" s="399"/>
      <c r="C651" s="399"/>
      <c r="D651" s="399"/>
      <c r="E651" s="399"/>
      <c r="F651" s="399"/>
      <c r="G651" s="399"/>
      <c r="H651" s="399"/>
      <c r="I651" s="399"/>
      <c r="J651" s="399"/>
      <c r="K651" s="399"/>
      <c r="L651" s="399"/>
      <c r="M651" s="399"/>
      <c r="N651" s="399"/>
      <c r="O651" s="399"/>
      <c r="P651" s="399"/>
      <c r="Q651" s="399"/>
      <c r="R651" s="399"/>
      <c r="S651" s="399"/>
      <c r="T651" s="399"/>
      <c r="U651" s="399"/>
      <c r="V651" s="399"/>
      <c r="W651" s="399"/>
      <c r="X651" s="399"/>
      <c r="Y651" s="399"/>
      <c r="Z651" s="399"/>
    </row>
    <row r="652" spans="1:26" x14ac:dyDescent="0.25">
      <c r="A652" s="399"/>
      <c r="B652" s="399"/>
      <c r="C652" s="399"/>
      <c r="D652" s="399"/>
      <c r="E652" s="399"/>
      <c r="F652" s="399"/>
      <c r="G652" s="399"/>
      <c r="H652" s="399"/>
      <c r="I652" s="399"/>
      <c r="J652" s="399"/>
      <c r="K652" s="399"/>
      <c r="L652" s="399"/>
      <c r="M652" s="399"/>
      <c r="N652" s="399"/>
      <c r="O652" s="399"/>
      <c r="P652" s="399"/>
      <c r="Q652" s="399"/>
      <c r="R652" s="399"/>
      <c r="S652" s="399"/>
      <c r="T652" s="399"/>
      <c r="U652" s="399"/>
      <c r="V652" s="399"/>
      <c r="W652" s="399"/>
      <c r="X652" s="399"/>
      <c r="Y652" s="399"/>
      <c r="Z652" s="399"/>
    </row>
    <row r="653" spans="1:26" x14ac:dyDescent="0.25">
      <c r="A653" s="399"/>
      <c r="B653" s="399"/>
      <c r="C653" s="399"/>
      <c r="D653" s="399"/>
      <c r="E653" s="399"/>
      <c r="F653" s="399"/>
      <c r="G653" s="399"/>
      <c r="H653" s="399"/>
      <c r="I653" s="399"/>
      <c r="J653" s="399"/>
      <c r="K653" s="399"/>
      <c r="L653" s="399"/>
      <c r="M653" s="399"/>
      <c r="N653" s="399"/>
      <c r="O653" s="399"/>
      <c r="P653" s="399"/>
      <c r="Q653" s="399"/>
      <c r="R653" s="399"/>
      <c r="S653" s="399"/>
      <c r="T653" s="399"/>
      <c r="U653" s="399"/>
      <c r="V653" s="399"/>
      <c r="W653" s="399"/>
      <c r="X653" s="399"/>
      <c r="Y653" s="399"/>
      <c r="Z653" s="399"/>
    </row>
    <row r="654" spans="1:26" x14ac:dyDescent="0.25">
      <c r="A654" s="399"/>
      <c r="B654" s="399"/>
      <c r="C654" s="399"/>
      <c r="D654" s="399"/>
      <c r="E654" s="399"/>
      <c r="F654" s="399"/>
      <c r="G654" s="399"/>
      <c r="H654" s="399"/>
      <c r="I654" s="399"/>
      <c r="J654" s="399"/>
      <c r="K654" s="399"/>
      <c r="L654" s="399"/>
      <c r="M654" s="399"/>
      <c r="N654" s="399"/>
      <c r="O654" s="399"/>
      <c r="P654" s="399"/>
      <c r="Q654" s="399"/>
      <c r="R654" s="399"/>
      <c r="S654" s="399"/>
      <c r="T654" s="399"/>
      <c r="U654" s="399"/>
      <c r="V654" s="399"/>
      <c r="W654" s="399"/>
      <c r="X654" s="399"/>
      <c r="Y654" s="399"/>
      <c r="Z654" s="399"/>
    </row>
    <row r="655" spans="1:26" x14ac:dyDescent="0.25">
      <c r="A655" s="399"/>
      <c r="B655" s="399"/>
      <c r="C655" s="399"/>
      <c r="D655" s="399"/>
      <c r="E655" s="399"/>
      <c r="F655" s="399"/>
      <c r="G655" s="399"/>
      <c r="H655" s="399"/>
      <c r="I655" s="399"/>
      <c r="J655" s="399"/>
      <c r="K655" s="399"/>
      <c r="L655" s="399"/>
      <c r="M655" s="399"/>
      <c r="N655" s="399"/>
      <c r="O655" s="399"/>
      <c r="P655" s="399"/>
      <c r="Q655" s="399"/>
      <c r="R655" s="399"/>
      <c r="S655" s="399"/>
      <c r="T655" s="399"/>
      <c r="U655" s="399"/>
      <c r="V655" s="399"/>
      <c r="W655" s="399"/>
      <c r="X655" s="399"/>
      <c r="Y655" s="399"/>
      <c r="Z655" s="399"/>
    </row>
    <row r="656" spans="1:26" x14ac:dyDescent="0.25">
      <c r="A656" s="399"/>
      <c r="B656" s="399"/>
      <c r="C656" s="399"/>
      <c r="D656" s="399"/>
      <c r="E656" s="399"/>
      <c r="F656" s="399"/>
      <c r="G656" s="399"/>
      <c r="H656" s="399"/>
      <c r="I656" s="399"/>
      <c r="J656" s="399"/>
      <c r="K656" s="399"/>
      <c r="L656" s="399"/>
      <c r="M656" s="399"/>
      <c r="N656" s="399"/>
      <c r="O656" s="399"/>
      <c r="P656" s="399"/>
      <c r="Q656" s="399"/>
      <c r="R656" s="399"/>
      <c r="S656" s="399"/>
      <c r="T656" s="399"/>
      <c r="U656" s="399"/>
      <c r="V656" s="399"/>
      <c r="W656" s="399"/>
      <c r="X656" s="399"/>
      <c r="Y656" s="399"/>
      <c r="Z656" s="399"/>
    </row>
    <row r="657" spans="1:26" x14ac:dyDescent="0.25">
      <c r="A657" s="399"/>
      <c r="B657" s="399"/>
      <c r="C657" s="399"/>
      <c r="D657" s="399"/>
      <c r="E657" s="399"/>
      <c r="F657" s="399"/>
      <c r="G657" s="399"/>
      <c r="H657" s="399"/>
      <c r="I657" s="399"/>
      <c r="J657" s="399"/>
      <c r="K657" s="399"/>
      <c r="L657" s="399"/>
      <c r="M657" s="399"/>
      <c r="N657" s="399"/>
      <c r="O657" s="399"/>
      <c r="P657" s="399"/>
      <c r="Q657" s="399"/>
      <c r="R657" s="399"/>
      <c r="S657" s="399"/>
      <c r="T657" s="399"/>
      <c r="U657" s="399"/>
      <c r="V657" s="399"/>
      <c r="W657" s="399"/>
      <c r="X657" s="399"/>
      <c r="Y657" s="399"/>
      <c r="Z657" s="399"/>
    </row>
    <row r="658" spans="1:26" x14ac:dyDescent="0.25">
      <c r="A658" s="399"/>
      <c r="B658" s="399"/>
      <c r="C658" s="399"/>
      <c r="D658" s="399"/>
      <c r="E658" s="399"/>
      <c r="F658" s="399"/>
      <c r="G658" s="399"/>
      <c r="H658" s="399"/>
      <c r="I658" s="399"/>
      <c r="J658" s="399"/>
      <c r="K658" s="399"/>
      <c r="L658" s="399"/>
      <c r="M658" s="399"/>
      <c r="N658" s="399"/>
      <c r="O658" s="399"/>
      <c r="P658" s="399"/>
      <c r="Q658" s="399"/>
      <c r="R658" s="399"/>
      <c r="S658" s="399"/>
      <c r="T658" s="399"/>
      <c r="U658" s="399"/>
      <c r="V658" s="399"/>
      <c r="W658" s="399"/>
      <c r="X658" s="399"/>
      <c r="Y658" s="399"/>
      <c r="Z658" s="399"/>
    </row>
    <row r="659" spans="1:26" x14ac:dyDescent="0.25">
      <c r="A659" s="399"/>
      <c r="B659" s="399"/>
      <c r="C659" s="399"/>
      <c r="D659" s="399"/>
      <c r="E659" s="399"/>
      <c r="F659" s="399"/>
      <c r="G659" s="399"/>
      <c r="H659" s="399"/>
      <c r="I659" s="399"/>
      <c r="J659" s="399"/>
      <c r="K659" s="399"/>
      <c r="L659" s="399"/>
      <c r="M659" s="399"/>
      <c r="N659" s="399"/>
      <c r="O659" s="399"/>
      <c r="P659" s="399"/>
      <c r="Q659" s="399"/>
      <c r="R659" s="399"/>
      <c r="S659" s="399"/>
      <c r="T659" s="399"/>
      <c r="U659" s="399"/>
      <c r="V659" s="399"/>
      <c r="W659" s="399"/>
      <c r="X659" s="399"/>
      <c r="Y659" s="399"/>
      <c r="Z659" s="399"/>
    </row>
    <row r="660" spans="1:26" x14ac:dyDescent="0.25">
      <c r="A660" s="399"/>
      <c r="B660" s="399"/>
      <c r="C660" s="399"/>
      <c r="D660" s="399"/>
      <c r="E660" s="399"/>
      <c r="F660" s="399"/>
      <c r="G660" s="399"/>
      <c r="H660" s="399"/>
      <c r="I660" s="399"/>
      <c r="J660" s="399"/>
      <c r="K660" s="399"/>
      <c r="L660" s="399"/>
      <c r="M660" s="399"/>
      <c r="N660" s="399"/>
      <c r="O660" s="399"/>
      <c r="P660" s="399"/>
      <c r="Q660" s="399"/>
      <c r="R660" s="399"/>
      <c r="S660" s="399"/>
      <c r="T660" s="399"/>
      <c r="U660" s="399"/>
      <c r="V660" s="399"/>
      <c r="W660" s="399"/>
      <c r="X660" s="399"/>
      <c r="Y660" s="399"/>
      <c r="Z660" s="399"/>
    </row>
    <row r="661" spans="1:26" x14ac:dyDescent="0.25">
      <c r="A661" s="399"/>
      <c r="B661" s="399"/>
      <c r="C661" s="399"/>
      <c r="D661" s="399"/>
      <c r="E661" s="399"/>
      <c r="F661" s="399"/>
      <c r="G661" s="399"/>
      <c r="H661" s="399"/>
      <c r="I661" s="399"/>
      <c r="J661" s="399"/>
      <c r="K661" s="399"/>
      <c r="L661" s="399"/>
      <c r="M661" s="399"/>
      <c r="N661" s="399"/>
      <c r="O661" s="399"/>
      <c r="P661" s="399"/>
      <c r="Q661" s="399"/>
      <c r="R661" s="399"/>
      <c r="S661" s="399"/>
      <c r="T661" s="399"/>
      <c r="U661" s="399"/>
      <c r="V661" s="399"/>
      <c r="W661" s="399"/>
      <c r="X661" s="399"/>
      <c r="Y661" s="399"/>
      <c r="Z661" s="399"/>
    </row>
    <row r="662" spans="1:26" x14ac:dyDescent="0.25">
      <c r="A662" s="399"/>
      <c r="B662" s="399"/>
      <c r="C662" s="399"/>
      <c r="D662" s="399"/>
      <c r="E662" s="399"/>
      <c r="F662" s="399"/>
      <c r="G662" s="399"/>
      <c r="H662" s="399"/>
      <c r="I662" s="399"/>
      <c r="J662" s="399"/>
      <c r="K662" s="399"/>
      <c r="L662" s="399"/>
      <c r="M662" s="399"/>
      <c r="N662" s="399"/>
      <c r="O662" s="399"/>
      <c r="P662" s="399"/>
      <c r="Q662" s="399"/>
      <c r="R662" s="399"/>
      <c r="S662" s="399"/>
      <c r="T662" s="399"/>
      <c r="U662" s="399"/>
      <c r="V662" s="399"/>
      <c r="W662" s="399"/>
      <c r="X662" s="399"/>
      <c r="Y662" s="399"/>
      <c r="Z662" s="399"/>
    </row>
    <row r="663" spans="1:26" x14ac:dyDescent="0.25">
      <c r="A663" s="399"/>
      <c r="B663" s="399"/>
      <c r="C663" s="399"/>
      <c r="D663" s="399"/>
      <c r="E663" s="399"/>
      <c r="F663" s="399"/>
      <c r="G663" s="399"/>
      <c r="H663" s="399"/>
      <c r="I663" s="399"/>
      <c r="J663" s="399"/>
      <c r="K663" s="399"/>
      <c r="L663" s="399"/>
      <c r="M663" s="399"/>
      <c r="N663" s="399"/>
      <c r="O663" s="399"/>
      <c r="P663" s="399"/>
      <c r="Q663" s="399"/>
      <c r="R663" s="399"/>
      <c r="S663" s="399"/>
      <c r="T663" s="399"/>
      <c r="U663" s="399"/>
      <c r="V663" s="399"/>
      <c r="W663" s="399"/>
      <c r="X663" s="399"/>
      <c r="Y663" s="399"/>
      <c r="Z663" s="399"/>
    </row>
    <row r="664" spans="1:26" x14ac:dyDescent="0.25">
      <c r="A664" s="399"/>
      <c r="B664" s="399"/>
      <c r="C664" s="399"/>
      <c r="D664" s="399"/>
      <c r="E664" s="399"/>
      <c r="F664" s="399"/>
      <c r="G664" s="399"/>
      <c r="H664" s="399"/>
      <c r="I664" s="399"/>
      <c r="J664" s="399"/>
      <c r="K664" s="399"/>
      <c r="L664" s="399"/>
      <c r="M664" s="399"/>
      <c r="N664" s="399"/>
      <c r="O664" s="399"/>
      <c r="P664" s="399"/>
      <c r="Q664" s="399"/>
      <c r="R664" s="399"/>
      <c r="S664" s="399"/>
      <c r="T664" s="399"/>
      <c r="U664" s="399"/>
      <c r="V664" s="399"/>
      <c r="W664" s="399"/>
      <c r="X664" s="399"/>
      <c r="Y664" s="399"/>
      <c r="Z664" s="399"/>
    </row>
    <row r="665" spans="1:26" x14ac:dyDescent="0.25">
      <c r="A665" s="399"/>
      <c r="B665" s="399"/>
      <c r="C665" s="399"/>
      <c r="D665" s="399"/>
      <c r="E665" s="399"/>
      <c r="F665" s="399"/>
      <c r="G665" s="399"/>
      <c r="H665" s="399"/>
      <c r="I665" s="399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399"/>
      <c r="V665" s="399"/>
      <c r="W665" s="399"/>
      <c r="X665" s="399"/>
      <c r="Y665" s="399"/>
      <c r="Z665" s="399"/>
    </row>
    <row r="666" spans="1:26" x14ac:dyDescent="0.25">
      <c r="A666" s="399"/>
      <c r="B666" s="399"/>
      <c r="C666" s="399"/>
      <c r="D666" s="399"/>
      <c r="E666" s="399"/>
      <c r="F666" s="399"/>
      <c r="G666" s="399"/>
      <c r="H666" s="399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399"/>
      <c r="Y666" s="399"/>
      <c r="Z666" s="399"/>
    </row>
    <row r="667" spans="1:26" x14ac:dyDescent="0.25">
      <c r="A667" s="399"/>
      <c r="B667" s="399"/>
      <c r="C667" s="399"/>
      <c r="D667" s="399"/>
      <c r="E667" s="399"/>
      <c r="F667" s="399"/>
      <c r="G667" s="399"/>
      <c r="H667" s="399"/>
      <c r="I667" s="399"/>
      <c r="J667" s="399"/>
      <c r="K667" s="399"/>
      <c r="L667" s="399"/>
      <c r="M667" s="399"/>
      <c r="N667" s="399"/>
      <c r="O667" s="399"/>
      <c r="P667" s="399"/>
      <c r="Q667" s="399"/>
      <c r="R667" s="399"/>
      <c r="S667" s="399"/>
      <c r="T667" s="399"/>
      <c r="U667" s="399"/>
      <c r="V667" s="399"/>
      <c r="W667" s="399"/>
      <c r="X667" s="399"/>
      <c r="Y667" s="399"/>
      <c r="Z667" s="399"/>
    </row>
    <row r="668" spans="1:26" x14ac:dyDescent="0.25">
      <c r="A668" s="399"/>
      <c r="B668" s="399"/>
      <c r="C668" s="399"/>
      <c r="D668" s="399"/>
      <c r="E668" s="399"/>
      <c r="F668" s="399"/>
      <c r="G668" s="399"/>
      <c r="H668" s="399"/>
      <c r="I668" s="399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399"/>
      <c r="V668" s="399"/>
      <c r="W668" s="399"/>
      <c r="X668" s="399"/>
      <c r="Y668" s="399"/>
      <c r="Z668" s="399"/>
    </row>
    <row r="669" spans="1:26" x14ac:dyDescent="0.25">
      <c r="A669" s="399"/>
      <c r="B669" s="399"/>
      <c r="C669" s="399"/>
      <c r="D669" s="399"/>
      <c r="E669" s="399"/>
      <c r="F669" s="399"/>
      <c r="G669" s="399"/>
      <c r="H669" s="399"/>
      <c r="I669" s="399"/>
      <c r="J669" s="399"/>
      <c r="K669" s="399"/>
      <c r="L669" s="399"/>
      <c r="M669" s="399"/>
      <c r="N669" s="399"/>
      <c r="O669" s="399"/>
      <c r="P669" s="399"/>
      <c r="Q669" s="399"/>
      <c r="R669" s="399"/>
      <c r="S669" s="399"/>
      <c r="T669" s="399"/>
      <c r="U669" s="399"/>
      <c r="V669" s="399"/>
      <c r="W669" s="399"/>
      <c r="X669" s="399"/>
      <c r="Y669" s="399"/>
      <c r="Z669" s="399"/>
    </row>
    <row r="670" spans="1:26" x14ac:dyDescent="0.25">
      <c r="A670" s="399"/>
      <c r="B670" s="399"/>
      <c r="C670" s="399"/>
      <c r="D670" s="399"/>
      <c r="E670" s="399"/>
      <c r="F670" s="399"/>
      <c r="G670" s="399"/>
      <c r="H670" s="399"/>
      <c r="I670" s="399"/>
      <c r="J670" s="399"/>
      <c r="K670" s="399"/>
      <c r="L670" s="399"/>
      <c r="M670" s="399"/>
      <c r="N670" s="399"/>
      <c r="O670" s="399"/>
      <c r="P670" s="399"/>
      <c r="Q670" s="399"/>
      <c r="R670" s="399"/>
      <c r="S670" s="399"/>
      <c r="T670" s="399"/>
      <c r="U670" s="399"/>
      <c r="V670" s="399"/>
      <c r="W670" s="399"/>
      <c r="X670" s="399"/>
      <c r="Y670" s="399"/>
      <c r="Z670" s="399"/>
    </row>
    <row r="671" spans="1:26" x14ac:dyDescent="0.25">
      <c r="A671" s="399"/>
      <c r="B671" s="399"/>
      <c r="C671" s="399"/>
      <c r="D671" s="399"/>
      <c r="E671" s="399"/>
      <c r="F671" s="399"/>
      <c r="G671" s="399"/>
      <c r="H671" s="399"/>
      <c r="I671" s="399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</row>
    <row r="672" spans="1:26" x14ac:dyDescent="0.25">
      <c r="A672" s="399"/>
      <c r="B672" s="399"/>
      <c r="C672" s="399"/>
      <c r="D672" s="399"/>
      <c r="E672" s="399"/>
      <c r="F672" s="399"/>
      <c r="G672" s="399"/>
      <c r="H672" s="399"/>
      <c r="I672" s="399"/>
      <c r="J672" s="399"/>
      <c r="K672" s="399"/>
      <c r="L672" s="399"/>
      <c r="M672" s="399"/>
      <c r="N672" s="399"/>
      <c r="O672" s="399"/>
      <c r="P672" s="399"/>
      <c r="Q672" s="399"/>
      <c r="R672" s="399"/>
      <c r="S672" s="399"/>
      <c r="T672" s="399"/>
      <c r="U672" s="399"/>
      <c r="V672" s="399"/>
      <c r="W672" s="399"/>
      <c r="X672" s="399"/>
      <c r="Y672" s="399"/>
      <c r="Z672" s="399"/>
    </row>
    <row r="673" spans="1:26" x14ac:dyDescent="0.25">
      <c r="A673" s="399"/>
      <c r="B673" s="399"/>
      <c r="C673" s="399"/>
      <c r="D673" s="399"/>
      <c r="E673" s="399"/>
      <c r="F673" s="399"/>
      <c r="G673" s="399"/>
      <c r="H673" s="399"/>
      <c r="I673" s="399"/>
      <c r="J673" s="399"/>
      <c r="K673" s="399"/>
      <c r="L673" s="399"/>
      <c r="M673" s="399"/>
      <c r="N673" s="399"/>
      <c r="O673" s="399"/>
      <c r="P673" s="399"/>
      <c r="Q673" s="399"/>
      <c r="R673" s="399"/>
      <c r="S673" s="399"/>
      <c r="T673" s="399"/>
      <c r="U673" s="399"/>
      <c r="V673" s="399"/>
      <c r="W673" s="399"/>
      <c r="X673" s="399"/>
      <c r="Y673" s="399"/>
      <c r="Z673" s="399"/>
    </row>
    <row r="674" spans="1:26" x14ac:dyDescent="0.25">
      <c r="A674" s="399"/>
      <c r="B674" s="399"/>
      <c r="C674" s="399"/>
      <c r="D674" s="399"/>
      <c r="E674" s="399"/>
      <c r="F674" s="399"/>
      <c r="G674" s="399"/>
      <c r="H674" s="399"/>
      <c r="I674" s="399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399"/>
      <c r="V674" s="399"/>
      <c r="W674" s="399"/>
      <c r="X674" s="399"/>
      <c r="Y674" s="399"/>
      <c r="Z674" s="399"/>
    </row>
    <row r="675" spans="1:26" x14ac:dyDescent="0.25">
      <c r="A675" s="399"/>
      <c r="B675" s="399"/>
      <c r="C675" s="399"/>
      <c r="D675" s="399"/>
      <c r="E675" s="399"/>
      <c r="F675" s="399"/>
      <c r="G675" s="399"/>
      <c r="H675" s="399"/>
      <c r="I675" s="399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</row>
    <row r="676" spans="1:26" x14ac:dyDescent="0.25">
      <c r="A676" s="399"/>
      <c r="B676" s="399"/>
      <c r="C676" s="399"/>
      <c r="D676" s="399"/>
      <c r="E676" s="399"/>
      <c r="F676" s="399"/>
      <c r="G676" s="399"/>
      <c r="H676" s="399"/>
      <c r="I676" s="399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399"/>
      <c r="V676" s="399"/>
      <c r="W676" s="399"/>
      <c r="X676" s="399"/>
      <c r="Y676" s="399"/>
      <c r="Z676" s="399"/>
    </row>
    <row r="677" spans="1:26" x14ac:dyDescent="0.25">
      <c r="A677" s="399"/>
      <c r="B677" s="399"/>
      <c r="C677" s="399"/>
      <c r="D677" s="399"/>
      <c r="E677" s="399"/>
      <c r="F677" s="399"/>
      <c r="G677" s="399"/>
      <c r="H677" s="399"/>
      <c r="I677" s="399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399"/>
      <c r="V677" s="399"/>
      <c r="W677" s="399"/>
      <c r="X677" s="399"/>
      <c r="Y677" s="399"/>
      <c r="Z677" s="399"/>
    </row>
    <row r="678" spans="1:26" x14ac:dyDescent="0.25">
      <c r="A678" s="399"/>
      <c r="B678" s="399"/>
      <c r="C678" s="399"/>
      <c r="D678" s="399"/>
      <c r="E678" s="399"/>
      <c r="F678" s="399"/>
      <c r="G678" s="399"/>
      <c r="H678" s="399"/>
      <c r="I678" s="399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399"/>
      <c r="V678" s="399"/>
      <c r="W678" s="399"/>
      <c r="X678" s="399"/>
      <c r="Y678" s="399"/>
      <c r="Z678" s="399"/>
    </row>
    <row r="679" spans="1:26" x14ac:dyDescent="0.25">
      <c r="A679" s="399"/>
      <c r="B679" s="399"/>
      <c r="C679" s="399"/>
      <c r="D679" s="399"/>
      <c r="E679" s="399"/>
      <c r="F679" s="399"/>
      <c r="G679" s="399"/>
      <c r="H679" s="399"/>
      <c r="I679" s="399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</row>
    <row r="680" spans="1:26" x14ac:dyDescent="0.25">
      <c r="A680" s="399"/>
      <c r="B680" s="399"/>
      <c r="C680" s="399"/>
      <c r="D680" s="399"/>
      <c r="E680" s="399"/>
      <c r="F680" s="399"/>
      <c r="G680" s="399"/>
      <c r="H680" s="399"/>
      <c r="I680" s="399"/>
      <c r="J680" s="399"/>
      <c r="K680" s="399"/>
      <c r="L680" s="399"/>
      <c r="M680" s="399"/>
      <c r="N680" s="399"/>
      <c r="O680" s="399"/>
      <c r="P680" s="399"/>
      <c r="Q680" s="399"/>
      <c r="R680" s="399"/>
      <c r="S680" s="399"/>
      <c r="T680" s="399"/>
      <c r="U680" s="399"/>
      <c r="V680" s="399"/>
      <c r="W680" s="399"/>
      <c r="X680" s="399"/>
      <c r="Y680" s="399"/>
      <c r="Z680" s="399"/>
    </row>
    <row r="681" spans="1:26" x14ac:dyDescent="0.25">
      <c r="A681" s="399"/>
      <c r="B681" s="399"/>
      <c r="C681" s="399"/>
      <c r="D681" s="399"/>
      <c r="E681" s="399"/>
      <c r="F681" s="399"/>
      <c r="G681" s="399"/>
      <c r="H681" s="399"/>
      <c r="I681" s="399"/>
      <c r="J681" s="399"/>
      <c r="K681" s="399"/>
      <c r="L681" s="399"/>
      <c r="M681" s="399"/>
      <c r="N681" s="399"/>
      <c r="O681" s="399"/>
      <c r="P681" s="399"/>
      <c r="Q681" s="399"/>
      <c r="R681" s="399"/>
      <c r="S681" s="399"/>
      <c r="T681" s="399"/>
      <c r="U681" s="399"/>
      <c r="V681" s="399"/>
      <c r="W681" s="399"/>
      <c r="X681" s="399"/>
      <c r="Y681" s="399"/>
      <c r="Z681" s="399"/>
    </row>
    <row r="682" spans="1:26" x14ac:dyDescent="0.25">
      <c r="A682" s="399"/>
      <c r="B682" s="399"/>
      <c r="C682" s="399"/>
      <c r="D682" s="399"/>
      <c r="E682" s="399"/>
      <c r="F682" s="399"/>
      <c r="G682" s="399"/>
      <c r="H682" s="399"/>
      <c r="I682" s="399"/>
      <c r="J682" s="399"/>
      <c r="K682" s="399"/>
      <c r="L682" s="399"/>
      <c r="M682" s="399"/>
      <c r="N682" s="399"/>
      <c r="O682" s="399"/>
      <c r="P682" s="399"/>
      <c r="Q682" s="399"/>
      <c r="R682" s="399"/>
      <c r="S682" s="399"/>
      <c r="T682" s="399"/>
      <c r="U682" s="399"/>
      <c r="V682" s="399"/>
      <c r="W682" s="399"/>
      <c r="X682" s="399"/>
      <c r="Y682" s="399"/>
      <c r="Z682" s="399"/>
    </row>
    <row r="683" spans="1:26" x14ac:dyDescent="0.25">
      <c r="A683" s="399"/>
      <c r="B683" s="399"/>
      <c r="C683" s="399"/>
      <c r="D683" s="399"/>
      <c r="E683" s="399"/>
      <c r="F683" s="399"/>
      <c r="G683" s="399"/>
      <c r="H683" s="399"/>
      <c r="I683" s="399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</row>
    <row r="684" spans="1:26" x14ac:dyDescent="0.25">
      <c r="A684" s="399"/>
      <c r="B684" s="399"/>
      <c r="C684" s="399"/>
      <c r="D684" s="399"/>
      <c r="E684" s="399"/>
      <c r="F684" s="399"/>
      <c r="G684" s="399"/>
      <c r="H684" s="399"/>
      <c r="I684" s="399"/>
      <c r="J684" s="399"/>
      <c r="K684" s="399"/>
      <c r="L684" s="399"/>
      <c r="M684" s="399"/>
      <c r="N684" s="399"/>
      <c r="O684" s="399"/>
      <c r="P684" s="399"/>
      <c r="Q684" s="399"/>
      <c r="R684" s="399"/>
      <c r="S684" s="399"/>
      <c r="T684" s="399"/>
      <c r="U684" s="399"/>
      <c r="V684" s="399"/>
      <c r="W684" s="399"/>
      <c r="X684" s="399"/>
      <c r="Y684" s="399"/>
      <c r="Z684" s="399"/>
    </row>
    <row r="685" spans="1:26" x14ac:dyDescent="0.25">
      <c r="A685" s="399"/>
      <c r="B685" s="399"/>
      <c r="C685" s="399"/>
      <c r="D685" s="399"/>
      <c r="E685" s="399"/>
      <c r="F685" s="399"/>
      <c r="G685" s="399"/>
      <c r="H685" s="399"/>
      <c r="I685" s="399"/>
      <c r="J685" s="399"/>
      <c r="K685" s="399"/>
      <c r="L685" s="399"/>
      <c r="M685" s="399"/>
      <c r="N685" s="399"/>
      <c r="O685" s="399"/>
      <c r="P685" s="399"/>
      <c r="Q685" s="399"/>
      <c r="R685" s="399"/>
      <c r="S685" s="399"/>
      <c r="T685" s="399"/>
      <c r="U685" s="399"/>
      <c r="V685" s="399"/>
      <c r="W685" s="399"/>
      <c r="X685" s="399"/>
      <c r="Y685" s="399"/>
      <c r="Z685" s="399"/>
    </row>
    <row r="686" spans="1:26" x14ac:dyDescent="0.25">
      <c r="A686" s="399"/>
      <c r="B686" s="399"/>
      <c r="C686" s="399"/>
      <c r="D686" s="399"/>
      <c r="E686" s="399"/>
      <c r="F686" s="399"/>
      <c r="G686" s="399"/>
      <c r="H686" s="399"/>
      <c r="I686" s="399"/>
      <c r="J686" s="399"/>
      <c r="K686" s="399"/>
      <c r="L686" s="399"/>
      <c r="M686" s="399"/>
      <c r="N686" s="399"/>
      <c r="O686" s="399"/>
      <c r="P686" s="399"/>
      <c r="Q686" s="399"/>
      <c r="R686" s="399"/>
      <c r="S686" s="399"/>
      <c r="T686" s="399"/>
      <c r="U686" s="399"/>
      <c r="V686" s="399"/>
      <c r="W686" s="399"/>
      <c r="X686" s="399"/>
      <c r="Y686" s="399"/>
      <c r="Z686" s="399"/>
    </row>
    <row r="687" spans="1:26" x14ac:dyDescent="0.25">
      <c r="A687" s="399"/>
      <c r="B687" s="399"/>
      <c r="C687" s="399"/>
      <c r="D687" s="399"/>
      <c r="E687" s="399"/>
      <c r="F687" s="399"/>
      <c r="G687" s="399"/>
      <c r="H687" s="399"/>
      <c r="I687" s="399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</row>
    <row r="688" spans="1:26" x14ac:dyDescent="0.25">
      <c r="A688" s="399"/>
      <c r="B688" s="399"/>
      <c r="C688" s="399"/>
      <c r="D688" s="399"/>
      <c r="E688" s="399"/>
      <c r="F688" s="399"/>
      <c r="G688" s="399"/>
      <c r="H688" s="399"/>
      <c r="I688" s="399"/>
      <c r="J688" s="399"/>
      <c r="K688" s="399"/>
      <c r="L688" s="399"/>
      <c r="M688" s="399"/>
      <c r="N688" s="399"/>
      <c r="O688" s="399"/>
      <c r="P688" s="399"/>
      <c r="Q688" s="399"/>
      <c r="R688" s="399"/>
      <c r="S688" s="399"/>
      <c r="T688" s="399"/>
      <c r="U688" s="399"/>
      <c r="V688" s="399"/>
      <c r="W688" s="399"/>
      <c r="X688" s="399"/>
      <c r="Y688" s="399"/>
      <c r="Z688" s="399"/>
    </row>
    <row r="689" spans="1:26" x14ac:dyDescent="0.25">
      <c r="A689" s="399"/>
      <c r="B689" s="399"/>
      <c r="C689" s="399"/>
      <c r="D689" s="399"/>
      <c r="E689" s="399"/>
      <c r="F689" s="399"/>
      <c r="G689" s="399"/>
      <c r="H689" s="399"/>
      <c r="I689" s="399"/>
      <c r="J689" s="399"/>
      <c r="K689" s="399"/>
      <c r="L689" s="399"/>
      <c r="M689" s="399"/>
      <c r="N689" s="399"/>
      <c r="O689" s="399"/>
      <c r="P689" s="399"/>
      <c r="Q689" s="399"/>
      <c r="R689" s="399"/>
      <c r="S689" s="399"/>
      <c r="T689" s="399"/>
      <c r="U689" s="399"/>
      <c r="V689" s="399"/>
      <c r="W689" s="399"/>
      <c r="X689" s="399"/>
      <c r="Y689" s="399"/>
      <c r="Z689" s="399"/>
    </row>
    <row r="690" spans="1:26" x14ac:dyDescent="0.25">
      <c r="A690" s="399"/>
      <c r="B690" s="399"/>
      <c r="C690" s="399"/>
      <c r="D690" s="399"/>
      <c r="E690" s="399"/>
      <c r="F690" s="399"/>
      <c r="G690" s="399"/>
      <c r="H690" s="399"/>
      <c r="I690" s="399"/>
      <c r="J690" s="399"/>
      <c r="K690" s="399"/>
      <c r="L690" s="399"/>
      <c r="M690" s="399"/>
      <c r="N690" s="399"/>
      <c r="O690" s="399"/>
      <c r="P690" s="399"/>
      <c r="Q690" s="399"/>
      <c r="R690" s="399"/>
      <c r="S690" s="399"/>
      <c r="T690" s="399"/>
      <c r="U690" s="399"/>
      <c r="V690" s="399"/>
      <c r="W690" s="399"/>
      <c r="X690" s="399"/>
      <c r="Y690" s="399"/>
      <c r="Z690" s="399"/>
    </row>
    <row r="691" spans="1:26" x14ac:dyDescent="0.25">
      <c r="A691" s="399"/>
      <c r="B691" s="399"/>
      <c r="C691" s="399"/>
      <c r="D691" s="399"/>
      <c r="E691" s="399"/>
      <c r="F691" s="399"/>
      <c r="G691" s="399"/>
      <c r="H691" s="399"/>
      <c r="I691" s="399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</row>
    <row r="692" spans="1:26" x14ac:dyDescent="0.25">
      <c r="A692" s="399"/>
      <c r="B692" s="399"/>
      <c r="C692" s="399"/>
      <c r="D692" s="399"/>
      <c r="E692" s="399"/>
      <c r="F692" s="399"/>
      <c r="G692" s="399"/>
      <c r="H692" s="399"/>
      <c r="I692" s="399"/>
      <c r="J692" s="399"/>
      <c r="K692" s="399"/>
      <c r="L692" s="399"/>
      <c r="M692" s="399"/>
      <c r="N692" s="399"/>
      <c r="O692" s="399"/>
      <c r="P692" s="399"/>
      <c r="Q692" s="399"/>
      <c r="R692" s="399"/>
      <c r="S692" s="399"/>
      <c r="T692" s="399"/>
      <c r="U692" s="399"/>
      <c r="V692" s="399"/>
      <c r="W692" s="399"/>
      <c r="X692" s="399"/>
      <c r="Y692" s="399"/>
      <c r="Z692" s="399"/>
    </row>
    <row r="693" spans="1:26" x14ac:dyDescent="0.25">
      <c r="A693" s="399"/>
      <c r="B693" s="399"/>
      <c r="C693" s="399"/>
      <c r="D693" s="399"/>
      <c r="E693" s="399"/>
      <c r="F693" s="399"/>
      <c r="G693" s="399"/>
      <c r="H693" s="399"/>
      <c r="I693" s="399"/>
      <c r="J693" s="399"/>
      <c r="K693" s="399"/>
      <c r="L693" s="399"/>
      <c r="M693" s="399"/>
      <c r="N693" s="399"/>
      <c r="O693" s="399"/>
      <c r="P693" s="399"/>
      <c r="Q693" s="399"/>
      <c r="R693" s="399"/>
      <c r="S693" s="399"/>
      <c r="T693" s="399"/>
      <c r="U693" s="399"/>
      <c r="V693" s="399"/>
      <c r="W693" s="399"/>
      <c r="X693" s="399"/>
      <c r="Y693" s="399"/>
      <c r="Z693" s="399"/>
    </row>
    <row r="694" spans="1:26" x14ac:dyDescent="0.25">
      <c r="A694" s="399"/>
      <c r="B694" s="399"/>
      <c r="C694" s="399"/>
      <c r="D694" s="399"/>
      <c r="E694" s="399"/>
      <c r="F694" s="399"/>
      <c r="G694" s="399"/>
      <c r="H694" s="399"/>
      <c r="I694" s="399"/>
      <c r="J694" s="399"/>
      <c r="K694" s="399"/>
      <c r="L694" s="399"/>
      <c r="M694" s="399"/>
      <c r="N694" s="399"/>
      <c r="O694" s="399"/>
      <c r="P694" s="399"/>
      <c r="Q694" s="399"/>
      <c r="R694" s="399"/>
      <c r="S694" s="399"/>
      <c r="T694" s="399"/>
      <c r="U694" s="399"/>
      <c r="V694" s="399"/>
      <c r="W694" s="399"/>
      <c r="X694" s="399"/>
      <c r="Y694" s="399"/>
      <c r="Z694" s="399"/>
    </row>
    <row r="695" spans="1:26" x14ac:dyDescent="0.25">
      <c r="A695" s="399"/>
      <c r="B695" s="399"/>
      <c r="C695" s="399"/>
      <c r="D695" s="399"/>
      <c r="E695" s="399"/>
      <c r="F695" s="399"/>
      <c r="G695" s="399"/>
      <c r="H695" s="399"/>
      <c r="I695" s="399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</row>
    <row r="696" spans="1:26" x14ac:dyDescent="0.25">
      <c r="A696" s="399"/>
      <c r="B696" s="399"/>
      <c r="C696" s="399"/>
      <c r="D696" s="399"/>
      <c r="E696" s="399"/>
      <c r="F696" s="399"/>
      <c r="G696" s="399"/>
      <c r="H696" s="399"/>
      <c r="I696" s="399"/>
      <c r="J696" s="399"/>
      <c r="K696" s="399"/>
      <c r="L696" s="399"/>
      <c r="M696" s="399"/>
      <c r="N696" s="399"/>
      <c r="O696" s="399"/>
      <c r="P696" s="399"/>
      <c r="Q696" s="399"/>
      <c r="R696" s="399"/>
      <c r="S696" s="399"/>
      <c r="T696" s="399"/>
      <c r="U696" s="399"/>
      <c r="V696" s="399"/>
      <c r="W696" s="399"/>
      <c r="X696" s="399"/>
      <c r="Y696" s="399"/>
      <c r="Z696" s="399"/>
    </row>
    <row r="697" spans="1:26" x14ac:dyDescent="0.25">
      <c r="A697" s="399"/>
      <c r="B697" s="399"/>
      <c r="C697" s="399"/>
      <c r="D697" s="399"/>
      <c r="E697" s="399"/>
      <c r="F697" s="399"/>
      <c r="G697" s="399"/>
      <c r="H697" s="399"/>
      <c r="I697" s="399"/>
      <c r="J697" s="399"/>
      <c r="K697" s="399"/>
      <c r="L697" s="399"/>
      <c r="M697" s="399"/>
      <c r="N697" s="399"/>
      <c r="O697" s="399"/>
      <c r="P697" s="399"/>
      <c r="Q697" s="399"/>
      <c r="R697" s="399"/>
      <c r="S697" s="399"/>
      <c r="T697" s="399"/>
      <c r="U697" s="399"/>
      <c r="V697" s="399"/>
      <c r="W697" s="399"/>
      <c r="X697" s="399"/>
      <c r="Y697" s="399"/>
      <c r="Z697" s="399"/>
    </row>
    <row r="698" spans="1:26" x14ac:dyDescent="0.25">
      <c r="A698" s="399"/>
      <c r="B698" s="399"/>
      <c r="C698" s="399"/>
      <c r="D698" s="399"/>
      <c r="E698" s="399"/>
      <c r="F698" s="399"/>
      <c r="G698" s="399"/>
      <c r="H698" s="399"/>
      <c r="I698" s="399"/>
      <c r="J698" s="399"/>
      <c r="K698" s="399"/>
      <c r="L698" s="399"/>
      <c r="M698" s="399"/>
      <c r="N698" s="399"/>
      <c r="O698" s="399"/>
      <c r="P698" s="399"/>
      <c r="Q698" s="399"/>
      <c r="R698" s="399"/>
      <c r="S698" s="399"/>
      <c r="T698" s="399"/>
      <c r="U698" s="399"/>
      <c r="V698" s="399"/>
      <c r="W698" s="399"/>
      <c r="X698" s="399"/>
      <c r="Y698" s="399"/>
      <c r="Z698" s="399"/>
    </row>
    <row r="699" spans="1:26" x14ac:dyDescent="0.25">
      <c r="A699" s="399"/>
      <c r="B699" s="399"/>
      <c r="C699" s="399"/>
      <c r="D699" s="399"/>
      <c r="E699" s="399"/>
      <c r="F699" s="399"/>
      <c r="G699" s="399"/>
      <c r="H699" s="399"/>
      <c r="I699" s="399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</row>
    <row r="700" spans="1:26" x14ac:dyDescent="0.25">
      <c r="A700" s="399"/>
      <c r="B700" s="399"/>
      <c r="C700" s="399"/>
      <c r="D700" s="399"/>
      <c r="E700" s="399"/>
      <c r="F700" s="399"/>
      <c r="G700" s="399"/>
      <c r="H700" s="399"/>
      <c r="I700" s="399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399"/>
      <c r="V700" s="399"/>
      <c r="W700" s="399"/>
      <c r="X700" s="399"/>
      <c r="Y700" s="399"/>
      <c r="Z700" s="399"/>
    </row>
    <row r="701" spans="1:26" x14ac:dyDescent="0.25">
      <c r="A701" s="399"/>
      <c r="B701" s="399"/>
      <c r="C701" s="399"/>
      <c r="D701" s="399"/>
      <c r="E701" s="399"/>
      <c r="F701" s="399"/>
      <c r="G701" s="399"/>
      <c r="H701" s="399"/>
      <c r="I701" s="399"/>
      <c r="J701" s="399"/>
      <c r="K701" s="399"/>
      <c r="L701" s="399"/>
      <c r="M701" s="399"/>
      <c r="N701" s="399"/>
      <c r="O701" s="399"/>
      <c r="P701" s="399"/>
      <c r="Q701" s="399"/>
      <c r="R701" s="399"/>
      <c r="S701" s="399"/>
      <c r="T701" s="399"/>
      <c r="U701" s="399"/>
      <c r="V701" s="399"/>
      <c r="W701" s="399"/>
      <c r="X701" s="399"/>
      <c r="Y701" s="399"/>
      <c r="Z701" s="399"/>
    </row>
    <row r="702" spans="1:26" x14ac:dyDescent="0.25">
      <c r="A702" s="399"/>
      <c r="B702" s="399"/>
      <c r="C702" s="399"/>
      <c r="D702" s="399"/>
      <c r="E702" s="399"/>
      <c r="F702" s="399"/>
      <c r="G702" s="399"/>
      <c r="H702" s="399"/>
      <c r="I702" s="399"/>
      <c r="J702" s="399"/>
      <c r="K702" s="399"/>
      <c r="L702" s="399"/>
      <c r="M702" s="399"/>
      <c r="N702" s="399"/>
      <c r="O702" s="399"/>
      <c r="P702" s="399"/>
      <c r="Q702" s="399"/>
      <c r="R702" s="399"/>
      <c r="S702" s="399"/>
      <c r="T702" s="399"/>
      <c r="U702" s="399"/>
      <c r="V702" s="399"/>
      <c r="W702" s="399"/>
      <c r="X702" s="399"/>
      <c r="Y702" s="399"/>
      <c r="Z702" s="399"/>
    </row>
    <row r="703" spans="1:26" x14ac:dyDescent="0.25">
      <c r="A703" s="399"/>
      <c r="B703" s="399"/>
      <c r="C703" s="399"/>
      <c r="D703" s="399"/>
      <c r="E703" s="399"/>
      <c r="F703" s="399"/>
      <c r="G703" s="399"/>
      <c r="H703" s="399"/>
      <c r="I703" s="399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</row>
    <row r="704" spans="1:26" x14ac:dyDescent="0.25">
      <c r="A704" s="399"/>
      <c r="B704" s="399"/>
      <c r="C704" s="399"/>
      <c r="D704" s="399"/>
      <c r="E704" s="399"/>
      <c r="F704" s="399"/>
      <c r="G704" s="399"/>
      <c r="H704" s="399"/>
      <c r="I704" s="399"/>
      <c r="J704" s="399"/>
      <c r="K704" s="399"/>
      <c r="L704" s="399"/>
      <c r="M704" s="399"/>
      <c r="N704" s="399"/>
      <c r="O704" s="399"/>
      <c r="P704" s="399"/>
      <c r="Q704" s="399"/>
      <c r="R704" s="399"/>
      <c r="S704" s="399"/>
      <c r="T704" s="399"/>
      <c r="U704" s="399"/>
      <c r="V704" s="399"/>
      <c r="W704" s="399"/>
      <c r="X704" s="399"/>
      <c r="Y704" s="399"/>
      <c r="Z704" s="399"/>
    </row>
    <row r="705" spans="1:26" x14ac:dyDescent="0.25">
      <c r="A705" s="399"/>
      <c r="B705" s="399"/>
      <c r="C705" s="399"/>
      <c r="D705" s="399"/>
      <c r="E705" s="399"/>
      <c r="F705" s="399"/>
      <c r="G705" s="399"/>
      <c r="H705" s="399"/>
      <c r="I705" s="399"/>
      <c r="J705" s="399"/>
      <c r="K705" s="399"/>
      <c r="L705" s="399"/>
      <c r="M705" s="399"/>
      <c r="N705" s="399"/>
      <c r="O705" s="399"/>
      <c r="P705" s="399"/>
      <c r="Q705" s="399"/>
      <c r="R705" s="399"/>
      <c r="S705" s="399"/>
      <c r="T705" s="399"/>
      <c r="U705" s="399"/>
      <c r="V705" s="399"/>
      <c r="W705" s="399"/>
      <c r="X705" s="399"/>
      <c r="Y705" s="399"/>
      <c r="Z705" s="399"/>
    </row>
    <row r="706" spans="1:26" x14ac:dyDescent="0.25">
      <c r="A706" s="399"/>
      <c r="B706" s="399"/>
      <c r="C706" s="399"/>
      <c r="D706" s="399"/>
      <c r="E706" s="399"/>
      <c r="F706" s="399"/>
      <c r="G706" s="399"/>
      <c r="H706" s="399"/>
      <c r="I706" s="399"/>
      <c r="J706" s="399"/>
      <c r="K706" s="399"/>
      <c r="L706" s="399"/>
      <c r="M706" s="399"/>
      <c r="N706" s="399"/>
      <c r="O706" s="399"/>
      <c r="P706" s="399"/>
      <c r="Q706" s="399"/>
      <c r="R706" s="399"/>
      <c r="S706" s="399"/>
      <c r="T706" s="399"/>
      <c r="U706" s="399"/>
      <c r="V706" s="399"/>
      <c r="W706" s="399"/>
      <c r="X706" s="399"/>
      <c r="Y706" s="399"/>
      <c r="Z706" s="399"/>
    </row>
    <row r="707" spans="1:26" x14ac:dyDescent="0.25">
      <c r="A707" s="399"/>
      <c r="B707" s="399"/>
      <c r="C707" s="399"/>
      <c r="D707" s="399"/>
      <c r="E707" s="399"/>
      <c r="F707" s="399"/>
      <c r="G707" s="399"/>
      <c r="H707" s="399"/>
      <c r="I707" s="399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</row>
    <row r="708" spans="1:26" x14ac:dyDescent="0.25">
      <c r="A708" s="399"/>
      <c r="B708" s="399"/>
      <c r="C708" s="399"/>
      <c r="D708" s="399"/>
      <c r="E708" s="399"/>
      <c r="F708" s="399"/>
      <c r="G708" s="399"/>
      <c r="H708" s="399"/>
      <c r="I708" s="399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399"/>
      <c r="V708" s="399"/>
      <c r="W708" s="399"/>
      <c r="X708" s="399"/>
      <c r="Y708" s="399"/>
      <c r="Z708" s="399"/>
    </row>
    <row r="709" spans="1:26" x14ac:dyDescent="0.25">
      <c r="A709" s="399"/>
      <c r="B709" s="399"/>
      <c r="C709" s="399"/>
      <c r="D709" s="399"/>
      <c r="E709" s="399"/>
      <c r="F709" s="399"/>
      <c r="G709" s="399"/>
      <c r="H709" s="399"/>
      <c r="I709" s="399"/>
      <c r="J709" s="399"/>
      <c r="K709" s="399"/>
      <c r="L709" s="399"/>
      <c r="M709" s="399"/>
      <c r="N709" s="399"/>
      <c r="O709" s="399"/>
      <c r="P709" s="399"/>
      <c r="Q709" s="399"/>
      <c r="R709" s="399"/>
      <c r="S709" s="399"/>
      <c r="T709" s="399"/>
      <c r="U709" s="399"/>
      <c r="V709" s="399"/>
      <c r="W709" s="399"/>
      <c r="X709" s="399"/>
      <c r="Y709" s="399"/>
      <c r="Z709" s="399"/>
    </row>
    <row r="710" spans="1:26" x14ac:dyDescent="0.25">
      <c r="A710" s="399"/>
      <c r="B710" s="399"/>
      <c r="C710" s="399"/>
      <c r="D710" s="399"/>
      <c r="E710" s="399"/>
      <c r="F710" s="399"/>
      <c r="G710" s="399"/>
      <c r="H710" s="399"/>
      <c r="I710" s="399"/>
      <c r="J710" s="399"/>
      <c r="K710" s="399"/>
      <c r="L710" s="399"/>
      <c r="M710" s="399"/>
      <c r="N710" s="399"/>
      <c r="O710" s="399"/>
      <c r="P710" s="399"/>
      <c r="Q710" s="399"/>
      <c r="R710" s="399"/>
      <c r="S710" s="399"/>
      <c r="T710" s="399"/>
      <c r="U710" s="399"/>
      <c r="V710" s="399"/>
      <c r="W710" s="399"/>
      <c r="X710" s="399"/>
      <c r="Y710" s="399"/>
      <c r="Z710" s="399"/>
    </row>
    <row r="711" spans="1:26" x14ac:dyDescent="0.25">
      <c r="A711" s="399"/>
      <c r="B711" s="399"/>
      <c r="C711" s="399"/>
      <c r="D711" s="399"/>
      <c r="E711" s="399"/>
      <c r="F711" s="399"/>
      <c r="G711" s="399"/>
      <c r="H711" s="399"/>
      <c r="I711" s="399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</row>
    <row r="712" spans="1:26" x14ac:dyDescent="0.25">
      <c r="A712" s="399"/>
      <c r="B712" s="399"/>
      <c r="C712" s="399"/>
      <c r="D712" s="399"/>
      <c r="E712" s="399"/>
      <c r="F712" s="399"/>
      <c r="G712" s="399"/>
      <c r="H712" s="399"/>
      <c r="I712" s="399"/>
      <c r="J712" s="399"/>
      <c r="K712" s="399"/>
      <c r="L712" s="399"/>
      <c r="M712" s="399"/>
      <c r="N712" s="399"/>
      <c r="O712" s="399"/>
      <c r="P712" s="399"/>
      <c r="Q712" s="399"/>
      <c r="R712" s="399"/>
      <c r="S712" s="399"/>
      <c r="T712" s="399"/>
      <c r="U712" s="399"/>
      <c r="V712" s="399"/>
      <c r="W712" s="399"/>
      <c r="X712" s="399"/>
      <c r="Y712" s="399"/>
      <c r="Z712" s="399"/>
    </row>
    <row r="713" spans="1:26" x14ac:dyDescent="0.25">
      <c r="A713" s="399"/>
      <c r="B713" s="399"/>
      <c r="C713" s="399"/>
      <c r="D713" s="399"/>
      <c r="E713" s="399"/>
      <c r="F713" s="399"/>
      <c r="G713" s="399"/>
      <c r="H713" s="399"/>
      <c r="I713" s="399"/>
      <c r="J713" s="399"/>
      <c r="K713" s="399"/>
      <c r="L713" s="399"/>
      <c r="M713" s="399"/>
      <c r="N713" s="399"/>
      <c r="O713" s="399"/>
      <c r="P713" s="399"/>
      <c r="Q713" s="399"/>
      <c r="R713" s="399"/>
      <c r="S713" s="399"/>
      <c r="T713" s="399"/>
      <c r="U713" s="399"/>
      <c r="V713" s="399"/>
      <c r="W713" s="399"/>
      <c r="X713" s="399"/>
      <c r="Y713" s="399"/>
      <c r="Z713" s="399"/>
    </row>
    <row r="714" spans="1:26" x14ac:dyDescent="0.25">
      <c r="A714" s="399"/>
      <c r="B714" s="399"/>
      <c r="C714" s="399"/>
      <c r="D714" s="399"/>
      <c r="E714" s="399"/>
      <c r="F714" s="399"/>
      <c r="G714" s="399"/>
      <c r="H714" s="399"/>
      <c r="I714" s="399"/>
      <c r="J714" s="399"/>
      <c r="K714" s="399"/>
      <c r="L714" s="399"/>
      <c r="M714" s="399"/>
      <c r="N714" s="399"/>
      <c r="O714" s="399"/>
      <c r="P714" s="399"/>
      <c r="Q714" s="399"/>
      <c r="R714" s="399"/>
      <c r="S714" s="399"/>
      <c r="T714" s="399"/>
      <c r="U714" s="399"/>
      <c r="V714" s="399"/>
      <c r="W714" s="399"/>
      <c r="X714" s="399"/>
      <c r="Y714" s="399"/>
      <c r="Z714" s="399"/>
    </row>
    <row r="715" spans="1:26" x14ac:dyDescent="0.25">
      <c r="A715" s="399"/>
      <c r="B715" s="399"/>
      <c r="C715" s="399"/>
      <c r="D715" s="399"/>
      <c r="E715" s="399"/>
      <c r="F715" s="399"/>
      <c r="G715" s="399"/>
      <c r="H715" s="399"/>
      <c r="I715" s="399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</row>
    <row r="716" spans="1:26" x14ac:dyDescent="0.25">
      <c r="A716" s="399"/>
      <c r="B716" s="399"/>
      <c r="C716" s="399"/>
      <c r="D716" s="399"/>
      <c r="E716" s="399"/>
      <c r="F716" s="399"/>
      <c r="G716" s="399"/>
      <c r="H716" s="399"/>
      <c r="I716" s="399"/>
      <c r="J716" s="399"/>
      <c r="K716" s="399"/>
      <c r="L716" s="399"/>
      <c r="M716" s="399"/>
      <c r="N716" s="399"/>
      <c r="O716" s="399"/>
      <c r="P716" s="399"/>
      <c r="Q716" s="399"/>
      <c r="R716" s="399"/>
      <c r="S716" s="399"/>
      <c r="T716" s="399"/>
      <c r="U716" s="399"/>
      <c r="V716" s="399"/>
      <c r="W716" s="399"/>
      <c r="X716" s="399"/>
      <c r="Y716" s="399"/>
      <c r="Z716" s="399"/>
    </row>
    <row r="717" spans="1:26" x14ac:dyDescent="0.25">
      <c r="A717" s="399"/>
      <c r="B717" s="399"/>
      <c r="C717" s="399"/>
      <c r="D717" s="399"/>
      <c r="E717" s="399"/>
      <c r="F717" s="399"/>
      <c r="G717" s="399"/>
      <c r="H717" s="399"/>
      <c r="I717" s="399"/>
      <c r="J717" s="399"/>
      <c r="K717" s="399"/>
      <c r="L717" s="399"/>
      <c r="M717" s="399"/>
      <c r="N717" s="399"/>
      <c r="O717" s="399"/>
      <c r="P717" s="399"/>
      <c r="Q717" s="399"/>
      <c r="R717" s="399"/>
      <c r="S717" s="399"/>
      <c r="T717" s="399"/>
      <c r="U717" s="399"/>
      <c r="V717" s="399"/>
      <c r="W717" s="399"/>
      <c r="X717" s="399"/>
      <c r="Y717" s="399"/>
      <c r="Z717" s="399"/>
    </row>
    <row r="718" spans="1:26" x14ac:dyDescent="0.25">
      <c r="A718" s="399"/>
      <c r="B718" s="399"/>
      <c r="C718" s="399"/>
      <c r="D718" s="399"/>
      <c r="E718" s="399"/>
      <c r="F718" s="399"/>
      <c r="G718" s="399"/>
      <c r="H718" s="399"/>
      <c r="I718" s="399"/>
      <c r="J718" s="399"/>
      <c r="K718" s="399"/>
      <c r="L718" s="399"/>
      <c r="M718" s="399"/>
      <c r="N718" s="399"/>
      <c r="O718" s="399"/>
      <c r="P718" s="399"/>
      <c r="Q718" s="399"/>
      <c r="R718" s="399"/>
      <c r="S718" s="399"/>
      <c r="T718" s="399"/>
      <c r="U718" s="399"/>
      <c r="V718" s="399"/>
      <c r="W718" s="399"/>
      <c r="X718" s="399"/>
      <c r="Y718" s="399"/>
      <c r="Z718" s="399"/>
    </row>
    <row r="719" spans="1:26" x14ac:dyDescent="0.25">
      <c r="A719" s="399"/>
      <c r="B719" s="399"/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</row>
    <row r="720" spans="1:26" x14ac:dyDescent="0.25">
      <c r="A720" s="399"/>
      <c r="B720" s="399"/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399"/>
      <c r="S720" s="399"/>
      <c r="T720" s="399"/>
      <c r="U720" s="399"/>
      <c r="V720" s="399"/>
      <c r="W720" s="399"/>
      <c r="X720" s="399"/>
      <c r="Y720" s="399"/>
      <c r="Z720" s="399"/>
    </row>
    <row r="721" spans="1:26" x14ac:dyDescent="0.25">
      <c r="A721" s="399"/>
      <c r="B721" s="399"/>
      <c r="C721" s="399"/>
      <c r="D721" s="399"/>
      <c r="E721" s="399"/>
      <c r="F721" s="399"/>
      <c r="G721" s="399"/>
      <c r="H721" s="399"/>
      <c r="I721" s="399"/>
      <c r="J721" s="399"/>
      <c r="K721" s="399"/>
      <c r="L721" s="399"/>
      <c r="M721" s="399"/>
      <c r="N721" s="399"/>
      <c r="O721" s="399"/>
      <c r="P721" s="399"/>
      <c r="Q721" s="399"/>
      <c r="R721" s="399"/>
      <c r="S721" s="399"/>
      <c r="T721" s="399"/>
      <c r="U721" s="399"/>
      <c r="V721" s="399"/>
      <c r="W721" s="399"/>
      <c r="X721" s="399"/>
      <c r="Y721" s="399"/>
      <c r="Z721" s="399"/>
    </row>
    <row r="722" spans="1:26" x14ac:dyDescent="0.25">
      <c r="A722" s="399"/>
      <c r="B722" s="399"/>
      <c r="C722" s="399"/>
      <c r="D722" s="399"/>
      <c r="E722" s="399"/>
      <c r="F722" s="399"/>
      <c r="G722" s="399"/>
      <c r="H722" s="399"/>
      <c r="I722" s="399"/>
      <c r="J722" s="399"/>
      <c r="K722" s="399"/>
      <c r="L722" s="399"/>
      <c r="M722" s="399"/>
      <c r="N722" s="399"/>
      <c r="O722" s="399"/>
      <c r="P722" s="399"/>
      <c r="Q722" s="399"/>
      <c r="R722" s="399"/>
      <c r="S722" s="399"/>
      <c r="T722" s="399"/>
      <c r="U722" s="399"/>
      <c r="V722" s="399"/>
      <c r="W722" s="399"/>
      <c r="X722" s="399"/>
      <c r="Y722" s="399"/>
      <c r="Z722" s="399"/>
    </row>
    <row r="723" spans="1:26" x14ac:dyDescent="0.25">
      <c r="A723" s="399"/>
      <c r="B723" s="399"/>
      <c r="C723" s="399"/>
      <c r="D723" s="399"/>
      <c r="E723" s="399"/>
      <c r="F723" s="399"/>
      <c r="G723" s="399"/>
      <c r="H723" s="399"/>
      <c r="I723" s="399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</row>
    <row r="724" spans="1:26" x14ac:dyDescent="0.25">
      <c r="A724" s="399"/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  <c r="Z724" s="399"/>
    </row>
    <row r="725" spans="1:26" x14ac:dyDescent="0.25">
      <c r="A725" s="399"/>
      <c r="B725" s="399"/>
      <c r="C725" s="399"/>
      <c r="D725" s="399"/>
      <c r="E725" s="399"/>
      <c r="F725" s="399"/>
      <c r="G725" s="399"/>
      <c r="H725" s="399"/>
      <c r="I725" s="399"/>
      <c r="J725" s="399"/>
      <c r="K725" s="399"/>
      <c r="L725" s="399"/>
      <c r="M725" s="399"/>
      <c r="N725" s="399"/>
      <c r="O725" s="399"/>
      <c r="P725" s="399"/>
      <c r="Q725" s="399"/>
      <c r="R725" s="399"/>
      <c r="S725" s="399"/>
      <c r="T725" s="399"/>
      <c r="U725" s="399"/>
      <c r="V725" s="399"/>
      <c r="W725" s="399"/>
      <c r="X725" s="399"/>
      <c r="Y725" s="399"/>
      <c r="Z725" s="399"/>
    </row>
    <row r="726" spans="1:26" x14ac:dyDescent="0.25">
      <c r="A726" s="399"/>
      <c r="B726" s="399"/>
      <c r="C726" s="399"/>
      <c r="D726" s="399"/>
      <c r="E726" s="399"/>
      <c r="F726" s="399"/>
      <c r="G726" s="399"/>
      <c r="H726" s="399"/>
      <c r="I726" s="399"/>
      <c r="J726" s="399"/>
      <c r="K726" s="399"/>
      <c r="L726" s="399"/>
      <c r="M726" s="399"/>
      <c r="N726" s="399"/>
      <c r="O726" s="399"/>
      <c r="P726" s="399"/>
      <c r="Q726" s="399"/>
      <c r="R726" s="399"/>
      <c r="S726" s="399"/>
      <c r="T726" s="399"/>
      <c r="U726" s="399"/>
      <c r="V726" s="399"/>
      <c r="W726" s="399"/>
      <c r="X726" s="399"/>
      <c r="Y726" s="399"/>
      <c r="Z726" s="399"/>
    </row>
    <row r="727" spans="1:26" x14ac:dyDescent="0.25">
      <c r="A727" s="399"/>
      <c r="B727" s="399"/>
      <c r="C727" s="399"/>
      <c r="D727" s="399"/>
      <c r="E727" s="399"/>
      <c r="F727" s="399"/>
      <c r="G727" s="399"/>
      <c r="H727" s="399"/>
      <c r="I727" s="399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</row>
    <row r="728" spans="1:26" x14ac:dyDescent="0.25">
      <c r="A728" s="399"/>
      <c r="B728" s="399"/>
      <c r="C728" s="399"/>
      <c r="D728" s="399"/>
      <c r="E728" s="399"/>
      <c r="F728" s="399"/>
      <c r="G728" s="399"/>
      <c r="H728" s="399"/>
      <c r="I728" s="399"/>
      <c r="J728" s="399"/>
      <c r="K728" s="399"/>
      <c r="L728" s="399"/>
      <c r="M728" s="399"/>
      <c r="N728" s="399"/>
      <c r="O728" s="399"/>
      <c r="P728" s="399"/>
      <c r="Q728" s="399"/>
      <c r="R728" s="399"/>
      <c r="S728" s="399"/>
      <c r="T728" s="399"/>
      <c r="U728" s="399"/>
      <c r="V728" s="399"/>
      <c r="W728" s="399"/>
      <c r="X728" s="399"/>
      <c r="Y728" s="399"/>
      <c r="Z728" s="399"/>
    </row>
    <row r="729" spans="1:26" x14ac:dyDescent="0.25">
      <c r="A729" s="399"/>
      <c r="B729" s="399"/>
      <c r="C729" s="399"/>
      <c r="D729" s="399"/>
      <c r="E729" s="399"/>
      <c r="F729" s="399"/>
      <c r="G729" s="399"/>
      <c r="H729" s="399"/>
      <c r="I729" s="399"/>
      <c r="J729" s="399"/>
      <c r="K729" s="399"/>
      <c r="L729" s="399"/>
      <c r="M729" s="399"/>
      <c r="N729" s="399"/>
      <c r="O729" s="399"/>
      <c r="P729" s="399"/>
      <c r="Q729" s="399"/>
      <c r="R729" s="399"/>
      <c r="S729" s="399"/>
      <c r="T729" s="399"/>
      <c r="U729" s="399"/>
      <c r="V729" s="399"/>
      <c r="W729" s="399"/>
      <c r="X729" s="399"/>
      <c r="Y729" s="399"/>
      <c r="Z729" s="399"/>
    </row>
    <row r="730" spans="1:26" x14ac:dyDescent="0.25">
      <c r="A730" s="399"/>
      <c r="B730" s="399"/>
      <c r="C730" s="399"/>
      <c r="D730" s="399"/>
      <c r="E730" s="399"/>
      <c r="F730" s="399"/>
      <c r="G730" s="399"/>
      <c r="H730" s="399"/>
      <c r="I730" s="399"/>
      <c r="J730" s="399"/>
      <c r="K730" s="399"/>
      <c r="L730" s="399"/>
      <c r="M730" s="399"/>
      <c r="N730" s="399"/>
      <c r="O730" s="399"/>
      <c r="P730" s="399"/>
      <c r="Q730" s="399"/>
      <c r="R730" s="399"/>
      <c r="S730" s="399"/>
      <c r="T730" s="399"/>
      <c r="U730" s="399"/>
      <c r="V730" s="399"/>
      <c r="W730" s="399"/>
      <c r="X730" s="399"/>
      <c r="Y730" s="399"/>
      <c r="Z730" s="399"/>
    </row>
    <row r="731" spans="1:26" x14ac:dyDescent="0.25">
      <c r="A731" s="399"/>
      <c r="B731" s="399"/>
      <c r="C731" s="399"/>
      <c r="D731" s="399"/>
      <c r="E731" s="399"/>
      <c r="F731" s="399"/>
      <c r="G731" s="399"/>
      <c r="H731" s="399"/>
      <c r="I731" s="399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</row>
    <row r="732" spans="1:26" x14ac:dyDescent="0.25">
      <c r="A732" s="399"/>
      <c r="B732" s="399"/>
      <c r="C732" s="399"/>
      <c r="D732" s="399"/>
      <c r="E732" s="399"/>
      <c r="F732" s="399"/>
      <c r="G732" s="399"/>
      <c r="H732" s="399"/>
      <c r="I732" s="399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399"/>
      <c r="V732" s="399"/>
      <c r="W732" s="399"/>
      <c r="X732" s="399"/>
      <c r="Y732" s="399"/>
      <c r="Z732" s="399"/>
    </row>
    <row r="733" spans="1:26" x14ac:dyDescent="0.25">
      <c r="A733" s="399"/>
      <c r="B733" s="399"/>
      <c r="C733" s="399"/>
      <c r="D733" s="399"/>
      <c r="E733" s="399"/>
      <c r="F733" s="399"/>
      <c r="G733" s="399"/>
      <c r="H733" s="399"/>
      <c r="I733" s="399"/>
      <c r="J733" s="399"/>
      <c r="K733" s="399"/>
      <c r="L733" s="399"/>
      <c r="M733" s="399"/>
      <c r="N733" s="399"/>
      <c r="O733" s="399"/>
      <c r="P733" s="399"/>
      <c r="Q733" s="399"/>
      <c r="R733" s="399"/>
      <c r="S733" s="399"/>
      <c r="T733" s="399"/>
      <c r="U733" s="399"/>
      <c r="V733" s="399"/>
      <c r="W733" s="399"/>
      <c r="X733" s="399"/>
      <c r="Y733" s="399"/>
      <c r="Z733" s="399"/>
    </row>
    <row r="734" spans="1:26" x14ac:dyDescent="0.25">
      <c r="A734" s="399"/>
      <c r="B734" s="399"/>
      <c r="C734" s="399"/>
      <c r="D734" s="399"/>
      <c r="E734" s="399"/>
      <c r="F734" s="399"/>
      <c r="G734" s="399"/>
      <c r="H734" s="399"/>
      <c r="I734" s="399"/>
      <c r="J734" s="399"/>
      <c r="K734" s="399"/>
      <c r="L734" s="399"/>
      <c r="M734" s="399"/>
      <c r="N734" s="399"/>
      <c r="O734" s="399"/>
      <c r="P734" s="399"/>
      <c r="Q734" s="399"/>
      <c r="R734" s="399"/>
      <c r="S734" s="399"/>
      <c r="T734" s="399"/>
      <c r="U734" s="399"/>
      <c r="V734" s="399"/>
      <c r="W734" s="399"/>
      <c r="X734" s="399"/>
      <c r="Y734" s="399"/>
      <c r="Z734" s="399"/>
    </row>
    <row r="735" spans="1:26" x14ac:dyDescent="0.25">
      <c r="A735" s="399"/>
      <c r="B735" s="399"/>
      <c r="C735" s="399"/>
      <c r="D735" s="399"/>
      <c r="E735" s="399"/>
      <c r="F735" s="399"/>
      <c r="G735" s="399"/>
      <c r="H735" s="399"/>
      <c r="I735" s="399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</row>
    <row r="736" spans="1:26" x14ac:dyDescent="0.25">
      <c r="A736" s="399"/>
      <c r="B736" s="399"/>
      <c r="C736" s="399"/>
      <c r="D736" s="399"/>
      <c r="E736" s="399"/>
      <c r="F736" s="399"/>
      <c r="G736" s="399"/>
      <c r="H736" s="399"/>
      <c r="I736" s="399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399"/>
      <c r="V736" s="399"/>
      <c r="W736" s="399"/>
      <c r="X736" s="399"/>
      <c r="Y736" s="399"/>
      <c r="Z736" s="399"/>
    </row>
    <row r="737" spans="1:26" x14ac:dyDescent="0.25">
      <c r="A737" s="399"/>
      <c r="B737" s="399"/>
      <c r="C737" s="399"/>
      <c r="D737" s="399"/>
      <c r="E737" s="399"/>
      <c r="F737" s="399"/>
      <c r="G737" s="399"/>
      <c r="H737" s="399"/>
      <c r="I737" s="399"/>
      <c r="J737" s="399"/>
      <c r="K737" s="399"/>
      <c r="L737" s="399"/>
      <c r="M737" s="399"/>
      <c r="N737" s="399"/>
      <c r="O737" s="399"/>
      <c r="P737" s="399"/>
      <c r="Q737" s="399"/>
      <c r="R737" s="399"/>
      <c r="S737" s="399"/>
      <c r="T737" s="399"/>
      <c r="U737" s="399"/>
      <c r="V737" s="399"/>
      <c r="W737" s="399"/>
      <c r="X737" s="399"/>
      <c r="Y737" s="399"/>
      <c r="Z737" s="399"/>
    </row>
    <row r="738" spans="1:26" x14ac:dyDescent="0.25">
      <c r="A738" s="399"/>
      <c r="B738" s="399"/>
      <c r="C738" s="399"/>
      <c r="D738" s="399"/>
      <c r="E738" s="399"/>
      <c r="F738" s="399"/>
      <c r="G738" s="399"/>
      <c r="H738" s="399"/>
      <c r="I738" s="399"/>
      <c r="J738" s="399"/>
      <c r="K738" s="399"/>
      <c r="L738" s="399"/>
      <c r="M738" s="399"/>
      <c r="N738" s="399"/>
      <c r="O738" s="399"/>
      <c r="P738" s="399"/>
      <c r="Q738" s="399"/>
      <c r="R738" s="399"/>
      <c r="S738" s="399"/>
      <c r="T738" s="399"/>
      <c r="U738" s="399"/>
      <c r="V738" s="399"/>
      <c r="W738" s="399"/>
      <c r="X738" s="399"/>
      <c r="Y738" s="399"/>
      <c r="Z738" s="399"/>
    </row>
    <row r="739" spans="1:26" x14ac:dyDescent="0.25">
      <c r="A739" s="399"/>
      <c r="B739" s="399"/>
      <c r="C739" s="399"/>
      <c r="D739" s="399"/>
      <c r="E739" s="399"/>
      <c r="F739" s="399"/>
      <c r="G739" s="399"/>
      <c r="H739" s="399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</row>
    <row r="740" spans="1:26" x14ac:dyDescent="0.25">
      <c r="A740" s="399"/>
      <c r="B740" s="399"/>
      <c r="C740" s="399"/>
      <c r="D740" s="399"/>
      <c r="E740" s="399"/>
      <c r="F740" s="399"/>
      <c r="G740" s="399"/>
      <c r="H740" s="399"/>
      <c r="I740" s="399"/>
      <c r="J740" s="399"/>
      <c r="K740" s="399"/>
      <c r="L740" s="399"/>
      <c r="M740" s="399"/>
      <c r="N740" s="399"/>
      <c r="O740" s="399"/>
      <c r="P740" s="399"/>
      <c r="Q740" s="399"/>
      <c r="R740" s="399"/>
      <c r="S740" s="399"/>
      <c r="T740" s="399"/>
      <c r="U740" s="399"/>
      <c r="V740" s="399"/>
      <c r="W740" s="399"/>
      <c r="X740" s="399"/>
      <c r="Y740" s="399"/>
      <c r="Z740" s="399"/>
    </row>
    <row r="741" spans="1:26" x14ac:dyDescent="0.25">
      <c r="A741" s="399"/>
      <c r="B741" s="399"/>
      <c r="C741" s="399"/>
      <c r="D741" s="399"/>
      <c r="E741" s="399"/>
      <c r="F741" s="399"/>
      <c r="G741" s="399"/>
      <c r="H741" s="399"/>
      <c r="I741" s="399"/>
      <c r="J741" s="399"/>
      <c r="K741" s="399"/>
      <c r="L741" s="399"/>
      <c r="M741" s="399"/>
      <c r="N741" s="399"/>
      <c r="O741" s="399"/>
      <c r="P741" s="399"/>
      <c r="Q741" s="399"/>
      <c r="R741" s="399"/>
      <c r="S741" s="399"/>
      <c r="T741" s="399"/>
      <c r="U741" s="399"/>
      <c r="V741" s="399"/>
      <c r="W741" s="399"/>
      <c r="X741" s="399"/>
      <c r="Y741" s="399"/>
      <c r="Z741" s="399"/>
    </row>
    <row r="742" spans="1:26" x14ac:dyDescent="0.25">
      <c r="A742" s="399"/>
      <c r="B742" s="399"/>
      <c r="C742" s="399"/>
      <c r="D742" s="399"/>
      <c r="E742" s="399"/>
      <c r="F742" s="399"/>
      <c r="G742" s="399"/>
      <c r="H742" s="399"/>
      <c r="I742" s="399"/>
      <c r="J742" s="399"/>
      <c r="K742" s="399"/>
      <c r="L742" s="399"/>
      <c r="M742" s="399"/>
      <c r="N742" s="399"/>
      <c r="O742" s="399"/>
      <c r="P742" s="399"/>
      <c r="Q742" s="399"/>
      <c r="R742" s="399"/>
      <c r="S742" s="399"/>
      <c r="T742" s="399"/>
      <c r="U742" s="399"/>
      <c r="V742" s="399"/>
      <c r="W742" s="399"/>
      <c r="X742" s="399"/>
      <c r="Y742" s="399"/>
      <c r="Z742" s="399"/>
    </row>
    <row r="743" spans="1:26" x14ac:dyDescent="0.25">
      <c r="A743" s="399"/>
      <c r="B743" s="399"/>
      <c r="C743" s="399"/>
      <c r="D743" s="399"/>
      <c r="E743" s="399"/>
      <c r="F743" s="399"/>
      <c r="G743" s="399"/>
      <c r="H743" s="399"/>
      <c r="I743" s="399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</row>
    <row r="744" spans="1:26" x14ac:dyDescent="0.25">
      <c r="A744" s="399"/>
      <c r="B744" s="399"/>
      <c r="C744" s="399"/>
      <c r="D744" s="399"/>
      <c r="E744" s="399"/>
      <c r="F744" s="399"/>
      <c r="G744" s="399"/>
      <c r="H744" s="399"/>
      <c r="I744" s="399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399"/>
      <c r="V744" s="399"/>
      <c r="W744" s="399"/>
      <c r="X744" s="399"/>
      <c r="Y744" s="399"/>
      <c r="Z744" s="399"/>
    </row>
    <row r="745" spans="1:26" x14ac:dyDescent="0.25">
      <c r="A745" s="399"/>
      <c r="B745" s="399"/>
      <c r="C745" s="399"/>
      <c r="D745" s="399"/>
      <c r="E745" s="399"/>
      <c r="F745" s="399"/>
      <c r="G745" s="399"/>
      <c r="H745" s="399"/>
      <c r="I745" s="399"/>
      <c r="J745" s="399"/>
      <c r="K745" s="399"/>
      <c r="L745" s="399"/>
      <c r="M745" s="399"/>
      <c r="N745" s="399"/>
      <c r="O745" s="399"/>
      <c r="P745" s="399"/>
      <c r="Q745" s="399"/>
      <c r="R745" s="399"/>
      <c r="S745" s="399"/>
      <c r="T745" s="399"/>
      <c r="U745" s="399"/>
      <c r="V745" s="399"/>
      <c r="W745" s="399"/>
      <c r="X745" s="399"/>
      <c r="Y745" s="399"/>
      <c r="Z745" s="399"/>
    </row>
    <row r="746" spans="1:26" x14ac:dyDescent="0.25">
      <c r="A746" s="399"/>
      <c r="B746" s="399"/>
      <c r="C746" s="399"/>
      <c r="D746" s="399"/>
      <c r="E746" s="399"/>
      <c r="F746" s="399"/>
      <c r="G746" s="399"/>
      <c r="H746" s="399"/>
      <c r="I746" s="399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399"/>
      <c r="V746" s="399"/>
      <c r="W746" s="399"/>
      <c r="X746" s="399"/>
      <c r="Y746" s="399"/>
      <c r="Z746" s="399"/>
    </row>
    <row r="747" spans="1:26" x14ac:dyDescent="0.25">
      <c r="A747" s="399"/>
      <c r="B747" s="399"/>
      <c r="C747" s="399"/>
      <c r="D747" s="399"/>
      <c r="E747" s="399"/>
      <c r="F747" s="399"/>
      <c r="G747" s="399"/>
      <c r="H747" s="399"/>
      <c r="I747" s="399"/>
      <c r="J747" s="399"/>
      <c r="K747" s="399"/>
      <c r="L747" s="399"/>
      <c r="M747" s="399"/>
      <c r="N747" s="399"/>
      <c r="O747" s="399"/>
      <c r="P747" s="399"/>
      <c r="Q747" s="399"/>
      <c r="R747" s="399"/>
      <c r="S747" s="399"/>
      <c r="T747" s="399"/>
      <c r="U747" s="399"/>
      <c r="V747" s="399"/>
      <c r="W747" s="399"/>
      <c r="X747" s="399"/>
      <c r="Y747" s="399"/>
      <c r="Z747" s="399"/>
    </row>
    <row r="748" spans="1:26" x14ac:dyDescent="0.25">
      <c r="A748" s="399"/>
      <c r="B748" s="399"/>
      <c r="C748" s="399"/>
      <c r="D748" s="399"/>
      <c r="E748" s="399"/>
      <c r="F748" s="399"/>
      <c r="G748" s="399"/>
      <c r="H748" s="399"/>
      <c r="I748" s="399"/>
      <c r="J748" s="399"/>
      <c r="K748" s="399"/>
      <c r="L748" s="399"/>
      <c r="M748" s="399"/>
      <c r="N748" s="399"/>
      <c r="O748" s="399"/>
      <c r="P748" s="399"/>
      <c r="Q748" s="399"/>
      <c r="R748" s="399"/>
      <c r="S748" s="399"/>
      <c r="T748" s="399"/>
      <c r="U748" s="399"/>
      <c r="V748" s="399"/>
      <c r="W748" s="399"/>
      <c r="X748" s="399"/>
      <c r="Y748" s="399"/>
      <c r="Z748" s="399"/>
    </row>
    <row r="749" spans="1:26" x14ac:dyDescent="0.25">
      <c r="A749" s="399"/>
      <c r="B749" s="399"/>
      <c r="C749" s="399"/>
      <c r="D749" s="399"/>
      <c r="E749" s="399"/>
      <c r="F749" s="399"/>
      <c r="G749" s="399"/>
      <c r="H749" s="399"/>
      <c r="I749" s="399"/>
      <c r="J749" s="399"/>
      <c r="K749" s="399"/>
      <c r="L749" s="399"/>
      <c r="M749" s="399"/>
      <c r="N749" s="399"/>
      <c r="O749" s="399"/>
      <c r="P749" s="399"/>
      <c r="Q749" s="399"/>
      <c r="R749" s="399"/>
      <c r="S749" s="399"/>
      <c r="T749" s="399"/>
      <c r="U749" s="399"/>
      <c r="V749" s="399"/>
      <c r="W749" s="399"/>
      <c r="X749" s="399"/>
      <c r="Y749" s="399"/>
      <c r="Z749" s="399"/>
    </row>
    <row r="750" spans="1:26" x14ac:dyDescent="0.25">
      <c r="A750" s="399"/>
      <c r="B750" s="399"/>
      <c r="C750" s="399"/>
      <c r="D750" s="399"/>
      <c r="E750" s="399"/>
      <c r="F750" s="399"/>
      <c r="G750" s="399"/>
      <c r="H750" s="399"/>
      <c r="I750" s="399"/>
      <c r="J750" s="399"/>
      <c r="K750" s="399"/>
      <c r="L750" s="399"/>
      <c r="M750" s="399"/>
      <c r="N750" s="399"/>
      <c r="O750" s="399"/>
      <c r="P750" s="399"/>
      <c r="Q750" s="399"/>
      <c r="R750" s="399"/>
      <c r="S750" s="399"/>
      <c r="T750" s="399"/>
      <c r="U750" s="399"/>
      <c r="V750" s="399"/>
      <c r="W750" s="399"/>
      <c r="X750" s="399"/>
      <c r="Y750" s="399"/>
      <c r="Z750" s="399"/>
    </row>
    <row r="751" spans="1:26" x14ac:dyDescent="0.25">
      <c r="A751" s="399"/>
      <c r="B751" s="399"/>
      <c r="C751" s="399"/>
      <c r="D751" s="399"/>
      <c r="E751" s="399"/>
      <c r="F751" s="399"/>
      <c r="G751" s="399"/>
      <c r="H751" s="399"/>
      <c r="I751" s="399"/>
      <c r="J751" s="399"/>
      <c r="K751" s="399"/>
      <c r="L751" s="399"/>
      <c r="M751" s="399"/>
      <c r="N751" s="399"/>
      <c r="O751" s="399"/>
      <c r="P751" s="399"/>
      <c r="Q751" s="399"/>
      <c r="R751" s="399"/>
      <c r="S751" s="399"/>
      <c r="T751" s="399"/>
      <c r="U751" s="399"/>
      <c r="V751" s="399"/>
      <c r="W751" s="399"/>
      <c r="X751" s="399"/>
      <c r="Y751" s="399"/>
      <c r="Z751" s="399"/>
    </row>
    <row r="752" spans="1:26" x14ac:dyDescent="0.25">
      <c r="A752" s="399"/>
      <c r="B752" s="399"/>
      <c r="C752" s="399"/>
      <c r="D752" s="399"/>
      <c r="E752" s="399"/>
      <c r="F752" s="399"/>
      <c r="G752" s="399"/>
      <c r="H752" s="399"/>
      <c r="I752" s="399"/>
      <c r="J752" s="399"/>
      <c r="K752" s="399"/>
      <c r="L752" s="399"/>
      <c r="M752" s="399"/>
      <c r="N752" s="399"/>
      <c r="O752" s="399"/>
      <c r="P752" s="399"/>
      <c r="Q752" s="399"/>
      <c r="R752" s="399"/>
      <c r="S752" s="399"/>
      <c r="T752" s="399"/>
      <c r="U752" s="399"/>
      <c r="V752" s="399"/>
      <c r="W752" s="399"/>
      <c r="X752" s="399"/>
      <c r="Y752" s="399"/>
      <c r="Z752" s="399"/>
    </row>
    <row r="753" spans="1:26" x14ac:dyDescent="0.25">
      <c r="A753" s="399"/>
      <c r="B753" s="399"/>
      <c r="C753" s="399"/>
      <c r="D753" s="399"/>
      <c r="E753" s="399"/>
      <c r="F753" s="399"/>
      <c r="G753" s="399"/>
      <c r="H753" s="399"/>
      <c r="I753" s="399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399"/>
      <c r="V753" s="399"/>
      <c r="W753" s="399"/>
      <c r="X753" s="399"/>
      <c r="Y753" s="399"/>
      <c r="Z753" s="399"/>
    </row>
    <row r="754" spans="1:26" x14ac:dyDescent="0.25">
      <c r="A754" s="399"/>
      <c r="B754" s="399"/>
      <c r="C754" s="399"/>
      <c r="D754" s="399"/>
      <c r="E754" s="399"/>
      <c r="F754" s="399"/>
      <c r="G754" s="399"/>
      <c r="H754" s="399"/>
      <c r="I754" s="399"/>
      <c r="J754" s="399"/>
      <c r="K754" s="399"/>
      <c r="L754" s="399"/>
      <c r="M754" s="399"/>
      <c r="N754" s="399"/>
      <c r="O754" s="399"/>
      <c r="P754" s="399"/>
      <c r="Q754" s="399"/>
      <c r="R754" s="399"/>
      <c r="S754" s="399"/>
      <c r="T754" s="399"/>
      <c r="U754" s="399"/>
      <c r="V754" s="399"/>
      <c r="W754" s="399"/>
      <c r="X754" s="399"/>
      <c r="Y754" s="399"/>
      <c r="Z754" s="399"/>
    </row>
    <row r="755" spans="1:26" x14ac:dyDescent="0.25">
      <c r="A755" s="399"/>
      <c r="B755" s="399"/>
      <c r="C755" s="399"/>
      <c r="D755" s="399"/>
      <c r="E755" s="399"/>
      <c r="F755" s="399"/>
      <c r="G755" s="399"/>
      <c r="H755" s="399"/>
      <c r="I755" s="399"/>
      <c r="J755" s="399"/>
      <c r="K755" s="399"/>
      <c r="L755" s="399"/>
      <c r="M755" s="399"/>
      <c r="N755" s="399"/>
      <c r="O755" s="399"/>
      <c r="P755" s="399"/>
      <c r="Q755" s="399"/>
      <c r="R755" s="399"/>
      <c r="S755" s="399"/>
      <c r="T755" s="399"/>
      <c r="U755" s="399"/>
      <c r="V755" s="399"/>
      <c r="W755" s="399"/>
      <c r="X755" s="399"/>
      <c r="Y755" s="399"/>
      <c r="Z755" s="399"/>
    </row>
    <row r="756" spans="1:26" x14ac:dyDescent="0.25">
      <c r="A756" s="399"/>
      <c r="B756" s="399"/>
      <c r="C756" s="399"/>
      <c r="D756" s="399"/>
      <c r="E756" s="399"/>
      <c r="F756" s="399"/>
      <c r="G756" s="399"/>
      <c r="H756" s="399"/>
      <c r="I756" s="399"/>
      <c r="J756" s="399"/>
      <c r="K756" s="399"/>
      <c r="L756" s="399"/>
      <c r="M756" s="399"/>
      <c r="N756" s="399"/>
      <c r="O756" s="399"/>
      <c r="P756" s="399"/>
      <c r="Q756" s="399"/>
      <c r="R756" s="399"/>
      <c r="S756" s="399"/>
      <c r="T756" s="399"/>
      <c r="U756" s="399"/>
      <c r="V756" s="399"/>
      <c r="W756" s="399"/>
      <c r="X756" s="399"/>
      <c r="Y756" s="399"/>
      <c r="Z756" s="399"/>
    </row>
    <row r="757" spans="1:26" x14ac:dyDescent="0.25">
      <c r="A757" s="399"/>
      <c r="B757" s="399"/>
      <c r="C757" s="399"/>
      <c r="D757" s="399"/>
      <c r="E757" s="399"/>
      <c r="F757" s="399"/>
      <c r="G757" s="399"/>
      <c r="H757" s="399"/>
      <c r="I757" s="399"/>
      <c r="J757" s="399"/>
      <c r="K757" s="399"/>
      <c r="L757" s="399"/>
      <c r="M757" s="399"/>
      <c r="N757" s="399"/>
      <c r="O757" s="399"/>
      <c r="P757" s="399"/>
      <c r="Q757" s="399"/>
      <c r="R757" s="399"/>
      <c r="S757" s="399"/>
      <c r="T757" s="399"/>
      <c r="U757" s="399"/>
      <c r="V757" s="399"/>
      <c r="W757" s="399"/>
      <c r="X757" s="399"/>
      <c r="Y757" s="399"/>
      <c r="Z757" s="399"/>
    </row>
    <row r="758" spans="1:26" x14ac:dyDescent="0.25">
      <c r="A758" s="399"/>
      <c r="B758" s="399"/>
      <c r="C758" s="399"/>
      <c r="D758" s="399"/>
      <c r="E758" s="399"/>
      <c r="F758" s="399"/>
      <c r="G758" s="399"/>
      <c r="H758" s="399"/>
      <c r="I758" s="399"/>
      <c r="J758" s="399"/>
      <c r="K758" s="399"/>
      <c r="L758" s="399"/>
      <c r="M758" s="399"/>
      <c r="N758" s="399"/>
      <c r="O758" s="399"/>
      <c r="P758" s="399"/>
      <c r="Q758" s="399"/>
      <c r="R758" s="399"/>
      <c r="S758" s="399"/>
      <c r="T758" s="399"/>
      <c r="U758" s="399"/>
      <c r="V758" s="399"/>
      <c r="W758" s="399"/>
      <c r="X758" s="399"/>
      <c r="Y758" s="399"/>
      <c r="Z758" s="399"/>
    </row>
    <row r="759" spans="1:26" x14ac:dyDescent="0.25">
      <c r="A759" s="399"/>
      <c r="B759" s="399"/>
      <c r="C759" s="399"/>
      <c r="D759" s="399"/>
      <c r="E759" s="399"/>
      <c r="F759" s="399"/>
      <c r="G759" s="399"/>
      <c r="H759" s="399"/>
      <c r="I759" s="399"/>
      <c r="J759" s="399"/>
      <c r="K759" s="399"/>
      <c r="L759" s="399"/>
      <c r="M759" s="399"/>
      <c r="N759" s="399"/>
      <c r="O759" s="399"/>
      <c r="P759" s="399"/>
      <c r="Q759" s="399"/>
      <c r="R759" s="399"/>
      <c r="S759" s="399"/>
      <c r="T759" s="399"/>
      <c r="U759" s="399"/>
      <c r="V759" s="399"/>
      <c r="W759" s="399"/>
      <c r="X759" s="399"/>
      <c r="Y759" s="399"/>
      <c r="Z759" s="399"/>
    </row>
    <row r="760" spans="1:26" x14ac:dyDescent="0.25">
      <c r="A760" s="399"/>
      <c r="B760" s="399"/>
      <c r="C760" s="399"/>
      <c r="D760" s="399"/>
      <c r="E760" s="399"/>
      <c r="F760" s="399"/>
      <c r="G760" s="399"/>
      <c r="H760" s="399"/>
      <c r="I760" s="399"/>
      <c r="J760" s="399"/>
      <c r="K760" s="399"/>
      <c r="L760" s="399"/>
      <c r="M760" s="399"/>
      <c r="N760" s="399"/>
      <c r="O760" s="399"/>
      <c r="P760" s="399"/>
      <c r="Q760" s="399"/>
      <c r="R760" s="399"/>
      <c r="S760" s="399"/>
      <c r="T760" s="399"/>
      <c r="U760" s="399"/>
      <c r="V760" s="399"/>
      <c r="W760" s="399"/>
      <c r="X760" s="399"/>
      <c r="Y760" s="399"/>
      <c r="Z760" s="399"/>
    </row>
    <row r="761" spans="1:26" x14ac:dyDescent="0.25">
      <c r="A761" s="399"/>
      <c r="B761" s="399"/>
      <c r="C761" s="399"/>
      <c r="D761" s="399"/>
      <c r="E761" s="399"/>
      <c r="F761" s="399"/>
      <c r="G761" s="399"/>
      <c r="H761" s="399"/>
      <c r="I761" s="399"/>
      <c r="J761" s="399"/>
      <c r="K761" s="399"/>
      <c r="L761" s="399"/>
      <c r="M761" s="399"/>
      <c r="N761" s="399"/>
      <c r="O761" s="399"/>
      <c r="P761" s="399"/>
      <c r="Q761" s="399"/>
      <c r="R761" s="399"/>
      <c r="S761" s="399"/>
      <c r="T761" s="399"/>
      <c r="U761" s="399"/>
      <c r="V761" s="399"/>
      <c r="W761" s="399"/>
      <c r="X761" s="399"/>
      <c r="Y761" s="399"/>
      <c r="Z761" s="399"/>
    </row>
    <row r="762" spans="1:26" x14ac:dyDescent="0.25">
      <c r="A762" s="399"/>
      <c r="B762" s="399"/>
      <c r="C762" s="399"/>
      <c r="D762" s="399"/>
      <c r="E762" s="399"/>
      <c r="F762" s="399"/>
      <c r="G762" s="399"/>
      <c r="H762" s="399"/>
      <c r="I762" s="399"/>
      <c r="J762" s="399"/>
      <c r="K762" s="399"/>
      <c r="L762" s="399"/>
      <c r="M762" s="399"/>
      <c r="N762" s="399"/>
      <c r="O762" s="399"/>
      <c r="P762" s="399"/>
      <c r="Q762" s="399"/>
      <c r="R762" s="399"/>
      <c r="S762" s="399"/>
      <c r="T762" s="399"/>
      <c r="U762" s="399"/>
      <c r="V762" s="399"/>
      <c r="W762" s="399"/>
      <c r="X762" s="399"/>
      <c r="Y762" s="399"/>
      <c r="Z762" s="399"/>
    </row>
    <row r="763" spans="1:26" x14ac:dyDescent="0.25">
      <c r="A763" s="399"/>
      <c r="B763" s="399"/>
      <c r="C763" s="399"/>
      <c r="D763" s="399"/>
      <c r="E763" s="399"/>
      <c r="F763" s="399"/>
      <c r="G763" s="399"/>
      <c r="H763" s="399"/>
      <c r="I763" s="399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399"/>
      <c r="V763" s="399"/>
      <c r="W763" s="399"/>
      <c r="X763" s="399"/>
      <c r="Y763" s="399"/>
      <c r="Z763" s="399"/>
    </row>
    <row r="764" spans="1:26" x14ac:dyDescent="0.25">
      <c r="A764" s="399"/>
      <c r="B764" s="399"/>
      <c r="C764" s="399"/>
      <c r="D764" s="399"/>
      <c r="E764" s="399"/>
      <c r="F764" s="399"/>
      <c r="G764" s="399"/>
      <c r="H764" s="399"/>
      <c r="I764" s="399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399"/>
      <c r="V764" s="399"/>
      <c r="W764" s="399"/>
      <c r="X764" s="399"/>
      <c r="Y764" s="399"/>
      <c r="Z764" s="399"/>
    </row>
    <row r="765" spans="1:26" x14ac:dyDescent="0.25">
      <c r="A765" s="399"/>
      <c r="B765" s="399"/>
      <c r="C765" s="399"/>
      <c r="D765" s="399"/>
      <c r="E765" s="399"/>
      <c r="F765" s="399"/>
      <c r="G765" s="399"/>
      <c r="H765" s="399"/>
      <c r="I765" s="399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</row>
    <row r="766" spans="1:26" x14ac:dyDescent="0.25">
      <c r="A766" s="399"/>
      <c r="B766" s="399"/>
      <c r="C766" s="399"/>
      <c r="D766" s="399"/>
      <c r="E766" s="399"/>
      <c r="F766" s="399"/>
      <c r="G766" s="399"/>
      <c r="H766" s="399"/>
      <c r="I766" s="399"/>
      <c r="J766" s="399"/>
      <c r="K766" s="399"/>
      <c r="L766" s="399"/>
      <c r="M766" s="399"/>
      <c r="N766" s="399"/>
      <c r="O766" s="399"/>
      <c r="P766" s="399"/>
      <c r="Q766" s="399"/>
      <c r="R766" s="399"/>
      <c r="S766" s="399"/>
      <c r="T766" s="399"/>
      <c r="U766" s="399"/>
      <c r="V766" s="399"/>
      <c r="W766" s="399"/>
      <c r="X766" s="399"/>
      <c r="Y766" s="399"/>
      <c r="Z766" s="399"/>
    </row>
    <row r="767" spans="1:26" x14ac:dyDescent="0.25">
      <c r="A767" s="399"/>
      <c r="B767" s="399"/>
      <c r="C767" s="399"/>
      <c r="D767" s="399"/>
      <c r="E767" s="399"/>
      <c r="F767" s="399"/>
      <c r="G767" s="399"/>
      <c r="H767" s="399"/>
      <c r="I767" s="399"/>
      <c r="J767" s="399"/>
      <c r="K767" s="399"/>
      <c r="L767" s="399"/>
      <c r="M767" s="399"/>
      <c r="N767" s="399"/>
      <c r="O767" s="399"/>
      <c r="P767" s="399"/>
      <c r="Q767" s="399"/>
      <c r="R767" s="399"/>
      <c r="S767" s="399"/>
      <c r="T767" s="399"/>
      <c r="U767" s="399"/>
      <c r="V767" s="399"/>
      <c r="W767" s="399"/>
      <c r="X767" s="399"/>
      <c r="Y767" s="399"/>
      <c r="Z767" s="399"/>
    </row>
    <row r="768" spans="1:26" x14ac:dyDescent="0.25">
      <c r="A768" s="399"/>
      <c r="B768" s="399"/>
      <c r="C768" s="399"/>
      <c r="D768" s="399"/>
      <c r="E768" s="399"/>
      <c r="F768" s="399"/>
      <c r="G768" s="399"/>
      <c r="H768" s="399"/>
      <c r="I768" s="399"/>
      <c r="J768" s="399"/>
      <c r="K768" s="399"/>
      <c r="L768" s="399"/>
      <c r="M768" s="399"/>
      <c r="N768" s="399"/>
      <c r="O768" s="399"/>
      <c r="P768" s="399"/>
      <c r="Q768" s="399"/>
      <c r="R768" s="399"/>
      <c r="S768" s="399"/>
      <c r="T768" s="399"/>
      <c r="U768" s="399"/>
      <c r="V768" s="399"/>
      <c r="W768" s="399"/>
      <c r="X768" s="399"/>
      <c r="Y768" s="399"/>
      <c r="Z768" s="399"/>
    </row>
    <row r="769" spans="1:26" x14ac:dyDescent="0.25">
      <c r="A769" s="399"/>
      <c r="B769" s="399"/>
      <c r="C769" s="399"/>
      <c r="D769" s="399"/>
      <c r="E769" s="399"/>
      <c r="F769" s="399"/>
      <c r="G769" s="399"/>
      <c r="H769" s="399"/>
      <c r="I769" s="399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</row>
    <row r="770" spans="1:26" x14ac:dyDescent="0.25">
      <c r="A770" s="399"/>
      <c r="B770" s="399"/>
      <c r="C770" s="399"/>
      <c r="D770" s="399"/>
      <c r="E770" s="399"/>
      <c r="F770" s="399"/>
      <c r="G770" s="399"/>
      <c r="H770" s="399"/>
      <c r="I770" s="399"/>
      <c r="J770" s="399"/>
      <c r="K770" s="399"/>
      <c r="L770" s="399"/>
      <c r="M770" s="399"/>
      <c r="N770" s="399"/>
      <c r="O770" s="399"/>
      <c r="P770" s="399"/>
      <c r="Q770" s="399"/>
      <c r="R770" s="399"/>
      <c r="S770" s="399"/>
      <c r="T770" s="399"/>
      <c r="U770" s="399"/>
      <c r="V770" s="399"/>
      <c r="W770" s="399"/>
      <c r="X770" s="399"/>
      <c r="Y770" s="399"/>
      <c r="Z770" s="399"/>
    </row>
    <row r="771" spans="1:26" x14ac:dyDescent="0.25">
      <c r="A771" s="399"/>
      <c r="B771" s="399"/>
      <c r="C771" s="399"/>
      <c r="D771" s="399"/>
      <c r="E771" s="399"/>
      <c r="F771" s="399"/>
      <c r="G771" s="399"/>
      <c r="H771" s="399"/>
      <c r="I771" s="399"/>
      <c r="J771" s="399"/>
      <c r="K771" s="399"/>
      <c r="L771" s="399"/>
      <c r="M771" s="399"/>
      <c r="N771" s="399"/>
      <c r="O771" s="399"/>
      <c r="P771" s="399"/>
      <c r="Q771" s="399"/>
      <c r="R771" s="399"/>
      <c r="S771" s="399"/>
      <c r="T771" s="399"/>
      <c r="U771" s="399"/>
      <c r="V771" s="399"/>
      <c r="W771" s="399"/>
      <c r="X771" s="399"/>
      <c r="Y771" s="399"/>
      <c r="Z771" s="399"/>
    </row>
    <row r="772" spans="1:26" x14ac:dyDescent="0.25">
      <c r="A772" s="399"/>
      <c r="B772" s="399"/>
      <c r="C772" s="399"/>
      <c r="D772" s="399"/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  <c r="Z772" s="399"/>
    </row>
    <row r="773" spans="1:26" x14ac:dyDescent="0.25">
      <c r="A773" s="399"/>
      <c r="B773" s="399"/>
      <c r="C773" s="399"/>
      <c r="D773" s="399"/>
      <c r="E773" s="399"/>
      <c r="F773" s="399"/>
      <c r="G773" s="399"/>
      <c r="H773" s="399"/>
      <c r="I773" s="399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</row>
    <row r="774" spans="1:26" x14ac:dyDescent="0.25">
      <c r="A774" s="399"/>
      <c r="B774" s="399"/>
      <c r="C774" s="399"/>
      <c r="D774" s="399"/>
      <c r="E774" s="399"/>
      <c r="F774" s="399"/>
      <c r="G774" s="399"/>
      <c r="H774" s="399"/>
      <c r="I774" s="399"/>
      <c r="J774" s="399"/>
      <c r="K774" s="399"/>
      <c r="L774" s="399"/>
      <c r="M774" s="399"/>
      <c r="N774" s="399"/>
      <c r="O774" s="399"/>
      <c r="P774" s="399"/>
      <c r="Q774" s="399"/>
      <c r="R774" s="399"/>
      <c r="S774" s="399"/>
      <c r="T774" s="399"/>
      <c r="U774" s="399"/>
      <c r="V774" s="399"/>
      <c r="W774" s="399"/>
      <c r="X774" s="399"/>
      <c r="Y774" s="399"/>
      <c r="Z774" s="399"/>
    </row>
    <row r="775" spans="1:26" x14ac:dyDescent="0.25">
      <c r="A775" s="399"/>
      <c r="B775" s="399"/>
      <c r="C775" s="399"/>
      <c r="D775" s="399"/>
      <c r="E775" s="399"/>
      <c r="F775" s="399"/>
      <c r="G775" s="399"/>
      <c r="H775" s="399"/>
      <c r="I775" s="399"/>
      <c r="J775" s="399"/>
      <c r="K775" s="399"/>
      <c r="L775" s="399"/>
      <c r="M775" s="399"/>
      <c r="N775" s="399"/>
      <c r="O775" s="399"/>
      <c r="P775" s="399"/>
      <c r="Q775" s="399"/>
      <c r="R775" s="399"/>
      <c r="S775" s="399"/>
      <c r="T775" s="399"/>
      <c r="U775" s="399"/>
      <c r="V775" s="399"/>
      <c r="W775" s="399"/>
      <c r="X775" s="399"/>
      <c r="Y775" s="399"/>
      <c r="Z775" s="399"/>
    </row>
    <row r="776" spans="1:26" x14ac:dyDescent="0.25">
      <c r="A776" s="399"/>
      <c r="B776" s="399"/>
      <c r="C776" s="399"/>
      <c r="D776" s="399"/>
      <c r="E776" s="399"/>
      <c r="F776" s="399"/>
      <c r="G776" s="399"/>
      <c r="H776" s="399"/>
      <c r="I776" s="399"/>
      <c r="J776" s="399"/>
      <c r="K776" s="399"/>
      <c r="L776" s="399"/>
      <c r="M776" s="399"/>
      <c r="N776" s="399"/>
      <c r="O776" s="399"/>
      <c r="P776" s="399"/>
      <c r="Q776" s="399"/>
      <c r="R776" s="399"/>
      <c r="S776" s="399"/>
      <c r="T776" s="399"/>
      <c r="U776" s="399"/>
      <c r="V776" s="399"/>
      <c r="W776" s="399"/>
      <c r="X776" s="399"/>
      <c r="Y776" s="399"/>
      <c r="Z776" s="399"/>
    </row>
    <row r="777" spans="1:26" x14ac:dyDescent="0.25">
      <c r="A777" s="399"/>
      <c r="B777" s="399"/>
      <c r="C777" s="399"/>
      <c r="D777" s="399"/>
      <c r="E777" s="399"/>
      <c r="F777" s="399"/>
      <c r="G777" s="399"/>
      <c r="H777" s="399"/>
      <c r="I777" s="399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</row>
    <row r="778" spans="1:26" x14ac:dyDescent="0.25">
      <c r="A778" s="399"/>
      <c r="B778" s="399"/>
      <c r="C778" s="399"/>
      <c r="D778" s="399"/>
      <c r="E778" s="399"/>
      <c r="F778" s="399"/>
      <c r="G778" s="399"/>
      <c r="H778" s="399"/>
      <c r="I778" s="399"/>
      <c r="J778" s="399"/>
      <c r="K778" s="399"/>
      <c r="L778" s="399"/>
      <c r="M778" s="399"/>
      <c r="N778" s="399"/>
      <c r="O778" s="399"/>
      <c r="P778" s="399"/>
      <c r="Q778" s="399"/>
      <c r="R778" s="399"/>
      <c r="S778" s="399"/>
      <c r="T778" s="399"/>
      <c r="U778" s="399"/>
      <c r="V778" s="399"/>
      <c r="W778" s="399"/>
      <c r="X778" s="399"/>
      <c r="Y778" s="399"/>
      <c r="Z778" s="399"/>
    </row>
    <row r="779" spans="1:26" x14ac:dyDescent="0.25">
      <c r="A779" s="399"/>
      <c r="B779" s="399"/>
      <c r="C779" s="399"/>
      <c r="D779" s="399"/>
      <c r="E779" s="399"/>
      <c r="F779" s="399"/>
      <c r="G779" s="399"/>
      <c r="H779" s="399"/>
      <c r="I779" s="399"/>
      <c r="J779" s="399"/>
      <c r="K779" s="399"/>
      <c r="L779" s="399"/>
      <c r="M779" s="399"/>
      <c r="N779" s="399"/>
      <c r="O779" s="399"/>
      <c r="P779" s="399"/>
      <c r="Q779" s="399"/>
      <c r="R779" s="399"/>
      <c r="S779" s="399"/>
      <c r="T779" s="399"/>
      <c r="U779" s="399"/>
      <c r="V779" s="399"/>
      <c r="W779" s="399"/>
      <c r="X779" s="399"/>
      <c r="Y779" s="399"/>
      <c r="Z779" s="399"/>
    </row>
    <row r="780" spans="1:26" x14ac:dyDescent="0.25">
      <c r="A780" s="399"/>
      <c r="B780" s="399"/>
      <c r="C780" s="399"/>
      <c r="D780" s="399"/>
      <c r="E780" s="399"/>
      <c r="F780" s="399"/>
      <c r="G780" s="399"/>
      <c r="H780" s="399"/>
      <c r="I780" s="399"/>
      <c r="J780" s="399"/>
      <c r="K780" s="399"/>
      <c r="L780" s="399"/>
      <c r="M780" s="399"/>
      <c r="N780" s="399"/>
      <c r="O780" s="399"/>
      <c r="P780" s="399"/>
      <c r="Q780" s="399"/>
      <c r="R780" s="399"/>
      <c r="S780" s="399"/>
      <c r="T780" s="399"/>
      <c r="U780" s="399"/>
      <c r="V780" s="399"/>
      <c r="W780" s="399"/>
      <c r="X780" s="399"/>
      <c r="Y780" s="399"/>
      <c r="Z780" s="399"/>
    </row>
    <row r="781" spans="1:26" x14ac:dyDescent="0.25">
      <c r="A781" s="399"/>
      <c r="B781" s="399"/>
      <c r="C781" s="399"/>
      <c r="D781" s="399"/>
      <c r="E781" s="399"/>
      <c r="F781" s="399"/>
      <c r="G781" s="399"/>
      <c r="H781" s="399"/>
      <c r="I781" s="399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</row>
    <row r="782" spans="1:26" x14ac:dyDescent="0.25">
      <c r="A782" s="399"/>
      <c r="B782" s="399"/>
      <c r="C782" s="399"/>
      <c r="D782" s="399"/>
      <c r="E782" s="399"/>
      <c r="F782" s="399"/>
      <c r="G782" s="399"/>
      <c r="H782" s="399"/>
      <c r="I782" s="399"/>
      <c r="J782" s="399"/>
      <c r="K782" s="399"/>
      <c r="L782" s="399"/>
      <c r="M782" s="399"/>
      <c r="N782" s="399"/>
      <c r="O782" s="399"/>
      <c r="P782" s="399"/>
      <c r="Q782" s="399"/>
      <c r="R782" s="399"/>
      <c r="S782" s="399"/>
      <c r="T782" s="399"/>
      <c r="U782" s="399"/>
      <c r="V782" s="399"/>
      <c r="W782" s="399"/>
      <c r="X782" s="399"/>
      <c r="Y782" s="399"/>
      <c r="Z782" s="399"/>
    </row>
    <row r="783" spans="1:26" x14ac:dyDescent="0.25">
      <c r="A783" s="399"/>
      <c r="B783" s="399"/>
      <c r="C783" s="399"/>
      <c r="D783" s="399"/>
      <c r="E783" s="399"/>
      <c r="F783" s="399"/>
      <c r="G783" s="399"/>
      <c r="H783" s="399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  <c r="Z783" s="399"/>
    </row>
    <row r="784" spans="1:26" x14ac:dyDescent="0.25">
      <c r="A784" s="399"/>
      <c r="B784" s="399"/>
      <c r="C784" s="399"/>
      <c r="D784" s="399"/>
      <c r="E784" s="399"/>
      <c r="F784" s="399"/>
      <c r="G784" s="399"/>
      <c r="H784" s="399"/>
      <c r="I784" s="399"/>
      <c r="J784" s="399"/>
      <c r="K784" s="399"/>
      <c r="L784" s="399"/>
      <c r="M784" s="399"/>
      <c r="N784" s="399"/>
      <c r="O784" s="399"/>
      <c r="P784" s="399"/>
      <c r="Q784" s="399"/>
      <c r="R784" s="399"/>
      <c r="S784" s="399"/>
      <c r="T784" s="399"/>
      <c r="U784" s="399"/>
      <c r="V784" s="399"/>
      <c r="W784" s="399"/>
      <c r="X784" s="399"/>
      <c r="Y784" s="399"/>
      <c r="Z784" s="399"/>
    </row>
    <row r="785" spans="1:26" x14ac:dyDescent="0.25">
      <c r="A785" s="399"/>
      <c r="B785" s="399"/>
      <c r="C785" s="399"/>
      <c r="D785" s="399"/>
      <c r="E785" s="399"/>
      <c r="F785" s="399"/>
      <c r="G785" s="399"/>
      <c r="H785" s="399"/>
      <c r="I785" s="399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  <c r="Z785" s="399"/>
    </row>
    <row r="786" spans="1:26" x14ac:dyDescent="0.25">
      <c r="A786" s="399"/>
      <c r="B786" s="399"/>
      <c r="C786" s="399"/>
      <c r="D786" s="399"/>
      <c r="E786" s="399"/>
      <c r="F786" s="399"/>
      <c r="G786" s="399"/>
      <c r="H786" s="399"/>
      <c r="I786" s="399"/>
      <c r="J786" s="399"/>
      <c r="K786" s="399"/>
      <c r="L786" s="399"/>
      <c r="M786" s="399"/>
      <c r="N786" s="399"/>
      <c r="O786" s="399"/>
      <c r="P786" s="399"/>
      <c r="Q786" s="399"/>
      <c r="R786" s="399"/>
      <c r="S786" s="399"/>
      <c r="T786" s="399"/>
      <c r="U786" s="399"/>
      <c r="V786" s="399"/>
      <c r="W786" s="399"/>
      <c r="X786" s="399"/>
      <c r="Y786" s="399"/>
      <c r="Z786" s="399"/>
    </row>
    <row r="787" spans="1:26" x14ac:dyDescent="0.25">
      <c r="A787" s="399"/>
      <c r="B787" s="399"/>
      <c r="C787" s="399"/>
      <c r="D787" s="399"/>
      <c r="E787" s="399"/>
      <c r="F787" s="399"/>
      <c r="G787" s="399"/>
      <c r="H787" s="399"/>
      <c r="I787" s="399"/>
      <c r="J787" s="399"/>
      <c r="K787" s="399"/>
      <c r="L787" s="399"/>
      <c r="M787" s="399"/>
      <c r="N787" s="399"/>
      <c r="O787" s="399"/>
      <c r="P787" s="399"/>
      <c r="Q787" s="399"/>
      <c r="R787" s="399"/>
      <c r="S787" s="399"/>
      <c r="T787" s="399"/>
      <c r="U787" s="399"/>
      <c r="V787" s="399"/>
      <c r="W787" s="399"/>
      <c r="X787" s="399"/>
      <c r="Y787" s="399"/>
      <c r="Z787" s="399"/>
    </row>
    <row r="788" spans="1:26" x14ac:dyDescent="0.25">
      <c r="A788" s="399"/>
      <c r="B788" s="399"/>
      <c r="C788" s="399"/>
      <c r="D788" s="399"/>
      <c r="E788" s="399"/>
      <c r="F788" s="399"/>
      <c r="G788" s="399"/>
      <c r="H788" s="399"/>
      <c r="I788" s="399"/>
      <c r="J788" s="399"/>
      <c r="K788" s="399"/>
      <c r="L788" s="399"/>
      <c r="M788" s="399"/>
      <c r="N788" s="399"/>
      <c r="O788" s="399"/>
      <c r="P788" s="399"/>
      <c r="Q788" s="399"/>
      <c r="R788" s="399"/>
      <c r="S788" s="399"/>
      <c r="T788" s="399"/>
      <c r="U788" s="399"/>
      <c r="V788" s="399"/>
      <c r="W788" s="399"/>
      <c r="X788" s="399"/>
      <c r="Y788" s="399"/>
      <c r="Z788" s="399"/>
    </row>
    <row r="789" spans="1:26" x14ac:dyDescent="0.25">
      <c r="A789" s="399"/>
      <c r="B789" s="399"/>
      <c r="C789" s="399"/>
      <c r="D789" s="399"/>
      <c r="E789" s="399"/>
      <c r="F789" s="399"/>
      <c r="G789" s="399"/>
      <c r="H789" s="399"/>
      <c r="I789" s="399"/>
      <c r="J789" s="399"/>
      <c r="K789" s="399"/>
      <c r="L789" s="399"/>
      <c r="M789" s="399"/>
      <c r="N789" s="399"/>
      <c r="O789" s="399"/>
      <c r="P789" s="399"/>
      <c r="Q789" s="399"/>
      <c r="R789" s="399"/>
      <c r="S789" s="399"/>
      <c r="T789" s="399"/>
      <c r="U789" s="399"/>
      <c r="V789" s="399"/>
      <c r="W789" s="399"/>
      <c r="X789" s="399"/>
      <c r="Y789" s="399"/>
      <c r="Z789" s="399"/>
    </row>
    <row r="790" spans="1:26" x14ac:dyDescent="0.25">
      <c r="A790" s="399"/>
      <c r="B790" s="399"/>
      <c r="C790" s="399"/>
      <c r="D790" s="399"/>
      <c r="E790" s="399"/>
      <c r="F790" s="399"/>
      <c r="G790" s="399"/>
      <c r="H790" s="399"/>
      <c r="I790" s="399"/>
      <c r="J790" s="399"/>
      <c r="K790" s="399"/>
      <c r="L790" s="399"/>
      <c r="M790" s="399"/>
      <c r="N790" s="399"/>
      <c r="O790" s="399"/>
      <c r="P790" s="399"/>
      <c r="Q790" s="399"/>
      <c r="R790" s="399"/>
      <c r="S790" s="399"/>
      <c r="T790" s="399"/>
      <c r="U790" s="399"/>
      <c r="V790" s="399"/>
      <c r="W790" s="399"/>
      <c r="X790" s="399"/>
      <c r="Y790" s="399"/>
      <c r="Z790" s="399"/>
    </row>
    <row r="791" spans="1:26" x14ac:dyDescent="0.25">
      <c r="A791" s="399"/>
      <c r="B791" s="399"/>
      <c r="C791" s="399"/>
      <c r="D791" s="399"/>
      <c r="E791" s="399"/>
      <c r="F791" s="399"/>
      <c r="G791" s="399"/>
      <c r="H791" s="399"/>
      <c r="I791" s="399"/>
      <c r="J791" s="399"/>
      <c r="K791" s="399"/>
      <c r="L791" s="399"/>
      <c r="M791" s="399"/>
      <c r="N791" s="399"/>
      <c r="O791" s="399"/>
      <c r="P791" s="399"/>
      <c r="Q791" s="399"/>
      <c r="R791" s="399"/>
      <c r="S791" s="399"/>
      <c r="T791" s="399"/>
      <c r="U791" s="399"/>
      <c r="V791" s="399"/>
      <c r="W791" s="399"/>
      <c r="X791" s="399"/>
      <c r="Y791" s="399"/>
      <c r="Z791" s="399"/>
    </row>
    <row r="792" spans="1:26" x14ac:dyDescent="0.25">
      <c r="A792" s="399"/>
      <c r="B792" s="399"/>
      <c r="C792" s="399"/>
      <c r="D792" s="399"/>
      <c r="E792" s="399"/>
      <c r="F792" s="399"/>
      <c r="G792" s="399"/>
      <c r="H792" s="399"/>
      <c r="I792" s="399"/>
      <c r="J792" s="399"/>
      <c r="K792" s="399"/>
      <c r="L792" s="399"/>
      <c r="M792" s="399"/>
      <c r="N792" s="399"/>
      <c r="O792" s="399"/>
      <c r="P792" s="399"/>
      <c r="Q792" s="399"/>
      <c r="R792" s="399"/>
      <c r="S792" s="399"/>
      <c r="T792" s="399"/>
      <c r="U792" s="399"/>
      <c r="V792" s="399"/>
      <c r="W792" s="399"/>
      <c r="X792" s="399"/>
      <c r="Y792" s="399"/>
      <c r="Z792" s="399"/>
    </row>
    <row r="793" spans="1:26" x14ac:dyDescent="0.25">
      <c r="A793" s="399"/>
      <c r="B793" s="399"/>
      <c r="C793" s="399"/>
      <c r="D793" s="399"/>
      <c r="E793" s="399"/>
      <c r="F793" s="399"/>
      <c r="G793" s="399"/>
      <c r="H793" s="399"/>
      <c r="I793" s="399"/>
      <c r="J793" s="399"/>
      <c r="K793" s="399"/>
      <c r="L793" s="399"/>
      <c r="M793" s="399"/>
      <c r="N793" s="399"/>
      <c r="O793" s="399"/>
      <c r="P793" s="399"/>
      <c r="Q793" s="399"/>
      <c r="R793" s="399"/>
      <c r="S793" s="399"/>
      <c r="T793" s="399"/>
      <c r="U793" s="399"/>
      <c r="V793" s="399"/>
      <c r="W793" s="399"/>
      <c r="X793" s="399"/>
      <c r="Y793" s="399"/>
      <c r="Z793" s="399"/>
    </row>
    <row r="794" spans="1:26" x14ac:dyDescent="0.25">
      <c r="A794" s="399"/>
      <c r="B794" s="399"/>
      <c r="C794" s="399"/>
      <c r="D794" s="399"/>
      <c r="E794" s="399"/>
      <c r="F794" s="399"/>
      <c r="G794" s="399"/>
      <c r="H794" s="399"/>
      <c r="I794" s="399"/>
      <c r="J794" s="399"/>
      <c r="K794" s="399"/>
      <c r="L794" s="399"/>
      <c r="M794" s="399"/>
      <c r="N794" s="399"/>
      <c r="O794" s="399"/>
      <c r="P794" s="399"/>
      <c r="Q794" s="399"/>
      <c r="R794" s="399"/>
      <c r="S794" s="399"/>
      <c r="T794" s="399"/>
      <c r="U794" s="399"/>
      <c r="V794" s="399"/>
      <c r="W794" s="399"/>
      <c r="X794" s="399"/>
      <c r="Y794" s="399"/>
      <c r="Z794" s="399"/>
    </row>
    <row r="795" spans="1:26" x14ac:dyDescent="0.25">
      <c r="A795" s="399"/>
      <c r="B795" s="399"/>
      <c r="C795" s="399"/>
      <c r="D795" s="399"/>
      <c r="E795" s="399"/>
      <c r="F795" s="399"/>
      <c r="G795" s="399"/>
      <c r="H795" s="399"/>
      <c r="I795" s="399"/>
      <c r="J795" s="399"/>
      <c r="K795" s="399"/>
      <c r="L795" s="399"/>
      <c r="M795" s="399"/>
      <c r="N795" s="399"/>
      <c r="O795" s="399"/>
      <c r="P795" s="399"/>
      <c r="Q795" s="399"/>
      <c r="R795" s="399"/>
      <c r="S795" s="399"/>
      <c r="T795" s="399"/>
      <c r="U795" s="399"/>
      <c r="V795" s="399"/>
      <c r="W795" s="399"/>
      <c r="X795" s="399"/>
      <c r="Y795" s="399"/>
      <c r="Z795" s="399"/>
    </row>
    <row r="796" spans="1:26" x14ac:dyDescent="0.25">
      <c r="A796" s="399"/>
      <c r="B796" s="399"/>
      <c r="C796" s="399"/>
      <c r="D796" s="399"/>
      <c r="E796" s="399"/>
      <c r="F796" s="399"/>
      <c r="G796" s="399"/>
      <c r="H796" s="399"/>
      <c r="I796" s="399"/>
      <c r="J796" s="399"/>
      <c r="K796" s="399"/>
      <c r="L796" s="399"/>
      <c r="M796" s="399"/>
      <c r="N796" s="399"/>
      <c r="O796" s="399"/>
      <c r="P796" s="399"/>
      <c r="Q796" s="399"/>
      <c r="R796" s="399"/>
      <c r="S796" s="399"/>
      <c r="T796" s="399"/>
      <c r="U796" s="399"/>
      <c r="V796" s="399"/>
      <c r="W796" s="399"/>
      <c r="X796" s="399"/>
      <c r="Y796" s="399"/>
      <c r="Z796" s="399"/>
    </row>
    <row r="797" spans="1:26" x14ac:dyDescent="0.25">
      <c r="A797" s="399"/>
      <c r="B797" s="399"/>
      <c r="C797" s="399"/>
      <c r="D797" s="399"/>
      <c r="E797" s="399"/>
      <c r="F797" s="399"/>
      <c r="G797" s="399"/>
      <c r="H797" s="399"/>
      <c r="I797" s="399"/>
      <c r="J797" s="399"/>
      <c r="K797" s="399"/>
      <c r="L797" s="399"/>
      <c r="M797" s="399"/>
      <c r="N797" s="399"/>
      <c r="O797" s="399"/>
      <c r="P797" s="399"/>
      <c r="Q797" s="399"/>
      <c r="R797" s="399"/>
      <c r="S797" s="399"/>
      <c r="T797" s="399"/>
      <c r="U797" s="399"/>
      <c r="V797" s="399"/>
      <c r="W797" s="399"/>
      <c r="X797" s="399"/>
      <c r="Y797" s="399"/>
      <c r="Z797" s="399"/>
    </row>
    <row r="798" spans="1:26" x14ac:dyDescent="0.25">
      <c r="A798" s="399"/>
      <c r="B798" s="399"/>
      <c r="C798" s="399"/>
      <c r="D798" s="399"/>
      <c r="E798" s="399"/>
      <c r="F798" s="399"/>
      <c r="G798" s="399"/>
      <c r="H798" s="399"/>
      <c r="I798" s="399"/>
      <c r="J798" s="399"/>
      <c r="K798" s="399"/>
      <c r="L798" s="399"/>
      <c r="M798" s="399"/>
      <c r="N798" s="399"/>
      <c r="O798" s="399"/>
      <c r="P798" s="399"/>
      <c r="Q798" s="399"/>
      <c r="R798" s="399"/>
      <c r="S798" s="399"/>
      <c r="T798" s="399"/>
      <c r="U798" s="399"/>
      <c r="V798" s="399"/>
      <c r="W798" s="399"/>
      <c r="X798" s="399"/>
      <c r="Y798" s="399"/>
      <c r="Z798" s="399"/>
    </row>
    <row r="799" spans="1:26" x14ac:dyDescent="0.25">
      <c r="A799" s="399"/>
      <c r="B799" s="399"/>
      <c r="C799" s="399"/>
      <c r="D799" s="399"/>
      <c r="E799" s="399"/>
      <c r="F799" s="399"/>
      <c r="G799" s="399"/>
      <c r="H799" s="399"/>
      <c r="I799" s="399"/>
      <c r="J799" s="399"/>
      <c r="K799" s="399"/>
      <c r="L799" s="399"/>
      <c r="M799" s="399"/>
      <c r="N799" s="399"/>
      <c r="O799" s="399"/>
      <c r="P799" s="399"/>
      <c r="Q799" s="399"/>
      <c r="R799" s="399"/>
      <c r="S799" s="399"/>
      <c r="T799" s="399"/>
      <c r="U799" s="399"/>
      <c r="V799" s="399"/>
      <c r="W799" s="399"/>
      <c r="X799" s="399"/>
      <c r="Y799" s="399"/>
      <c r="Z799" s="399"/>
    </row>
    <row r="800" spans="1:26" x14ac:dyDescent="0.25">
      <c r="A800" s="399"/>
      <c r="B800" s="399"/>
      <c r="C800" s="399"/>
      <c r="D800" s="399"/>
      <c r="E800" s="399"/>
      <c r="F800" s="399"/>
      <c r="G800" s="399"/>
      <c r="H800" s="399"/>
      <c r="I800" s="399"/>
      <c r="J800" s="399"/>
      <c r="K800" s="399"/>
      <c r="L800" s="399"/>
      <c r="M800" s="399"/>
      <c r="N800" s="399"/>
      <c r="O800" s="399"/>
      <c r="P800" s="399"/>
      <c r="Q800" s="399"/>
      <c r="R800" s="399"/>
      <c r="S800" s="399"/>
      <c r="T800" s="399"/>
      <c r="U800" s="399"/>
      <c r="V800" s="399"/>
      <c r="W800" s="399"/>
      <c r="X800" s="399"/>
      <c r="Y800" s="399"/>
      <c r="Z800" s="399"/>
    </row>
    <row r="801" spans="1:26" x14ac:dyDescent="0.25">
      <c r="A801" s="399"/>
      <c r="B801" s="399"/>
      <c r="C801" s="399"/>
      <c r="D801" s="399"/>
      <c r="E801" s="399"/>
      <c r="F801" s="399"/>
      <c r="G801" s="399"/>
      <c r="H801" s="399"/>
      <c r="I801" s="399"/>
      <c r="J801" s="399"/>
      <c r="K801" s="399"/>
      <c r="L801" s="399"/>
      <c r="M801" s="399"/>
      <c r="N801" s="399"/>
      <c r="O801" s="399"/>
      <c r="P801" s="399"/>
      <c r="Q801" s="399"/>
      <c r="R801" s="399"/>
      <c r="S801" s="399"/>
      <c r="T801" s="399"/>
      <c r="U801" s="399"/>
      <c r="V801" s="399"/>
      <c r="W801" s="399"/>
      <c r="X801" s="399"/>
      <c r="Y801" s="399"/>
      <c r="Z801" s="399"/>
    </row>
    <row r="802" spans="1:26" x14ac:dyDescent="0.25">
      <c r="A802" s="399"/>
      <c r="B802" s="399"/>
      <c r="C802" s="399"/>
      <c r="D802" s="399"/>
      <c r="E802" s="399"/>
      <c r="F802" s="399"/>
      <c r="G802" s="399"/>
      <c r="H802" s="399"/>
      <c r="I802" s="399"/>
      <c r="J802" s="399"/>
      <c r="K802" s="399"/>
      <c r="L802" s="399"/>
      <c r="M802" s="399"/>
      <c r="N802" s="399"/>
      <c r="O802" s="399"/>
      <c r="P802" s="399"/>
      <c r="Q802" s="399"/>
      <c r="R802" s="399"/>
      <c r="S802" s="399"/>
      <c r="T802" s="399"/>
      <c r="U802" s="399"/>
      <c r="V802" s="399"/>
      <c r="W802" s="399"/>
      <c r="X802" s="399"/>
      <c r="Y802" s="399"/>
      <c r="Z802" s="399"/>
    </row>
    <row r="803" spans="1:26" x14ac:dyDescent="0.25">
      <c r="A803" s="399"/>
      <c r="B803" s="399"/>
      <c r="C803" s="399"/>
      <c r="D803" s="399"/>
      <c r="E803" s="399"/>
      <c r="F803" s="399"/>
      <c r="G803" s="399"/>
      <c r="H803" s="399"/>
      <c r="I803" s="399"/>
      <c r="J803" s="399"/>
      <c r="K803" s="399"/>
      <c r="L803" s="399"/>
      <c r="M803" s="399"/>
      <c r="N803" s="399"/>
      <c r="O803" s="399"/>
      <c r="P803" s="399"/>
      <c r="Q803" s="399"/>
      <c r="R803" s="399"/>
      <c r="S803" s="399"/>
      <c r="T803" s="399"/>
      <c r="U803" s="399"/>
      <c r="V803" s="399"/>
      <c r="W803" s="399"/>
      <c r="X803" s="399"/>
      <c r="Y803" s="399"/>
      <c r="Z803" s="399"/>
    </row>
    <row r="804" spans="1:26" x14ac:dyDescent="0.25">
      <c r="A804" s="399"/>
      <c r="B804" s="399"/>
      <c r="C804" s="399"/>
      <c r="D804" s="399"/>
      <c r="E804" s="399"/>
      <c r="F804" s="399"/>
      <c r="G804" s="399"/>
      <c r="H804" s="399"/>
      <c r="I804" s="399"/>
      <c r="J804" s="399"/>
      <c r="K804" s="399"/>
      <c r="L804" s="399"/>
      <c r="M804" s="399"/>
      <c r="N804" s="399"/>
      <c r="O804" s="399"/>
      <c r="P804" s="399"/>
      <c r="Q804" s="399"/>
      <c r="R804" s="399"/>
      <c r="S804" s="399"/>
      <c r="T804" s="399"/>
      <c r="U804" s="399"/>
      <c r="V804" s="399"/>
      <c r="W804" s="399"/>
      <c r="X804" s="399"/>
      <c r="Y804" s="399"/>
      <c r="Z804" s="399"/>
    </row>
    <row r="805" spans="1:26" x14ac:dyDescent="0.25">
      <c r="A805" s="399"/>
      <c r="B805" s="399"/>
      <c r="C805" s="399"/>
      <c r="D805" s="399"/>
      <c r="E805" s="399"/>
      <c r="F805" s="399"/>
      <c r="G805" s="399"/>
      <c r="H805" s="399"/>
      <c r="I805" s="399"/>
      <c r="J805" s="399"/>
      <c r="K805" s="399"/>
      <c r="L805" s="399"/>
      <c r="M805" s="399"/>
      <c r="N805" s="399"/>
      <c r="O805" s="399"/>
      <c r="P805" s="399"/>
      <c r="Q805" s="399"/>
      <c r="R805" s="399"/>
      <c r="S805" s="399"/>
      <c r="T805" s="399"/>
      <c r="U805" s="399"/>
      <c r="V805" s="399"/>
      <c r="W805" s="399"/>
      <c r="X805" s="399"/>
      <c r="Y805" s="399"/>
      <c r="Z805" s="399"/>
    </row>
    <row r="806" spans="1:26" x14ac:dyDescent="0.25">
      <c r="A806" s="399"/>
      <c r="B806" s="399"/>
      <c r="C806" s="399"/>
      <c r="D806" s="399"/>
      <c r="E806" s="399"/>
      <c r="F806" s="399"/>
      <c r="G806" s="399"/>
      <c r="H806" s="399"/>
      <c r="I806" s="399"/>
      <c r="J806" s="399"/>
      <c r="K806" s="399"/>
      <c r="L806" s="399"/>
      <c r="M806" s="399"/>
      <c r="N806" s="399"/>
      <c r="O806" s="399"/>
      <c r="P806" s="399"/>
      <c r="Q806" s="399"/>
      <c r="R806" s="399"/>
      <c r="S806" s="399"/>
      <c r="T806" s="399"/>
      <c r="U806" s="399"/>
      <c r="V806" s="399"/>
      <c r="W806" s="399"/>
      <c r="X806" s="399"/>
      <c r="Y806" s="399"/>
      <c r="Z806" s="399"/>
    </row>
    <row r="807" spans="1:26" x14ac:dyDescent="0.25">
      <c r="A807" s="399"/>
      <c r="B807" s="399"/>
      <c r="C807" s="399"/>
      <c r="D807" s="399"/>
      <c r="E807" s="399"/>
      <c r="F807" s="399"/>
      <c r="G807" s="399"/>
      <c r="H807" s="399"/>
      <c r="I807" s="399"/>
      <c r="J807" s="399"/>
      <c r="K807" s="399"/>
      <c r="L807" s="399"/>
      <c r="M807" s="399"/>
      <c r="N807" s="399"/>
      <c r="O807" s="399"/>
      <c r="P807" s="399"/>
      <c r="Q807" s="399"/>
      <c r="R807" s="399"/>
      <c r="S807" s="399"/>
      <c r="T807" s="399"/>
      <c r="U807" s="399"/>
      <c r="V807" s="399"/>
      <c r="W807" s="399"/>
      <c r="X807" s="399"/>
      <c r="Y807" s="399"/>
      <c r="Z807" s="399"/>
    </row>
    <row r="808" spans="1:26" x14ac:dyDescent="0.25">
      <c r="A808" s="399"/>
      <c r="B808" s="399"/>
      <c r="C808" s="399"/>
      <c r="D808" s="399"/>
      <c r="E808" s="399"/>
      <c r="F808" s="399"/>
      <c r="G808" s="399"/>
      <c r="H808" s="399"/>
      <c r="I808" s="399"/>
      <c r="J808" s="399"/>
      <c r="K808" s="399"/>
      <c r="L808" s="399"/>
      <c r="M808" s="399"/>
      <c r="N808" s="399"/>
      <c r="O808" s="399"/>
      <c r="P808" s="399"/>
      <c r="Q808" s="399"/>
      <c r="R808" s="399"/>
      <c r="S808" s="399"/>
      <c r="T808" s="399"/>
      <c r="U808" s="399"/>
      <c r="V808" s="399"/>
      <c r="W808" s="399"/>
      <c r="X808" s="399"/>
      <c r="Y808" s="399"/>
      <c r="Z808" s="399"/>
    </row>
    <row r="809" spans="1:26" x14ac:dyDescent="0.25">
      <c r="A809" s="399"/>
      <c r="B809" s="399"/>
      <c r="C809" s="399"/>
      <c r="D809" s="399"/>
      <c r="E809" s="399"/>
      <c r="F809" s="399"/>
      <c r="G809" s="399"/>
      <c r="H809" s="399"/>
      <c r="I809" s="399"/>
      <c r="J809" s="399"/>
      <c r="K809" s="399"/>
      <c r="L809" s="399"/>
      <c r="M809" s="399"/>
      <c r="N809" s="399"/>
      <c r="O809" s="399"/>
      <c r="P809" s="399"/>
      <c r="Q809" s="399"/>
      <c r="R809" s="399"/>
      <c r="S809" s="399"/>
      <c r="T809" s="399"/>
      <c r="U809" s="399"/>
      <c r="V809" s="399"/>
      <c r="W809" s="399"/>
      <c r="X809" s="399"/>
      <c r="Y809" s="399"/>
      <c r="Z809" s="399"/>
    </row>
    <row r="810" spans="1:26" x14ac:dyDescent="0.25">
      <c r="A810" s="399"/>
      <c r="B810" s="399"/>
      <c r="C810" s="399"/>
      <c r="D810" s="399"/>
      <c r="E810" s="399"/>
      <c r="F810" s="399"/>
      <c r="G810" s="399"/>
      <c r="H810" s="399"/>
      <c r="I810" s="399"/>
      <c r="J810" s="399"/>
      <c r="K810" s="399"/>
      <c r="L810" s="399"/>
      <c r="M810" s="399"/>
      <c r="N810" s="399"/>
      <c r="O810" s="399"/>
      <c r="P810" s="399"/>
      <c r="Q810" s="399"/>
      <c r="R810" s="399"/>
      <c r="S810" s="399"/>
      <c r="T810" s="399"/>
      <c r="U810" s="399"/>
      <c r="V810" s="399"/>
      <c r="W810" s="399"/>
      <c r="X810" s="399"/>
      <c r="Y810" s="399"/>
      <c r="Z810" s="399"/>
    </row>
    <row r="811" spans="1:26" x14ac:dyDescent="0.25">
      <c r="A811" s="399"/>
      <c r="B811" s="399"/>
      <c r="C811" s="399"/>
      <c r="D811" s="399"/>
      <c r="E811" s="399"/>
      <c r="F811" s="399"/>
      <c r="G811" s="399"/>
      <c r="H811" s="399"/>
      <c r="I811" s="399"/>
      <c r="J811" s="399"/>
      <c r="K811" s="399"/>
      <c r="L811" s="399"/>
      <c r="M811" s="399"/>
      <c r="N811" s="399"/>
      <c r="O811" s="399"/>
      <c r="P811" s="399"/>
      <c r="Q811" s="399"/>
      <c r="R811" s="399"/>
      <c r="S811" s="399"/>
      <c r="T811" s="399"/>
      <c r="U811" s="399"/>
      <c r="V811" s="399"/>
      <c r="W811" s="399"/>
      <c r="X811" s="399"/>
      <c r="Y811" s="399"/>
      <c r="Z811" s="399"/>
    </row>
    <row r="812" spans="1:26" x14ac:dyDescent="0.25">
      <c r="A812" s="399"/>
      <c r="B812" s="399"/>
      <c r="C812" s="399"/>
      <c r="D812" s="399"/>
      <c r="E812" s="399"/>
      <c r="F812" s="399"/>
      <c r="G812" s="399"/>
      <c r="H812" s="399"/>
      <c r="I812" s="399"/>
      <c r="J812" s="399"/>
      <c r="K812" s="399"/>
      <c r="L812" s="399"/>
      <c r="M812" s="399"/>
      <c r="N812" s="399"/>
      <c r="O812" s="399"/>
      <c r="P812" s="399"/>
      <c r="Q812" s="399"/>
      <c r="R812" s="399"/>
      <c r="S812" s="399"/>
      <c r="T812" s="399"/>
      <c r="U812" s="399"/>
      <c r="V812" s="399"/>
      <c r="W812" s="399"/>
      <c r="X812" s="399"/>
      <c r="Y812" s="399"/>
      <c r="Z812" s="399"/>
    </row>
    <row r="813" spans="1:26" x14ac:dyDescent="0.25">
      <c r="A813" s="399"/>
      <c r="B813" s="399"/>
      <c r="C813" s="399"/>
      <c r="D813" s="399"/>
      <c r="E813" s="399"/>
      <c r="F813" s="399"/>
      <c r="G813" s="399"/>
      <c r="H813" s="399"/>
      <c r="I813" s="399"/>
      <c r="J813" s="399"/>
      <c r="K813" s="399"/>
      <c r="L813" s="399"/>
      <c r="M813" s="399"/>
      <c r="N813" s="399"/>
      <c r="O813" s="399"/>
      <c r="P813" s="399"/>
      <c r="Q813" s="399"/>
      <c r="R813" s="399"/>
      <c r="S813" s="399"/>
      <c r="T813" s="399"/>
      <c r="U813" s="399"/>
      <c r="V813" s="399"/>
      <c r="W813" s="399"/>
      <c r="X813" s="399"/>
      <c r="Y813" s="399"/>
      <c r="Z813" s="399"/>
    </row>
    <row r="814" spans="1:26" x14ac:dyDescent="0.25">
      <c r="A814" s="399"/>
      <c r="B814" s="399"/>
      <c r="C814" s="399"/>
      <c r="D814" s="399"/>
      <c r="E814" s="399"/>
      <c r="F814" s="399"/>
      <c r="G814" s="399"/>
      <c r="H814" s="399"/>
      <c r="I814" s="399"/>
      <c r="J814" s="399"/>
      <c r="K814" s="399"/>
      <c r="L814" s="399"/>
      <c r="M814" s="399"/>
      <c r="N814" s="399"/>
      <c r="O814" s="399"/>
      <c r="P814" s="399"/>
      <c r="Q814" s="399"/>
      <c r="R814" s="399"/>
      <c r="S814" s="399"/>
      <c r="T814" s="399"/>
      <c r="U814" s="399"/>
      <c r="V814" s="399"/>
      <c r="W814" s="399"/>
      <c r="X814" s="399"/>
      <c r="Y814" s="399"/>
      <c r="Z814" s="399"/>
    </row>
    <row r="815" spans="1:26" x14ac:dyDescent="0.25">
      <c r="A815" s="399"/>
      <c r="B815" s="399"/>
      <c r="C815" s="399"/>
      <c r="D815" s="399"/>
      <c r="E815" s="399"/>
      <c r="F815" s="399"/>
      <c r="G815" s="399"/>
      <c r="H815" s="399"/>
      <c r="I815" s="399"/>
      <c r="J815" s="399"/>
      <c r="K815" s="399"/>
      <c r="L815" s="399"/>
      <c r="M815" s="399"/>
      <c r="N815" s="399"/>
      <c r="O815" s="399"/>
      <c r="P815" s="399"/>
      <c r="Q815" s="399"/>
      <c r="R815" s="399"/>
      <c r="S815" s="399"/>
      <c r="T815" s="399"/>
      <c r="U815" s="399"/>
      <c r="V815" s="399"/>
      <c r="W815" s="399"/>
      <c r="X815" s="399"/>
      <c r="Y815" s="399"/>
      <c r="Z815" s="399"/>
    </row>
    <row r="816" spans="1:26" x14ac:dyDescent="0.25">
      <c r="A816" s="399"/>
      <c r="B816" s="399"/>
      <c r="C816" s="399"/>
      <c r="D816" s="399"/>
      <c r="E816" s="399"/>
      <c r="F816" s="399"/>
      <c r="G816" s="399"/>
      <c r="H816" s="399"/>
      <c r="I816" s="399"/>
      <c r="J816" s="399"/>
      <c r="K816" s="399"/>
      <c r="L816" s="399"/>
      <c r="M816" s="399"/>
      <c r="N816" s="399"/>
      <c r="O816" s="399"/>
      <c r="P816" s="399"/>
      <c r="Q816" s="399"/>
      <c r="R816" s="399"/>
      <c r="S816" s="399"/>
      <c r="T816" s="399"/>
      <c r="U816" s="399"/>
      <c r="V816" s="399"/>
      <c r="W816" s="399"/>
      <c r="X816" s="399"/>
      <c r="Y816" s="399"/>
      <c r="Z816" s="399"/>
    </row>
    <row r="817" spans="1:26" x14ac:dyDescent="0.25">
      <c r="A817" s="399"/>
      <c r="B817" s="399"/>
      <c r="C817" s="399"/>
      <c r="D817" s="399"/>
      <c r="E817" s="399"/>
      <c r="F817" s="399"/>
      <c r="G817" s="399"/>
      <c r="H817" s="399"/>
      <c r="I817" s="399"/>
      <c r="J817" s="399"/>
      <c r="K817" s="399"/>
      <c r="L817" s="399"/>
      <c r="M817" s="399"/>
      <c r="N817" s="399"/>
      <c r="O817" s="399"/>
      <c r="P817" s="399"/>
      <c r="Q817" s="399"/>
      <c r="R817" s="399"/>
      <c r="S817" s="399"/>
      <c r="T817" s="399"/>
      <c r="U817" s="399"/>
      <c r="V817" s="399"/>
      <c r="W817" s="399"/>
      <c r="X817" s="399"/>
      <c r="Y817" s="399"/>
      <c r="Z817" s="399"/>
    </row>
    <row r="818" spans="1:26" x14ac:dyDescent="0.25">
      <c r="A818" s="399"/>
      <c r="B818" s="399"/>
      <c r="C818" s="399"/>
      <c r="D818" s="399"/>
      <c r="E818" s="399"/>
      <c r="F818" s="399"/>
      <c r="G818" s="399"/>
      <c r="H818" s="399"/>
      <c r="I818" s="399"/>
      <c r="J818" s="399"/>
      <c r="K818" s="399"/>
      <c r="L818" s="399"/>
      <c r="M818" s="399"/>
      <c r="N818" s="399"/>
      <c r="O818" s="399"/>
      <c r="P818" s="399"/>
      <c r="Q818" s="399"/>
      <c r="R818" s="399"/>
      <c r="S818" s="399"/>
      <c r="T818" s="399"/>
      <c r="U818" s="399"/>
      <c r="V818" s="399"/>
      <c r="W818" s="399"/>
      <c r="X818" s="399"/>
      <c r="Y818" s="399"/>
      <c r="Z818" s="399"/>
    </row>
    <row r="819" spans="1:26" x14ac:dyDescent="0.25">
      <c r="A819" s="399"/>
      <c r="B819" s="399"/>
      <c r="C819" s="399"/>
      <c r="D819" s="399"/>
      <c r="E819" s="399"/>
      <c r="F819" s="399"/>
      <c r="G819" s="399"/>
      <c r="H819" s="399"/>
      <c r="I819" s="399"/>
      <c r="J819" s="399"/>
      <c r="K819" s="399"/>
      <c r="L819" s="399"/>
      <c r="M819" s="399"/>
      <c r="N819" s="399"/>
      <c r="O819" s="399"/>
      <c r="P819" s="399"/>
      <c r="Q819" s="399"/>
      <c r="R819" s="399"/>
      <c r="S819" s="399"/>
      <c r="T819" s="399"/>
      <c r="U819" s="399"/>
      <c r="V819" s="399"/>
      <c r="W819" s="399"/>
      <c r="X819" s="399"/>
      <c r="Y819" s="399"/>
      <c r="Z819" s="399"/>
    </row>
    <row r="820" spans="1:26" x14ac:dyDescent="0.25">
      <c r="A820" s="399"/>
      <c r="B820" s="399"/>
      <c r="C820" s="399"/>
      <c r="D820" s="399"/>
      <c r="E820" s="399"/>
      <c r="F820" s="399"/>
      <c r="G820" s="399"/>
      <c r="H820" s="399"/>
      <c r="I820" s="399"/>
      <c r="J820" s="399"/>
      <c r="K820" s="399"/>
      <c r="L820" s="399"/>
      <c r="M820" s="399"/>
      <c r="N820" s="399"/>
      <c r="O820" s="399"/>
      <c r="P820" s="399"/>
      <c r="Q820" s="399"/>
      <c r="R820" s="399"/>
      <c r="S820" s="399"/>
      <c r="T820" s="399"/>
      <c r="U820" s="399"/>
      <c r="V820" s="399"/>
      <c r="W820" s="399"/>
      <c r="X820" s="399"/>
      <c r="Y820" s="399"/>
      <c r="Z820" s="399"/>
    </row>
    <row r="821" spans="1:26" x14ac:dyDescent="0.25">
      <c r="A821" s="399"/>
      <c r="B821" s="399"/>
      <c r="C821" s="399"/>
      <c r="D821" s="399"/>
      <c r="E821" s="399"/>
      <c r="F821" s="399"/>
      <c r="G821" s="399"/>
      <c r="H821" s="399"/>
      <c r="I821" s="399"/>
      <c r="J821" s="399"/>
      <c r="K821" s="399"/>
      <c r="L821" s="399"/>
      <c r="M821" s="399"/>
      <c r="N821" s="399"/>
      <c r="O821" s="399"/>
      <c r="P821" s="399"/>
      <c r="Q821" s="399"/>
      <c r="R821" s="399"/>
      <c r="S821" s="399"/>
      <c r="T821" s="399"/>
      <c r="U821" s="399"/>
      <c r="V821" s="399"/>
      <c r="W821" s="399"/>
      <c r="X821" s="399"/>
      <c r="Y821" s="399"/>
      <c r="Z821" s="399"/>
    </row>
    <row r="822" spans="1:26" x14ac:dyDescent="0.25">
      <c r="A822" s="399"/>
      <c r="B822" s="399"/>
      <c r="C822" s="399"/>
      <c r="D822" s="399"/>
      <c r="E822" s="399"/>
      <c r="F822" s="399"/>
      <c r="G822" s="399"/>
      <c r="H822" s="399"/>
      <c r="I822" s="399"/>
      <c r="J822" s="399"/>
      <c r="K822" s="399"/>
      <c r="L822" s="399"/>
      <c r="M822" s="399"/>
      <c r="N822" s="399"/>
      <c r="O822" s="399"/>
      <c r="P822" s="399"/>
      <c r="Q822" s="399"/>
      <c r="R822" s="399"/>
      <c r="S822" s="399"/>
      <c r="T822" s="399"/>
      <c r="U822" s="399"/>
      <c r="V822" s="399"/>
      <c r="W822" s="399"/>
      <c r="X822" s="399"/>
      <c r="Y822" s="399"/>
      <c r="Z822" s="399"/>
    </row>
    <row r="823" spans="1:26" x14ac:dyDescent="0.25">
      <c r="A823" s="399"/>
      <c r="B823" s="399"/>
      <c r="C823" s="399"/>
      <c r="D823" s="399"/>
      <c r="E823" s="399"/>
      <c r="F823" s="399"/>
      <c r="G823" s="399"/>
      <c r="H823" s="399"/>
      <c r="I823" s="399"/>
      <c r="J823" s="399"/>
      <c r="K823" s="399"/>
      <c r="L823" s="399"/>
      <c r="M823" s="399"/>
      <c r="N823" s="399"/>
      <c r="O823" s="399"/>
      <c r="P823" s="399"/>
      <c r="Q823" s="399"/>
      <c r="R823" s="399"/>
      <c r="S823" s="399"/>
      <c r="T823" s="399"/>
      <c r="U823" s="399"/>
      <c r="V823" s="399"/>
      <c r="W823" s="399"/>
      <c r="X823" s="399"/>
      <c r="Y823" s="399"/>
      <c r="Z823" s="399"/>
    </row>
    <row r="824" spans="1:26" x14ac:dyDescent="0.25">
      <c r="A824" s="399"/>
      <c r="B824" s="399"/>
      <c r="C824" s="399"/>
      <c r="D824" s="399"/>
      <c r="E824" s="399"/>
      <c r="F824" s="399"/>
      <c r="G824" s="399"/>
      <c r="H824" s="399"/>
      <c r="I824" s="399"/>
      <c r="J824" s="399"/>
      <c r="K824" s="399"/>
      <c r="L824" s="399"/>
      <c r="M824" s="399"/>
      <c r="N824" s="399"/>
      <c r="O824" s="399"/>
      <c r="P824" s="399"/>
      <c r="Q824" s="399"/>
      <c r="R824" s="399"/>
      <c r="S824" s="399"/>
      <c r="T824" s="399"/>
      <c r="U824" s="399"/>
      <c r="V824" s="399"/>
      <c r="W824" s="399"/>
      <c r="X824" s="399"/>
      <c r="Y824" s="399"/>
      <c r="Z824" s="399"/>
    </row>
    <row r="825" spans="1:26" x14ac:dyDescent="0.25">
      <c r="A825" s="399"/>
      <c r="B825" s="399"/>
      <c r="C825" s="399"/>
      <c r="D825" s="399"/>
      <c r="E825" s="399"/>
      <c r="F825" s="399"/>
      <c r="G825" s="399"/>
      <c r="H825" s="399"/>
      <c r="I825" s="399"/>
      <c r="J825" s="399"/>
      <c r="K825" s="399"/>
      <c r="L825" s="399"/>
      <c r="M825" s="399"/>
      <c r="N825" s="399"/>
      <c r="O825" s="399"/>
      <c r="P825" s="399"/>
      <c r="Q825" s="399"/>
      <c r="R825" s="399"/>
      <c r="S825" s="399"/>
      <c r="T825" s="399"/>
      <c r="U825" s="399"/>
      <c r="V825" s="399"/>
      <c r="W825" s="399"/>
      <c r="X825" s="399"/>
      <c r="Y825" s="399"/>
      <c r="Z825" s="399"/>
    </row>
    <row r="826" spans="1:26" x14ac:dyDescent="0.25">
      <c r="A826" s="399"/>
      <c r="B826" s="399"/>
      <c r="C826" s="399"/>
      <c r="D826" s="399"/>
      <c r="E826" s="399"/>
      <c r="F826" s="399"/>
      <c r="G826" s="399"/>
      <c r="H826" s="399"/>
      <c r="I826" s="399"/>
      <c r="J826" s="399"/>
      <c r="K826" s="399"/>
      <c r="L826" s="399"/>
      <c r="M826" s="399"/>
      <c r="N826" s="399"/>
      <c r="O826" s="399"/>
      <c r="P826" s="399"/>
      <c r="Q826" s="399"/>
      <c r="R826" s="399"/>
      <c r="S826" s="399"/>
      <c r="T826" s="399"/>
      <c r="U826" s="399"/>
      <c r="V826" s="399"/>
      <c r="W826" s="399"/>
      <c r="X826" s="399"/>
      <c r="Y826" s="399"/>
      <c r="Z826" s="399"/>
    </row>
    <row r="827" spans="1:26" x14ac:dyDescent="0.25">
      <c r="A827" s="399"/>
      <c r="B827" s="399"/>
      <c r="C827" s="399"/>
      <c r="D827" s="399"/>
      <c r="E827" s="399"/>
      <c r="F827" s="399"/>
      <c r="G827" s="399"/>
      <c r="H827" s="399"/>
      <c r="I827" s="399"/>
      <c r="J827" s="399"/>
      <c r="K827" s="399"/>
      <c r="L827" s="399"/>
      <c r="M827" s="399"/>
      <c r="N827" s="399"/>
      <c r="O827" s="399"/>
      <c r="P827" s="399"/>
      <c r="Q827" s="399"/>
      <c r="R827" s="399"/>
      <c r="S827" s="399"/>
      <c r="T827" s="399"/>
      <c r="U827" s="399"/>
      <c r="V827" s="399"/>
      <c r="W827" s="399"/>
      <c r="X827" s="399"/>
      <c r="Y827" s="399"/>
      <c r="Z827" s="399"/>
    </row>
    <row r="828" spans="1:26" x14ac:dyDescent="0.25">
      <c r="A828" s="399"/>
      <c r="B828" s="399"/>
      <c r="C828" s="399"/>
      <c r="D828" s="399"/>
      <c r="E828" s="399"/>
      <c r="F828" s="399"/>
      <c r="G828" s="399"/>
      <c r="H828" s="399"/>
      <c r="I828" s="399"/>
      <c r="J828" s="399"/>
      <c r="K828" s="399"/>
      <c r="L828" s="399"/>
      <c r="M828" s="399"/>
      <c r="N828" s="399"/>
      <c r="O828" s="399"/>
      <c r="P828" s="399"/>
      <c r="Q828" s="399"/>
      <c r="R828" s="399"/>
      <c r="S828" s="399"/>
      <c r="T828" s="399"/>
      <c r="U828" s="399"/>
      <c r="V828" s="399"/>
      <c r="W828" s="399"/>
      <c r="X828" s="399"/>
      <c r="Y828" s="399"/>
      <c r="Z828" s="399"/>
    </row>
    <row r="829" spans="1:26" x14ac:dyDescent="0.25">
      <c r="A829" s="399"/>
      <c r="B829" s="399"/>
      <c r="C829" s="399"/>
      <c r="D829" s="399"/>
      <c r="E829" s="399"/>
      <c r="F829" s="399"/>
      <c r="G829" s="399"/>
      <c r="H829" s="399"/>
      <c r="I829" s="399"/>
      <c r="J829" s="399"/>
      <c r="K829" s="399"/>
      <c r="L829" s="399"/>
      <c r="M829" s="399"/>
      <c r="N829" s="399"/>
      <c r="O829" s="399"/>
      <c r="P829" s="399"/>
      <c r="Q829" s="399"/>
      <c r="R829" s="399"/>
      <c r="S829" s="399"/>
      <c r="T829" s="399"/>
      <c r="U829" s="399"/>
      <c r="V829" s="399"/>
      <c r="W829" s="399"/>
      <c r="X829" s="399"/>
      <c r="Y829" s="399"/>
      <c r="Z829" s="399"/>
    </row>
    <row r="830" spans="1:26" x14ac:dyDescent="0.25">
      <c r="A830" s="399"/>
      <c r="B830" s="399"/>
      <c r="C830" s="399"/>
      <c r="D830" s="399"/>
      <c r="E830" s="399"/>
      <c r="F830" s="399"/>
      <c r="G830" s="399"/>
      <c r="H830" s="399"/>
      <c r="I830" s="399"/>
      <c r="J830" s="399"/>
      <c r="K830" s="399"/>
      <c r="L830" s="399"/>
      <c r="M830" s="399"/>
      <c r="N830" s="399"/>
      <c r="O830" s="399"/>
      <c r="P830" s="399"/>
      <c r="Q830" s="399"/>
      <c r="R830" s="399"/>
      <c r="S830" s="399"/>
      <c r="T830" s="399"/>
      <c r="U830" s="399"/>
      <c r="V830" s="399"/>
      <c r="W830" s="399"/>
      <c r="X830" s="399"/>
      <c r="Y830" s="399"/>
      <c r="Z830" s="399"/>
    </row>
    <row r="831" spans="1:26" x14ac:dyDescent="0.25">
      <c r="A831" s="399"/>
      <c r="B831" s="399"/>
      <c r="C831" s="399"/>
      <c r="D831" s="399"/>
      <c r="E831" s="399"/>
      <c r="F831" s="399"/>
      <c r="G831" s="399"/>
      <c r="H831" s="399"/>
      <c r="I831" s="399"/>
      <c r="J831" s="399"/>
      <c r="K831" s="399"/>
      <c r="L831" s="399"/>
      <c r="M831" s="399"/>
      <c r="N831" s="399"/>
      <c r="O831" s="399"/>
      <c r="P831" s="399"/>
      <c r="Q831" s="399"/>
      <c r="R831" s="399"/>
      <c r="S831" s="399"/>
      <c r="T831" s="399"/>
      <c r="U831" s="399"/>
      <c r="V831" s="399"/>
      <c r="W831" s="399"/>
      <c r="X831" s="399"/>
      <c r="Y831" s="399"/>
      <c r="Z831" s="399"/>
    </row>
    <row r="832" spans="1:26" x14ac:dyDescent="0.25">
      <c r="A832" s="399"/>
      <c r="B832" s="399"/>
      <c r="C832" s="399"/>
      <c r="D832" s="399"/>
      <c r="E832" s="399"/>
      <c r="F832" s="399"/>
      <c r="G832" s="399"/>
      <c r="H832" s="399"/>
      <c r="I832" s="399"/>
      <c r="J832" s="399"/>
      <c r="K832" s="399"/>
      <c r="L832" s="399"/>
      <c r="M832" s="399"/>
      <c r="N832" s="399"/>
      <c r="O832" s="399"/>
      <c r="P832" s="399"/>
      <c r="Q832" s="399"/>
      <c r="R832" s="399"/>
      <c r="S832" s="399"/>
      <c r="T832" s="399"/>
      <c r="U832" s="399"/>
      <c r="V832" s="399"/>
      <c r="W832" s="399"/>
      <c r="X832" s="399"/>
      <c r="Y832" s="399"/>
      <c r="Z832" s="399"/>
    </row>
    <row r="833" spans="1:26" x14ac:dyDescent="0.25">
      <c r="A833" s="399"/>
      <c r="B833" s="399"/>
      <c r="C833" s="399"/>
      <c r="D833" s="399"/>
      <c r="E833" s="399"/>
      <c r="F833" s="399"/>
      <c r="G833" s="399"/>
      <c r="H833" s="399"/>
      <c r="I833" s="399"/>
      <c r="J833" s="399"/>
      <c r="K833" s="399"/>
      <c r="L833" s="399"/>
      <c r="M833" s="399"/>
      <c r="N833" s="399"/>
      <c r="O833" s="399"/>
      <c r="P833" s="399"/>
      <c r="Q833" s="399"/>
      <c r="R833" s="399"/>
      <c r="S833" s="399"/>
      <c r="T833" s="399"/>
      <c r="U833" s="399"/>
      <c r="V833" s="399"/>
      <c r="W833" s="399"/>
      <c r="X833" s="399"/>
      <c r="Y833" s="399"/>
      <c r="Z833" s="399"/>
    </row>
    <row r="834" spans="1:26" x14ac:dyDescent="0.25">
      <c r="A834" s="399"/>
      <c r="B834" s="399"/>
      <c r="C834" s="399"/>
      <c r="D834" s="399"/>
      <c r="E834" s="399"/>
      <c r="F834" s="399"/>
      <c r="G834" s="399"/>
      <c r="H834" s="399"/>
      <c r="I834" s="399"/>
      <c r="J834" s="399"/>
      <c r="K834" s="399"/>
      <c r="L834" s="399"/>
      <c r="M834" s="399"/>
      <c r="N834" s="399"/>
      <c r="O834" s="399"/>
      <c r="P834" s="399"/>
      <c r="Q834" s="399"/>
      <c r="R834" s="399"/>
      <c r="S834" s="399"/>
      <c r="T834" s="399"/>
      <c r="U834" s="399"/>
      <c r="V834" s="399"/>
      <c r="W834" s="399"/>
      <c r="X834" s="399"/>
      <c r="Y834" s="399"/>
      <c r="Z834" s="399"/>
    </row>
    <row r="835" spans="1:26" x14ac:dyDescent="0.25">
      <c r="A835" s="399"/>
      <c r="B835" s="399"/>
      <c r="C835" s="399"/>
      <c r="D835" s="399"/>
      <c r="E835" s="399"/>
      <c r="F835" s="399"/>
      <c r="G835" s="399"/>
      <c r="H835" s="399"/>
      <c r="I835" s="399"/>
      <c r="J835" s="399"/>
      <c r="K835" s="399"/>
      <c r="L835" s="399"/>
      <c r="M835" s="399"/>
      <c r="N835" s="399"/>
      <c r="O835" s="399"/>
      <c r="P835" s="399"/>
      <c r="Q835" s="399"/>
      <c r="R835" s="399"/>
      <c r="S835" s="399"/>
      <c r="T835" s="399"/>
      <c r="U835" s="399"/>
      <c r="V835" s="399"/>
      <c r="W835" s="399"/>
      <c r="X835" s="399"/>
      <c r="Y835" s="399"/>
      <c r="Z835" s="399"/>
    </row>
    <row r="836" spans="1:26" x14ac:dyDescent="0.25">
      <c r="A836" s="399"/>
      <c r="B836" s="399"/>
      <c r="C836" s="399"/>
      <c r="D836" s="399"/>
      <c r="E836" s="399"/>
      <c r="F836" s="399"/>
      <c r="G836" s="399"/>
      <c r="H836" s="399"/>
      <c r="I836" s="399"/>
      <c r="J836" s="399"/>
      <c r="K836" s="399"/>
      <c r="L836" s="399"/>
      <c r="M836" s="399"/>
      <c r="N836" s="399"/>
      <c r="O836" s="399"/>
      <c r="P836" s="399"/>
      <c r="Q836" s="399"/>
      <c r="R836" s="399"/>
      <c r="S836" s="399"/>
      <c r="T836" s="399"/>
      <c r="U836" s="399"/>
      <c r="V836" s="399"/>
      <c r="W836" s="399"/>
      <c r="X836" s="399"/>
      <c r="Y836" s="399"/>
      <c r="Z836" s="399"/>
    </row>
    <row r="837" spans="1:26" x14ac:dyDescent="0.25">
      <c r="A837" s="399"/>
      <c r="B837" s="399"/>
      <c r="C837" s="399"/>
      <c r="D837" s="399"/>
      <c r="E837" s="399"/>
      <c r="F837" s="399"/>
      <c r="G837" s="399"/>
      <c r="H837" s="399"/>
      <c r="I837" s="399"/>
      <c r="J837" s="399"/>
      <c r="K837" s="399"/>
      <c r="L837" s="399"/>
      <c r="M837" s="399"/>
      <c r="N837" s="399"/>
      <c r="O837" s="399"/>
      <c r="P837" s="399"/>
      <c r="Q837" s="399"/>
      <c r="R837" s="399"/>
      <c r="S837" s="399"/>
      <c r="T837" s="399"/>
      <c r="U837" s="399"/>
      <c r="V837" s="399"/>
      <c r="W837" s="399"/>
      <c r="X837" s="399"/>
      <c r="Y837" s="399"/>
      <c r="Z837" s="399"/>
    </row>
    <row r="838" spans="1:26" x14ac:dyDescent="0.25">
      <c r="A838" s="399"/>
      <c r="B838" s="399"/>
      <c r="C838" s="399"/>
      <c r="D838" s="399"/>
      <c r="E838" s="399"/>
      <c r="F838" s="399"/>
      <c r="G838" s="399"/>
      <c r="H838" s="399"/>
      <c r="I838" s="399"/>
      <c r="J838" s="399"/>
      <c r="K838" s="399"/>
      <c r="L838" s="399"/>
      <c r="M838" s="399"/>
      <c r="N838" s="399"/>
      <c r="O838" s="399"/>
      <c r="P838" s="399"/>
      <c r="Q838" s="399"/>
      <c r="R838" s="399"/>
      <c r="S838" s="399"/>
      <c r="T838" s="399"/>
      <c r="U838" s="399"/>
      <c r="V838" s="399"/>
      <c r="W838" s="399"/>
      <c r="X838" s="399"/>
      <c r="Y838" s="399"/>
      <c r="Z838" s="399"/>
    </row>
    <row r="839" spans="1:26" x14ac:dyDescent="0.25">
      <c r="A839" s="399"/>
      <c r="B839" s="399"/>
      <c r="C839" s="399"/>
      <c r="D839" s="399"/>
      <c r="E839" s="399"/>
      <c r="F839" s="399"/>
      <c r="G839" s="399"/>
      <c r="H839" s="399"/>
      <c r="I839" s="399"/>
      <c r="J839" s="399"/>
      <c r="K839" s="399"/>
      <c r="L839" s="399"/>
      <c r="M839" s="399"/>
      <c r="N839" s="399"/>
      <c r="O839" s="399"/>
      <c r="P839" s="399"/>
      <c r="Q839" s="399"/>
      <c r="R839" s="399"/>
      <c r="S839" s="399"/>
      <c r="T839" s="399"/>
      <c r="U839" s="399"/>
      <c r="V839" s="399"/>
      <c r="W839" s="399"/>
      <c r="X839" s="399"/>
      <c r="Y839" s="399"/>
      <c r="Z839" s="399"/>
    </row>
    <row r="840" spans="1:26" x14ac:dyDescent="0.25">
      <c r="A840" s="399"/>
      <c r="B840" s="399"/>
      <c r="C840" s="399"/>
      <c r="D840" s="399"/>
      <c r="E840" s="399"/>
      <c r="F840" s="399"/>
      <c r="G840" s="399"/>
      <c r="H840" s="399"/>
      <c r="I840" s="399"/>
      <c r="J840" s="399"/>
      <c r="K840" s="399"/>
      <c r="L840" s="399"/>
      <c r="M840" s="399"/>
      <c r="N840" s="399"/>
      <c r="O840" s="399"/>
      <c r="P840" s="399"/>
      <c r="Q840" s="399"/>
      <c r="R840" s="399"/>
      <c r="S840" s="399"/>
      <c r="T840" s="399"/>
      <c r="U840" s="399"/>
      <c r="V840" s="399"/>
      <c r="W840" s="399"/>
      <c r="X840" s="399"/>
      <c r="Y840" s="399"/>
      <c r="Z840" s="399"/>
    </row>
    <row r="841" spans="1:26" x14ac:dyDescent="0.25">
      <c r="A841" s="399"/>
      <c r="B841" s="399"/>
      <c r="C841" s="399"/>
      <c r="D841" s="399"/>
      <c r="E841" s="399"/>
      <c r="F841" s="399"/>
      <c r="G841" s="399"/>
      <c r="H841" s="399"/>
      <c r="I841" s="399"/>
      <c r="J841" s="399"/>
      <c r="K841" s="399"/>
      <c r="L841" s="399"/>
      <c r="M841" s="399"/>
      <c r="N841" s="399"/>
      <c r="O841" s="399"/>
      <c r="P841" s="399"/>
      <c r="Q841" s="399"/>
      <c r="R841" s="399"/>
      <c r="S841" s="399"/>
      <c r="T841" s="399"/>
      <c r="U841" s="399"/>
      <c r="V841" s="399"/>
      <c r="W841" s="399"/>
      <c r="X841" s="399"/>
      <c r="Y841" s="399"/>
      <c r="Z841" s="399"/>
    </row>
    <row r="842" spans="1:26" x14ac:dyDescent="0.25">
      <c r="A842" s="399"/>
      <c r="B842" s="399"/>
      <c r="C842" s="399"/>
      <c r="D842" s="399"/>
      <c r="E842" s="399"/>
      <c r="F842" s="399"/>
      <c r="G842" s="399"/>
      <c r="H842" s="399"/>
      <c r="I842" s="399"/>
      <c r="J842" s="399"/>
      <c r="K842" s="399"/>
      <c r="L842" s="399"/>
      <c r="M842" s="399"/>
      <c r="N842" s="399"/>
      <c r="O842" s="399"/>
      <c r="P842" s="399"/>
      <c r="Q842" s="399"/>
      <c r="R842" s="399"/>
      <c r="S842" s="399"/>
      <c r="T842" s="399"/>
      <c r="U842" s="399"/>
      <c r="V842" s="399"/>
      <c r="W842" s="399"/>
      <c r="X842" s="399"/>
      <c r="Y842" s="399"/>
      <c r="Z842" s="399"/>
    </row>
    <row r="843" spans="1:26" x14ac:dyDescent="0.25">
      <c r="A843" s="399"/>
      <c r="B843" s="399"/>
      <c r="C843" s="399"/>
      <c r="D843" s="399"/>
      <c r="E843" s="399"/>
      <c r="F843" s="399"/>
      <c r="G843" s="399"/>
      <c r="H843" s="399"/>
      <c r="I843" s="399"/>
      <c r="J843" s="399"/>
      <c r="K843" s="399"/>
      <c r="L843" s="399"/>
      <c r="M843" s="399"/>
      <c r="N843" s="399"/>
      <c r="O843" s="399"/>
      <c r="P843" s="399"/>
      <c r="Q843" s="399"/>
      <c r="R843" s="399"/>
      <c r="S843" s="399"/>
      <c r="T843" s="399"/>
      <c r="U843" s="399"/>
      <c r="V843" s="399"/>
      <c r="W843" s="399"/>
      <c r="X843" s="399"/>
      <c r="Y843" s="399"/>
      <c r="Z843" s="399"/>
    </row>
    <row r="844" spans="1:26" x14ac:dyDescent="0.25">
      <c r="A844" s="399"/>
      <c r="B844" s="399"/>
      <c r="C844" s="399"/>
      <c r="D844" s="399"/>
      <c r="E844" s="399"/>
      <c r="F844" s="399"/>
      <c r="G844" s="399"/>
      <c r="H844" s="399"/>
      <c r="I844" s="399"/>
      <c r="J844" s="399"/>
      <c r="K844" s="399"/>
      <c r="L844" s="399"/>
      <c r="M844" s="399"/>
      <c r="N844" s="399"/>
      <c r="O844" s="399"/>
      <c r="P844" s="399"/>
      <c r="Q844" s="399"/>
      <c r="R844" s="399"/>
      <c r="S844" s="399"/>
      <c r="T844" s="399"/>
      <c r="U844" s="399"/>
      <c r="V844" s="399"/>
      <c r="W844" s="399"/>
      <c r="X844" s="399"/>
      <c r="Y844" s="399"/>
      <c r="Z844" s="399"/>
    </row>
    <row r="845" spans="1:26" x14ac:dyDescent="0.25">
      <c r="A845" s="399"/>
      <c r="B845" s="399"/>
      <c r="C845" s="399"/>
      <c r="D845" s="399"/>
      <c r="E845" s="399"/>
      <c r="F845" s="399"/>
      <c r="G845" s="399"/>
      <c r="H845" s="399"/>
      <c r="I845" s="399"/>
      <c r="J845" s="399"/>
      <c r="K845" s="399"/>
      <c r="L845" s="399"/>
      <c r="M845" s="399"/>
      <c r="N845" s="399"/>
      <c r="O845" s="399"/>
      <c r="P845" s="399"/>
      <c r="Q845" s="399"/>
      <c r="R845" s="399"/>
      <c r="S845" s="399"/>
      <c r="T845" s="399"/>
      <c r="U845" s="399"/>
      <c r="V845" s="399"/>
      <c r="W845" s="399"/>
      <c r="X845" s="399"/>
      <c r="Y845" s="399"/>
      <c r="Z845" s="399"/>
    </row>
    <row r="846" spans="1:26" x14ac:dyDescent="0.25">
      <c r="A846" s="399"/>
      <c r="B846" s="399"/>
      <c r="C846" s="399"/>
      <c r="D846" s="399"/>
      <c r="E846" s="399"/>
      <c r="F846" s="399"/>
      <c r="G846" s="399"/>
      <c r="H846" s="399"/>
      <c r="I846" s="399"/>
      <c r="J846" s="399"/>
      <c r="K846" s="399"/>
      <c r="L846" s="399"/>
      <c r="M846" s="399"/>
      <c r="N846" s="399"/>
      <c r="O846" s="399"/>
      <c r="P846" s="399"/>
      <c r="Q846" s="399"/>
      <c r="R846" s="399"/>
      <c r="S846" s="399"/>
      <c r="T846" s="399"/>
      <c r="U846" s="399"/>
      <c r="V846" s="399"/>
      <c r="W846" s="399"/>
      <c r="X846" s="399"/>
      <c r="Y846" s="399"/>
      <c r="Z846" s="399"/>
    </row>
    <row r="847" spans="1:26" x14ac:dyDescent="0.25">
      <c r="A847" s="399"/>
      <c r="B847" s="399"/>
      <c r="C847" s="399"/>
      <c r="D847" s="399"/>
      <c r="E847" s="399"/>
      <c r="F847" s="399"/>
      <c r="G847" s="399"/>
      <c r="H847" s="399"/>
      <c r="I847" s="399"/>
      <c r="J847" s="399"/>
      <c r="K847" s="399"/>
      <c r="L847" s="399"/>
      <c r="M847" s="399"/>
      <c r="N847" s="399"/>
      <c r="O847" s="399"/>
      <c r="P847" s="399"/>
      <c r="Q847" s="399"/>
      <c r="R847" s="399"/>
      <c r="S847" s="399"/>
      <c r="T847" s="399"/>
      <c r="U847" s="399"/>
      <c r="V847" s="399"/>
      <c r="W847" s="399"/>
      <c r="X847" s="399"/>
      <c r="Y847" s="399"/>
      <c r="Z847" s="399"/>
    </row>
    <row r="848" spans="1:26" x14ac:dyDescent="0.25">
      <c r="A848" s="399"/>
      <c r="B848" s="399"/>
      <c r="C848" s="399"/>
      <c r="D848" s="399"/>
      <c r="E848" s="399"/>
      <c r="F848" s="399"/>
      <c r="G848" s="399"/>
      <c r="H848" s="399"/>
      <c r="I848" s="399"/>
      <c r="J848" s="399"/>
      <c r="K848" s="399"/>
      <c r="L848" s="399"/>
      <c r="M848" s="399"/>
      <c r="N848" s="399"/>
      <c r="O848" s="399"/>
      <c r="P848" s="399"/>
      <c r="Q848" s="399"/>
      <c r="R848" s="399"/>
      <c r="S848" s="399"/>
      <c r="T848" s="399"/>
      <c r="U848" s="399"/>
      <c r="V848" s="399"/>
      <c r="W848" s="399"/>
      <c r="X848" s="399"/>
      <c r="Y848" s="399"/>
      <c r="Z848" s="399"/>
    </row>
    <row r="849" spans="1:26" x14ac:dyDescent="0.25">
      <c r="A849" s="399"/>
      <c r="B849" s="399"/>
      <c r="C849" s="399"/>
      <c r="D849" s="399"/>
      <c r="E849" s="399"/>
      <c r="F849" s="399"/>
      <c r="G849" s="399"/>
      <c r="H849" s="399"/>
      <c r="I849" s="399"/>
      <c r="J849" s="399"/>
      <c r="K849" s="399"/>
      <c r="L849" s="399"/>
      <c r="M849" s="399"/>
      <c r="N849" s="399"/>
      <c r="O849" s="399"/>
      <c r="P849" s="399"/>
      <c r="Q849" s="399"/>
      <c r="R849" s="399"/>
      <c r="S849" s="399"/>
      <c r="T849" s="399"/>
      <c r="U849" s="399"/>
      <c r="V849" s="399"/>
      <c r="W849" s="399"/>
      <c r="X849" s="399"/>
      <c r="Y849" s="399"/>
      <c r="Z849" s="399"/>
    </row>
    <row r="850" spans="1:26" x14ac:dyDescent="0.25">
      <c r="A850" s="399"/>
      <c r="B850" s="399"/>
      <c r="C850" s="399"/>
      <c r="D850" s="399"/>
      <c r="E850" s="399"/>
      <c r="F850" s="399"/>
      <c r="G850" s="399"/>
      <c r="H850" s="399"/>
      <c r="I850" s="399"/>
      <c r="J850" s="399"/>
      <c r="K850" s="399"/>
      <c r="L850" s="399"/>
      <c r="M850" s="399"/>
      <c r="N850" s="399"/>
      <c r="O850" s="399"/>
      <c r="P850" s="399"/>
      <c r="Q850" s="399"/>
      <c r="R850" s="399"/>
      <c r="S850" s="399"/>
      <c r="T850" s="399"/>
      <c r="U850" s="399"/>
      <c r="V850" s="399"/>
      <c r="W850" s="399"/>
      <c r="X850" s="399"/>
      <c r="Y850" s="399"/>
      <c r="Z850" s="399"/>
    </row>
    <row r="851" spans="1:26" x14ac:dyDescent="0.25">
      <c r="A851" s="399"/>
      <c r="B851" s="399"/>
      <c r="C851" s="399"/>
      <c r="D851" s="399"/>
      <c r="E851" s="399"/>
      <c r="F851" s="399"/>
      <c r="G851" s="399"/>
      <c r="H851" s="399"/>
      <c r="I851" s="399"/>
      <c r="J851" s="399"/>
      <c r="K851" s="399"/>
      <c r="L851" s="399"/>
      <c r="M851" s="399"/>
      <c r="N851" s="399"/>
      <c r="O851" s="399"/>
      <c r="P851" s="399"/>
      <c r="Q851" s="399"/>
      <c r="R851" s="399"/>
      <c r="S851" s="399"/>
      <c r="T851" s="399"/>
      <c r="U851" s="399"/>
      <c r="V851" s="399"/>
      <c r="W851" s="399"/>
      <c r="X851" s="399"/>
      <c r="Y851" s="399"/>
      <c r="Z851" s="399"/>
    </row>
    <row r="852" spans="1:26" x14ac:dyDescent="0.25">
      <c r="A852" s="399"/>
      <c r="B852" s="399"/>
      <c r="C852" s="399"/>
      <c r="D852" s="399"/>
      <c r="E852" s="399"/>
      <c r="F852" s="399"/>
      <c r="G852" s="399"/>
      <c r="H852" s="399"/>
      <c r="I852" s="399"/>
      <c r="J852" s="399"/>
      <c r="K852" s="399"/>
      <c r="L852" s="399"/>
      <c r="M852" s="399"/>
      <c r="N852" s="399"/>
      <c r="O852" s="399"/>
      <c r="P852" s="399"/>
      <c r="Q852" s="399"/>
      <c r="R852" s="399"/>
      <c r="S852" s="399"/>
      <c r="T852" s="399"/>
      <c r="U852" s="399"/>
      <c r="V852" s="399"/>
      <c r="W852" s="399"/>
      <c r="X852" s="399"/>
      <c r="Y852" s="399"/>
      <c r="Z852" s="399"/>
    </row>
    <row r="853" spans="1:26" x14ac:dyDescent="0.25">
      <c r="A853" s="399"/>
      <c r="B853" s="399"/>
      <c r="C853" s="399"/>
      <c r="D853" s="399"/>
      <c r="E853" s="399"/>
      <c r="F853" s="399"/>
      <c r="G853" s="399"/>
      <c r="H853" s="399"/>
      <c r="I853" s="399"/>
      <c r="J853" s="399"/>
      <c r="K853" s="399"/>
      <c r="L853" s="399"/>
      <c r="M853" s="399"/>
      <c r="N853" s="399"/>
      <c r="O853" s="399"/>
      <c r="P853" s="399"/>
      <c r="Q853" s="399"/>
      <c r="R853" s="399"/>
      <c r="S853" s="399"/>
      <c r="T853" s="399"/>
      <c r="U853" s="399"/>
      <c r="V853" s="399"/>
      <c r="W853" s="399"/>
      <c r="X853" s="399"/>
      <c r="Y853" s="399"/>
      <c r="Z853" s="399"/>
    </row>
    <row r="854" spans="1:26" x14ac:dyDescent="0.25">
      <c r="A854" s="399"/>
      <c r="B854" s="399"/>
      <c r="C854" s="399"/>
      <c r="D854" s="399"/>
      <c r="E854" s="399"/>
      <c r="F854" s="399"/>
      <c r="G854" s="399"/>
      <c r="H854" s="399"/>
      <c r="I854" s="399"/>
      <c r="J854" s="399"/>
      <c r="K854" s="399"/>
      <c r="L854" s="399"/>
      <c r="M854" s="399"/>
      <c r="N854" s="399"/>
      <c r="O854" s="399"/>
      <c r="P854" s="399"/>
      <c r="Q854" s="399"/>
      <c r="R854" s="399"/>
      <c r="S854" s="399"/>
      <c r="T854" s="399"/>
      <c r="U854" s="399"/>
      <c r="V854" s="399"/>
      <c r="W854" s="399"/>
      <c r="X854" s="399"/>
      <c r="Y854" s="399"/>
      <c r="Z854" s="399"/>
    </row>
    <row r="855" spans="1:26" x14ac:dyDescent="0.25">
      <c r="A855" s="399"/>
      <c r="B855" s="399"/>
      <c r="C855" s="399"/>
      <c r="D855" s="399"/>
      <c r="E855" s="399"/>
      <c r="F855" s="399"/>
      <c r="G855" s="399"/>
      <c r="H855" s="399"/>
      <c r="I855" s="399"/>
      <c r="J855" s="399"/>
      <c r="K855" s="399"/>
      <c r="L855" s="399"/>
      <c r="M855" s="399"/>
      <c r="N855" s="399"/>
      <c r="O855" s="399"/>
      <c r="P855" s="399"/>
      <c r="Q855" s="399"/>
      <c r="R855" s="399"/>
      <c r="S855" s="399"/>
      <c r="T855" s="399"/>
      <c r="U855" s="399"/>
      <c r="V855" s="399"/>
      <c r="W855" s="399"/>
      <c r="X855" s="399"/>
      <c r="Y855" s="399"/>
      <c r="Z855" s="399"/>
    </row>
    <row r="856" spans="1:26" x14ac:dyDescent="0.25">
      <c r="A856" s="399"/>
      <c r="B856" s="399"/>
      <c r="C856" s="399"/>
      <c r="D856" s="399"/>
      <c r="E856" s="399"/>
      <c r="F856" s="399"/>
      <c r="G856" s="399"/>
      <c r="H856" s="399"/>
      <c r="I856" s="399"/>
      <c r="J856" s="399"/>
      <c r="K856" s="399"/>
      <c r="L856" s="399"/>
      <c r="M856" s="399"/>
      <c r="N856" s="399"/>
      <c r="O856" s="399"/>
      <c r="P856" s="399"/>
      <c r="Q856" s="399"/>
      <c r="R856" s="399"/>
      <c r="S856" s="399"/>
      <c r="T856" s="399"/>
      <c r="U856" s="399"/>
      <c r="V856" s="399"/>
      <c r="W856" s="399"/>
      <c r="X856" s="399"/>
      <c r="Y856" s="399"/>
      <c r="Z856" s="399"/>
    </row>
    <row r="857" spans="1:26" x14ac:dyDescent="0.25">
      <c r="A857" s="399"/>
      <c r="B857" s="399"/>
      <c r="C857" s="399"/>
      <c r="D857" s="399"/>
      <c r="E857" s="399"/>
      <c r="F857" s="399"/>
      <c r="G857" s="399"/>
      <c r="H857" s="399"/>
      <c r="I857" s="399"/>
      <c r="J857" s="399"/>
      <c r="K857" s="399"/>
      <c r="L857" s="399"/>
      <c r="M857" s="399"/>
      <c r="N857" s="399"/>
      <c r="O857" s="399"/>
      <c r="P857" s="399"/>
      <c r="Q857" s="399"/>
      <c r="R857" s="399"/>
      <c r="S857" s="399"/>
      <c r="T857" s="399"/>
      <c r="U857" s="399"/>
      <c r="V857" s="399"/>
      <c r="W857" s="399"/>
      <c r="X857" s="399"/>
      <c r="Y857" s="399"/>
      <c r="Z857" s="399"/>
    </row>
    <row r="858" spans="1:26" x14ac:dyDescent="0.25">
      <c r="A858" s="399"/>
      <c r="B858" s="399"/>
      <c r="C858" s="399"/>
      <c r="D858" s="399"/>
      <c r="E858" s="399"/>
      <c r="F858" s="399"/>
      <c r="G858" s="399"/>
      <c r="H858" s="399"/>
      <c r="I858" s="399"/>
      <c r="J858" s="399"/>
      <c r="K858" s="399"/>
      <c r="L858" s="399"/>
      <c r="M858" s="399"/>
      <c r="N858" s="399"/>
      <c r="O858" s="399"/>
      <c r="P858" s="399"/>
      <c r="Q858" s="399"/>
      <c r="R858" s="399"/>
      <c r="S858" s="399"/>
      <c r="T858" s="399"/>
      <c r="U858" s="399"/>
      <c r="V858" s="399"/>
      <c r="W858" s="399"/>
      <c r="X858" s="399"/>
      <c r="Y858" s="399"/>
      <c r="Z858" s="399"/>
    </row>
    <row r="859" spans="1:26" x14ac:dyDescent="0.25">
      <c r="A859" s="399"/>
      <c r="B859" s="399"/>
      <c r="C859" s="399"/>
      <c r="D859" s="399"/>
      <c r="E859" s="399"/>
      <c r="F859" s="399"/>
      <c r="G859" s="399"/>
      <c r="H859" s="399"/>
      <c r="I859" s="399"/>
      <c r="J859" s="399"/>
      <c r="K859" s="399"/>
      <c r="L859" s="399"/>
      <c r="M859" s="399"/>
      <c r="N859" s="399"/>
      <c r="O859" s="399"/>
      <c r="P859" s="399"/>
      <c r="Q859" s="399"/>
      <c r="R859" s="399"/>
      <c r="S859" s="399"/>
      <c r="T859" s="399"/>
      <c r="U859" s="399"/>
      <c r="V859" s="399"/>
      <c r="W859" s="399"/>
      <c r="X859" s="399"/>
      <c r="Y859" s="399"/>
      <c r="Z859" s="399"/>
    </row>
    <row r="860" spans="1:26" x14ac:dyDescent="0.25">
      <c r="A860" s="399"/>
      <c r="B860" s="399"/>
      <c r="C860" s="399"/>
      <c r="D860" s="399"/>
      <c r="E860" s="399"/>
      <c r="F860" s="399"/>
      <c r="G860" s="399"/>
      <c r="H860" s="399"/>
      <c r="I860" s="399"/>
      <c r="J860" s="399"/>
      <c r="K860" s="399"/>
      <c r="L860" s="399"/>
      <c r="M860" s="399"/>
      <c r="N860" s="399"/>
      <c r="O860" s="399"/>
      <c r="P860" s="399"/>
      <c r="Q860" s="399"/>
      <c r="R860" s="399"/>
      <c r="S860" s="399"/>
      <c r="T860" s="399"/>
      <c r="U860" s="399"/>
      <c r="V860" s="399"/>
      <c r="W860" s="399"/>
      <c r="X860" s="399"/>
      <c r="Y860" s="399"/>
      <c r="Z860" s="399"/>
    </row>
    <row r="861" spans="1:26" x14ac:dyDescent="0.25">
      <c r="A861" s="399"/>
      <c r="B861" s="399"/>
      <c r="C861" s="399"/>
      <c r="D861" s="399"/>
      <c r="E861" s="399"/>
      <c r="F861" s="399"/>
      <c r="G861" s="399"/>
      <c r="H861" s="399"/>
      <c r="I861" s="399"/>
      <c r="J861" s="399"/>
      <c r="K861" s="399"/>
      <c r="L861" s="399"/>
      <c r="M861" s="399"/>
      <c r="N861" s="399"/>
      <c r="O861" s="399"/>
      <c r="P861" s="399"/>
      <c r="Q861" s="399"/>
      <c r="R861" s="399"/>
      <c r="S861" s="399"/>
      <c r="T861" s="399"/>
      <c r="U861" s="399"/>
      <c r="V861" s="399"/>
      <c r="W861" s="399"/>
      <c r="X861" s="399"/>
      <c r="Y861" s="399"/>
      <c r="Z861" s="399"/>
    </row>
    <row r="862" spans="1:26" x14ac:dyDescent="0.25">
      <c r="A862" s="399"/>
      <c r="B862" s="399"/>
      <c r="C862" s="399"/>
      <c r="D862" s="399"/>
      <c r="E862" s="399"/>
      <c r="F862" s="399"/>
      <c r="G862" s="399"/>
      <c r="H862" s="399"/>
      <c r="I862" s="399"/>
      <c r="J862" s="399"/>
      <c r="K862" s="399"/>
      <c r="L862" s="399"/>
      <c r="M862" s="399"/>
      <c r="N862" s="399"/>
      <c r="O862" s="399"/>
      <c r="P862" s="399"/>
      <c r="Q862" s="399"/>
      <c r="R862" s="399"/>
      <c r="S862" s="399"/>
      <c r="T862" s="399"/>
      <c r="U862" s="399"/>
      <c r="V862" s="399"/>
      <c r="W862" s="399"/>
      <c r="X862" s="399"/>
      <c r="Y862" s="399"/>
      <c r="Z862" s="399"/>
    </row>
    <row r="863" spans="1:26" x14ac:dyDescent="0.25">
      <c r="A863" s="399"/>
      <c r="B863" s="399"/>
      <c r="C863" s="399"/>
      <c r="D863" s="399"/>
      <c r="E863" s="399"/>
      <c r="F863" s="399"/>
      <c r="G863" s="399"/>
      <c r="H863" s="399"/>
      <c r="I863" s="399"/>
      <c r="J863" s="399"/>
      <c r="K863" s="399"/>
      <c r="L863" s="399"/>
      <c r="M863" s="399"/>
      <c r="N863" s="399"/>
      <c r="O863" s="399"/>
      <c r="P863" s="399"/>
      <c r="Q863" s="399"/>
      <c r="R863" s="399"/>
      <c r="S863" s="399"/>
      <c r="T863" s="399"/>
      <c r="U863" s="399"/>
      <c r="V863" s="399"/>
      <c r="W863" s="399"/>
      <c r="X863" s="399"/>
      <c r="Y863" s="399"/>
      <c r="Z863" s="399"/>
    </row>
    <row r="864" spans="1:26" x14ac:dyDescent="0.25">
      <c r="A864" s="399"/>
      <c r="B864" s="399"/>
      <c r="C864" s="399"/>
      <c r="D864" s="399"/>
      <c r="E864" s="399"/>
      <c r="F864" s="399"/>
      <c r="G864" s="399"/>
      <c r="H864" s="399"/>
      <c r="I864" s="399"/>
      <c r="J864" s="399"/>
      <c r="K864" s="399"/>
      <c r="L864" s="399"/>
      <c r="M864" s="399"/>
      <c r="N864" s="399"/>
      <c r="O864" s="399"/>
      <c r="P864" s="399"/>
      <c r="Q864" s="399"/>
      <c r="R864" s="399"/>
      <c r="S864" s="399"/>
      <c r="T864" s="399"/>
      <c r="U864" s="399"/>
      <c r="V864" s="399"/>
      <c r="W864" s="399"/>
      <c r="X864" s="399"/>
      <c r="Y864" s="399"/>
      <c r="Z864" s="399"/>
    </row>
    <row r="865" spans="1:26" x14ac:dyDescent="0.25">
      <c r="A865" s="399"/>
      <c r="B865" s="399"/>
      <c r="C865" s="399"/>
      <c r="D865" s="399"/>
      <c r="E865" s="399"/>
      <c r="F865" s="399"/>
      <c r="G865" s="399"/>
      <c r="H865" s="399"/>
      <c r="I865" s="399"/>
      <c r="J865" s="399"/>
      <c r="K865" s="399"/>
      <c r="L865" s="399"/>
      <c r="M865" s="399"/>
      <c r="N865" s="399"/>
      <c r="O865" s="399"/>
      <c r="P865" s="399"/>
      <c r="Q865" s="399"/>
      <c r="R865" s="399"/>
      <c r="S865" s="399"/>
      <c r="T865" s="399"/>
      <c r="U865" s="399"/>
      <c r="V865" s="399"/>
      <c r="W865" s="399"/>
      <c r="X865" s="399"/>
      <c r="Y865" s="399"/>
      <c r="Z865" s="399"/>
    </row>
    <row r="866" spans="1:26" x14ac:dyDescent="0.25">
      <c r="A866" s="399"/>
      <c r="B866" s="399"/>
      <c r="C866" s="399"/>
      <c r="D866" s="399"/>
      <c r="E866" s="399"/>
      <c r="F866" s="399"/>
      <c r="G866" s="399"/>
      <c r="H866" s="399"/>
      <c r="I866" s="399"/>
      <c r="J866" s="399"/>
      <c r="K866" s="399"/>
      <c r="L866" s="399"/>
      <c r="M866" s="399"/>
      <c r="N866" s="399"/>
      <c r="O866" s="399"/>
      <c r="P866" s="399"/>
      <c r="Q866" s="399"/>
      <c r="R866" s="399"/>
      <c r="S866" s="399"/>
      <c r="T866" s="399"/>
      <c r="U866" s="399"/>
      <c r="V866" s="399"/>
      <c r="W866" s="399"/>
      <c r="X866" s="399"/>
      <c r="Y866" s="399"/>
      <c r="Z866" s="399"/>
    </row>
    <row r="867" spans="1:26" x14ac:dyDescent="0.25">
      <c r="A867" s="399"/>
      <c r="B867" s="399"/>
      <c r="C867" s="399"/>
      <c r="D867" s="399"/>
      <c r="E867" s="399"/>
      <c r="F867" s="399"/>
      <c r="G867" s="399"/>
      <c r="H867" s="399"/>
      <c r="I867" s="399"/>
      <c r="J867" s="399"/>
      <c r="K867" s="399"/>
      <c r="L867" s="399"/>
      <c r="M867" s="399"/>
      <c r="N867" s="399"/>
      <c r="O867" s="399"/>
      <c r="P867" s="399"/>
      <c r="Q867" s="399"/>
      <c r="R867" s="399"/>
      <c r="S867" s="399"/>
      <c r="T867" s="399"/>
      <c r="U867" s="399"/>
      <c r="V867" s="399"/>
      <c r="W867" s="399"/>
      <c r="X867" s="399"/>
      <c r="Y867" s="399"/>
      <c r="Z867" s="399"/>
    </row>
    <row r="868" spans="1:26" x14ac:dyDescent="0.25">
      <c r="A868" s="399"/>
      <c r="B868" s="399"/>
      <c r="C868" s="399"/>
      <c r="D868" s="399"/>
      <c r="E868" s="399"/>
      <c r="F868" s="399"/>
      <c r="G868" s="399"/>
      <c r="H868" s="399"/>
      <c r="I868" s="399"/>
      <c r="J868" s="399"/>
      <c r="K868" s="399"/>
      <c r="L868" s="399"/>
      <c r="M868" s="399"/>
      <c r="N868" s="399"/>
      <c r="O868" s="399"/>
      <c r="P868" s="399"/>
      <c r="Q868" s="399"/>
      <c r="R868" s="399"/>
      <c r="S868" s="399"/>
      <c r="T868" s="399"/>
      <c r="U868" s="399"/>
      <c r="V868" s="399"/>
      <c r="W868" s="399"/>
      <c r="X868" s="399"/>
      <c r="Y868" s="399"/>
      <c r="Z868" s="399"/>
    </row>
    <row r="869" spans="1:26" x14ac:dyDescent="0.25">
      <c r="A869" s="399"/>
      <c r="B869" s="399"/>
      <c r="C869" s="399"/>
      <c r="D869" s="399"/>
      <c r="E869" s="399"/>
      <c r="F869" s="399"/>
      <c r="G869" s="399"/>
      <c r="H869" s="399"/>
      <c r="I869" s="399"/>
      <c r="J869" s="399"/>
      <c r="K869" s="399"/>
      <c r="L869" s="399"/>
      <c r="M869" s="399"/>
      <c r="N869" s="399"/>
      <c r="O869" s="399"/>
      <c r="P869" s="399"/>
      <c r="Q869" s="399"/>
      <c r="R869" s="399"/>
      <c r="S869" s="399"/>
      <c r="T869" s="399"/>
      <c r="U869" s="399"/>
      <c r="V869" s="399"/>
      <c r="W869" s="399"/>
      <c r="X869" s="399"/>
      <c r="Y869" s="399"/>
      <c r="Z869" s="399"/>
    </row>
    <row r="870" spans="1:26" x14ac:dyDescent="0.25">
      <c r="A870" s="399"/>
      <c r="B870" s="399"/>
      <c r="C870" s="399"/>
      <c r="D870" s="399"/>
      <c r="E870" s="399"/>
      <c r="F870" s="399"/>
      <c r="G870" s="399"/>
      <c r="H870" s="399"/>
      <c r="I870" s="399"/>
      <c r="J870" s="399"/>
      <c r="K870" s="399"/>
      <c r="L870" s="399"/>
      <c r="M870" s="399"/>
      <c r="N870" s="399"/>
      <c r="O870" s="399"/>
      <c r="P870" s="399"/>
      <c r="Q870" s="399"/>
      <c r="R870" s="399"/>
      <c r="S870" s="399"/>
      <c r="T870" s="399"/>
      <c r="U870" s="399"/>
      <c r="V870" s="399"/>
      <c r="W870" s="399"/>
      <c r="X870" s="399"/>
      <c r="Y870" s="399"/>
      <c r="Z870" s="399"/>
    </row>
    <row r="871" spans="1:26" x14ac:dyDescent="0.25">
      <c r="A871" s="399"/>
      <c r="B871" s="399"/>
      <c r="C871" s="399"/>
      <c r="D871" s="399"/>
      <c r="E871" s="399"/>
      <c r="F871" s="399"/>
      <c r="G871" s="399"/>
      <c r="H871" s="399"/>
      <c r="I871" s="399"/>
      <c r="J871" s="399"/>
      <c r="K871" s="399"/>
      <c r="L871" s="399"/>
      <c r="M871" s="399"/>
      <c r="N871" s="399"/>
      <c r="O871" s="399"/>
      <c r="P871" s="399"/>
      <c r="Q871" s="399"/>
      <c r="R871" s="399"/>
      <c r="S871" s="399"/>
      <c r="T871" s="399"/>
      <c r="U871" s="399"/>
      <c r="V871" s="399"/>
      <c r="W871" s="399"/>
      <c r="X871" s="399"/>
      <c r="Y871" s="399"/>
      <c r="Z871" s="399"/>
    </row>
    <row r="872" spans="1:26" x14ac:dyDescent="0.25">
      <c r="A872" s="399"/>
      <c r="B872" s="399"/>
      <c r="C872" s="399"/>
      <c r="D872" s="399"/>
      <c r="E872" s="399"/>
      <c r="F872" s="399"/>
      <c r="G872" s="399"/>
      <c r="H872" s="399"/>
      <c r="I872" s="399"/>
      <c r="J872" s="399"/>
      <c r="K872" s="399"/>
      <c r="L872" s="399"/>
      <c r="M872" s="399"/>
      <c r="N872" s="399"/>
      <c r="O872" s="399"/>
      <c r="P872" s="399"/>
      <c r="Q872" s="399"/>
      <c r="R872" s="399"/>
      <c r="S872" s="399"/>
      <c r="T872" s="399"/>
      <c r="U872" s="399"/>
      <c r="V872" s="399"/>
      <c r="W872" s="399"/>
      <c r="X872" s="399"/>
      <c r="Y872" s="399"/>
      <c r="Z872" s="399"/>
    </row>
    <row r="873" spans="1:26" x14ac:dyDescent="0.25">
      <c r="A873" s="399"/>
      <c r="B873" s="399"/>
      <c r="C873" s="399"/>
      <c r="D873" s="399"/>
      <c r="E873" s="399"/>
      <c r="F873" s="399"/>
      <c r="G873" s="399"/>
      <c r="H873" s="399"/>
      <c r="I873" s="399"/>
      <c r="J873" s="399"/>
      <c r="K873" s="399"/>
      <c r="L873" s="399"/>
      <c r="M873" s="399"/>
      <c r="N873" s="399"/>
      <c r="O873" s="399"/>
      <c r="P873" s="399"/>
      <c r="Q873" s="399"/>
      <c r="R873" s="399"/>
      <c r="S873" s="399"/>
      <c r="T873" s="399"/>
      <c r="U873" s="399"/>
      <c r="V873" s="399"/>
      <c r="W873" s="399"/>
      <c r="X873" s="399"/>
      <c r="Y873" s="399"/>
      <c r="Z873" s="399"/>
    </row>
    <row r="874" spans="1:26" x14ac:dyDescent="0.25">
      <c r="A874" s="399"/>
      <c r="B874" s="399"/>
      <c r="C874" s="399"/>
      <c r="D874" s="399"/>
      <c r="E874" s="399"/>
      <c r="F874" s="399"/>
      <c r="G874" s="399"/>
      <c r="H874" s="399"/>
      <c r="I874" s="399"/>
      <c r="J874" s="399"/>
      <c r="K874" s="399"/>
      <c r="L874" s="399"/>
      <c r="M874" s="399"/>
      <c r="N874" s="399"/>
      <c r="O874" s="399"/>
      <c r="P874" s="399"/>
      <c r="Q874" s="399"/>
      <c r="R874" s="399"/>
      <c r="S874" s="399"/>
      <c r="T874" s="399"/>
      <c r="U874" s="399"/>
      <c r="V874" s="399"/>
      <c r="W874" s="399"/>
      <c r="X874" s="399"/>
      <c r="Y874" s="399"/>
      <c r="Z874" s="399"/>
    </row>
    <row r="875" spans="1:26" x14ac:dyDescent="0.25">
      <c r="A875" s="399"/>
      <c r="B875" s="399"/>
      <c r="C875" s="399"/>
      <c r="D875" s="399"/>
      <c r="E875" s="399"/>
      <c r="F875" s="399"/>
      <c r="G875" s="399"/>
      <c r="H875" s="399"/>
      <c r="I875" s="399"/>
      <c r="J875" s="399"/>
      <c r="K875" s="399"/>
      <c r="L875" s="399"/>
      <c r="M875" s="399"/>
      <c r="N875" s="399"/>
      <c r="O875" s="399"/>
      <c r="P875" s="399"/>
      <c r="Q875" s="399"/>
      <c r="R875" s="399"/>
      <c r="S875" s="399"/>
      <c r="T875" s="399"/>
      <c r="U875" s="399"/>
      <c r="V875" s="399"/>
      <c r="W875" s="399"/>
      <c r="X875" s="399"/>
      <c r="Y875" s="399"/>
      <c r="Z875" s="399"/>
    </row>
    <row r="876" spans="1:26" x14ac:dyDescent="0.25">
      <c r="A876" s="399"/>
      <c r="B876" s="399"/>
      <c r="C876" s="399"/>
      <c r="D876" s="399"/>
      <c r="E876" s="399"/>
      <c r="F876" s="399"/>
      <c r="G876" s="399"/>
      <c r="H876" s="399"/>
      <c r="I876" s="399"/>
      <c r="J876" s="399"/>
      <c r="K876" s="399"/>
      <c r="L876" s="399"/>
      <c r="M876" s="399"/>
      <c r="N876" s="399"/>
      <c r="O876" s="399"/>
      <c r="P876" s="399"/>
      <c r="Q876" s="399"/>
      <c r="R876" s="399"/>
      <c r="S876" s="399"/>
      <c r="T876" s="399"/>
      <c r="U876" s="399"/>
      <c r="V876" s="399"/>
      <c r="W876" s="399"/>
      <c r="X876" s="399"/>
      <c r="Y876" s="399"/>
      <c r="Z876" s="399"/>
    </row>
    <row r="877" spans="1:26" x14ac:dyDescent="0.25">
      <c r="A877" s="399"/>
      <c r="B877" s="399"/>
      <c r="C877" s="399"/>
      <c r="D877" s="399"/>
      <c r="E877" s="399"/>
      <c r="F877" s="399"/>
      <c r="G877" s="399"/>
      <c r="H877" s="399"/>
      <c r="I877" s="399"/>
      <c r="J877" s="399"/>
      <c r="K877" s="399"/>
      <c r="L877" s="399"/>
      <c r="M877" s="399"/>
      <c r="N877" s="399"/>
      <c r="O877" s="399"/>
      <c r="P877" s="399"/>
      <c r="Q877" s="399"/>
      <c r="R877" s="399"/>
      <c r="S877" s="399"/>
      <c r="T877" s="399"/>
      <c r="U877" s="399"/>
      <c r="V877" s="399"/>
      <c r="W877" s="399"/>
      <c r="X877" s="399"/>
      <c r="Y877" s="399"/>
      <c r="Z877" s="399"/>
    </row>
    <row r="878" spans="1:26" x14ac:dyDescent="0.25">
      <c r="A878" s="399"/>
      <c r="B878" s="399"/>
      <c r="C878" s="399"/>
      <c r="D878" s="399"/>
      <c r="E878" s="399"/>
      <c r="F878" s="399"/>
      <c r="G878" s="399"/>
      <c r="H878" s="399"/>
      <c r="I878" s="399"/>
      <c r="J878" s="399"/>
      <c r="K878" s="399"/>
      <c r="L878" s="399"/>
      <c r="M878" s="399"/>
      <c r="N878" s="399"/>
      <c r="O878" s="399"/>
      <c r="P878" s="399"/>
      <c r="Q878" s="399"/>
      <c r="R878" s="399"/>
      <c r="S878" s="399"/>
      <c r="T878" s="399"/>
      <c r="U878" s="399"/>
      <c r="V878" s="399"/>
      <c r="W878" s="399"/>
      <c r="X878" s="399"/>
      <c r="Y878" s="399"/>
      <c r="Z878" s="399"/>
    </row>
    <row r="879" spans="1:26" x14ac:dyDescent="0.25">
      <c r="A879" s="399"/>
      <c r="B879" s="399"/>
      <c r="C879" s="399"/>
      <c r="D879" s="399"/>
      <c r="E879" s="399"/>
      <c r="F879" s="399"/>
      <c r="G879" s="399"/>
      <c r="H879" s="399"/>
      <c r="I879" s="399"/>
      <c r="J879" s="399"/>
      <c r="K879" s="399"/>
      <c r="L879" s="399"/>
      <c r="M879" s="399"/>
      <c r="N879" s="399"/>
      <c r="O879" s="399"/>
      <c r="P879" s="399"/>
      <c r="Q879" s="399"/>
      <c r="R879" s="399"/>
      <c r="S879" s="399"/>
      <c r="T879" s="399"/>
      <c r="U879" s="399"/>
      <c r="V879" s="399"/>
      <c r="W879" s="399"/>
      <c r="X879" s="399"/>
      <c r="Y879" s="399"/>
      <c r="Z879" s="399"/>
    </row>
    <row r="880" spans="1:26" x14ac:dyDescent="0.25">
      <c r="A880" s="399"/>
      <c r="B880" s="399"/>
      <c r="C880" s="399"/>
      <c r="D880" s="399"/>
      <c r="E880" s="399"/>
      <c r="F880" s="399"/>
      <c r="G880" s="399"/>
      <c r="H880" s="399"/>
      <c r="I880" s="399"/>
      <c r="J880" s="399"/>
      <c r="K880" s="399"/>
      <c r="L880" s="399"/>
      <c r="M880" s="399"/>
      <c r="N880" s="399"/>
      <c r="O880" s="399"/>
      <c r="P880" s="399"/>
      <c r="Q880" s="399"/>
      <c r="R880" s="399"/>
      <c r="S880" s="399"/>
      <c r="T880" s="399"/>
      <c r="U880" s="399"/>
      <c r="V880" s="399"/>
      <c r="W880" s="399"/>
      <c r="X880" s="399"/>
      <c r="Y880" s="399"/>
      <c r="Z880" s="399"/>
    </row>
    <row r="881" spans="1:26" x14ac:dyDescent="0.25">
      <c r="A881" s="399"/>
      <c r="B881" s="399"/>
      <c r="C881" s="399"/>
      <c r="D881" s="399"/>
      <c r="E881" s="399"/>
      <c r="F881" s="399"/>
      <c r="G881" s="399"/>
      <c r="H881" s="399"/>
      <c r="I881" s="399"/>
      <c r="J881" s="399"/>
      <c r="K881" s="399"/>
      <c r="L881" s="399"/>
      <c r="M881" s="399"/>
      <c r="N881" s="399"/>
      <c r="O881" s="399"/>
      <c r="P881" s="399"/>
      <c r="Q881" s="399"/>
      <c r="R881" s="399"/>
      <c r="S881" s="399"/>
      <c r="T881" s="399"/>
      <c r="U881" s="399"/>
      <c r="V881" s="399"/>
      <c r="W881" s="399"/>
      <c r="X881" s="399"/>
      <c r="Y881" s="399"/>
      <c r="Z881" s="399"/>
    </row>
    <row r="882" spans="1:26" x14ac:dyDescent="0.25">
      <c r="A882" s="399"/>
      <c r="B882" s="399"/>
      <c r="C882" s="399"/>
      <c r="D882" s="399"/>
      <c r="E882" s="399"/>
      <c r="F882" s="399"/>
      <c r="G882" s="399"/>
      <c r="H882" s="399"/>
      <c r="I882" s="399"/>
      <c r="J882" s="399"/>
      <c r="K882" s="399"/>
      <c r="L882" s="399"/>
      <c r="M882" s="399"/>
      <c r="N882" s="399"/>
      <c r="O882" s="399"/>
      <c r="P882" s="399"/>
      <c r="Q882" s="399"/>
      <c r="R882" s="399"/>
      <c r="S882" s="399"/>
      <c r="T882" s="399"/>
      <c r="U882" s="399"/>
      <c r="V882" s="399"/>
      <c r="W882" s="399"/>
      <c r="X882" s="399"/>
      <c r="Y882" s="399"/>
      <c r="Z882" s="399"/>
    </row>
    <row r="883" spans="1:26" x14ac:dyDescent="0.25">
      <c r="A883" s="399"/>
      <c r="B883" s="399"/>
      <c r="C883" s="399"/>
      <c r="D883" s="399"/>
      <c r="E883" s="399"/>
      <c r="F883" s="399"/>
      <c r="G883" s="399"/>
      <c r="H883" s="399"/>
      <c r="I883" s="399"/>
      <c r="J883" s="399"/>
      <c r="K883" s="399"/>
      <c r="L883" s="399"/>
      <c r="M883" s="399"/>
      <c r="N883" s="399"/>
      <c r="O883" s="399"/>
      <c r="P883" s="399"/>
      <c r="Q883" s="399"/>
      <c r="R883" s="399"/>
      <c r="S883" s="399"/>
      <c r="T883" s="399"/>
      <c r="U883" s="399"/>
      <c r="V883" s="399"/>
      <c r="W883" s="399"/>
      <c r="X883" s="399"/>
      <c r="Y883" s="399"/>
      <c r="Z883" s="399"/>
    </row>
    <row r="884" spans="1:26" x14ac:dyDescent="0.25">
      <c r="A884" s="399"/>
      <c r="B884" s="399"/>
      <c r="C884" s="399"/>
      <c r="D884" s="399"/>
      <c r="E884" s="399"/>
      <c r="F884" s="399"/>
      <c r="G884" s="399"/>
      <c r="H884" s="399"/>
      <c r="I884" s="399"/>
      <c r="J884" s="399"/>
      <c r="K884" s="399"/>
      <c r="L884" s="399"/>
      <c r="M884" s="399"/>
      <c r="N884" s="399"/>
      <c r="O884" s="399"/>
      <c r="P884" s="399"/>
      <c r="Q884" s="399"/>
      <c r="R884" s="399"/>
      <c r="S884" s="399"/>
      <c r="T884" s="399"/>
      <c r="U884" s="399"/>
      <c r="V884" s="399"/>
      <c r="W884" s="399"/>
      <c r="X884" s="399"/>
      <c r="Y884" s="399"/>
      <c r="Z884" s="399"/>
    </row>
    <row r="885" spans="1:26" x14ac:dyDescent="0.25">
      <c r="A885" s="399"/>
      <c r="B885" s="399"/>
      <c r="C885" s="399"/>
      <c r="D885" s="399"/>
      <c r="E885" s="399"/>
      <c r="F885" s="399"/>
      <c r="G885" s="399"/>
      <c r="H885" s="399"/>
      <c r="I885" s="399"/>
      <c r="J885" s="399"/>
      <c r="K885" s="399"/>
      <c r="L885" s="399"/>
      <c r="M885" s="399"/>
      <c r="N885" s="399"/>
      <c r="O885" s="399"/>
      <c r="P885" s="399"/>
      <c r="Q885" s="399"/>
      <c r="R885" s="399"/>
      <c r="S885" s="399"/>
      <c r="T885" s="399"/>
      <c r="U885" s="399"/>
      <c r="V885" s="399"/>
      <c r="W885" s="399"/>
      <c r="X885" s="399"/>
      <c r="Y885" s="399"/>
      <c r="Z885" s="399"/>
    </row>
    <row r="886" spans="1:26" x14ac:dyDescent="0.25">
      <c r="A886" s="399"/>
      <c r="B886" s="399"/>
      <c r="C886" s="399"/>
      <c r="D886" s="399"/>
      <c r="E886" s="399"/>
      <c r="F886" s="399"/>
      <c r="G886" s="399"/>
      <c r="H886" s="399"/>
      <c r="I886" s="399"/>
      <c r="J886" s="399"/>
      <c r="K886" s="399"/>
      <c r="L886" s="399"/>
      <c r="M886" s="399"/>
      <c r="N886" s="399"/>
      <c r="O886" s="399"/>
      <c r="P886" s="399"/>
      <c r="Q886" s="399"/>
      <c r="R886" s="399"/>
      <c r="S886" s="399"/>
      <c r="T886" s="399"/>
      <c r="U886" s="399"/>
      <c r="V886" s="399"/>
      <c r="W886" s="399"/>
      <c r="X886" s="399"/>
      <c r="Y886" s="399"/>
      <c r="Z886" s="399"/>
    </row>
    <row r="887" spans="1:26" x14ac:dyDescent="0.25">
      <c r="A887" s="399"/>
      <c r="B887" s="399"/>
      <c r="C887" s="399"/>
      <c r="D887" s="399"/>
      <c r="E887" s="399"/>
      <c r="F887" s="399"/>
      <c r="G887" s="399"/>
      <c r="H887" s="399"/>
      <c r="I887" s="399"/>
      <c r="J887" s="399"/>
      <c r="K887" s="399"/>
      <c r="L887" s="399"/>
      <c r="M887" s="399"/>
      <c r="N887" s="399"/>
      <c r="O887" s="399"/>
      <c r="P887" s="399"/>
      <c r="Q887" s="399"/>
      <c r="R887" s="399"/>
      <c r="S887" s="399"/>
      <c r="T887" s="399"/>
      <c r="U887" s="399"/>
      <c r="V887" s="399"/>
      <c r="W887" s="399"/>
      <c r="X887" s="399"/>
      <c r="Y887" s="399"/>
      <c r="Z887" s="399"/>
    </row>
    <row r="888" spans="1:26" x14ac:dyDescent="0.25">
      <c r="A888" s="399"/>
      <c r="B888" s="399"/>
      <c r="C888" s="399"/>
      <c r="D888" s="399"/>
      <c r="E888" s="399"/>
      <c r="F888" s="399"/>
      <c r="G888" s="399"/>
      <c r="H888" s="399"/>
      <c r="I888" s="399"/>
      <c r="J888" s="399"/>
      <c r="K888" s="399"/>
      <c r="L888" s="399"/>
      <c r="M888" s="399"/>
      <c r="N888" s="399"/>
      <c r="O888" s="399"/>
      <c r="P888" s="399"/>
      <c r="Q888" s="399"/>
      <c r="R888" s="399"/>
      <c r="S888" s="399"/>
      <c r="T888" s="399"/>
      <c r="U888" s="399"/>
      <c r="V888" s="399"/>
      <c r="W888" s="399"/>
      <c r="X888" s="399"/>
      <c r="Y888" s="399"/>
      <c r="Z888" s="399"/>
    </row>
    <row r="889" spans="1:26" x14ac:dyDescent="0.25">
      <c r="A889" s="399"/>
      <c r="B889" s="399"/>
      <c r="C889" s="399"/>
      <c r="D889" s="399"/>
      <c r="E889" s="399"/>
      <c r="F889" s="399"/>
      <c r="G889" s="399"/>
      <c r="H889" s="399"/>
      <c r="I889" s="399"/>
      <c r="J889" s="399"/>
      <c r="K889" s="399"/>
      <c r="L889" s="399"/>
      <c r="M889" s="399"/>
      <c r="N889" s="399"/>
      <c r="O889" s="399"/>
      <c r="P889" s="399"/>
      <c r="Q889" s="399"/>
      <c r="R889" s="399"/>
      <c r="S889" s="399"/>
      <c r="T889" s="399"/>
      <c r="U889" s="399"/>
      <c r="V889" s="399"/>
      <c r="W889" s="399"/>
      <c r="X889" s="399"/>
      <c r="Y889" s="399"/>
      <c r="Z889" s="399"/>
    </row>
    <row r="890" spans="1:26" x14ac:dyDescent="0.25">
      <c r="A890" s="399"/>
      <c r="B890" s="399"/>
      <c r="C890" s="399"/>
      <c r="D890" s="399"/>
      <c r="E890" s="399"/>
      <c r="F890" s="399"/>
      <c r="G890" s="399"/>
      <c r="H890" s="399"/>
      <c r="I890" s="399"/>
      <c r="J890" s="399"/>
      <c r="K890" s="399"/>
      <c r="L890" s="399"/>
      <c r="M890" s="399"/>
      <c r="N890" s="399"/>
      <c r="O890" s="399"/>
      <c r="P890" s="399"/>
      <c r="Q890" s="399"/>
      <c r="R890" s="399"/>
      <c r="S890" s="399"/>
      <c r="T890" s="399"/>
      <c r="U890" s="399"/>
      <c r="V890" s="399"/>
      <c r="W890" s="399"/>
      <c r="X890" s="399"/>
      <c r="Y890" s="399"/>
      <c r="Z890" s="399"/>
    </row>
    <row r="891" spans="1:26" x14ac:dyDescent="0.25">
      <c r="A891" s="399"/>
      <c r="B891" s="399"/>
      <c r="C891" s="399"/>
      <c r="D891" s="399"/>
      <c r="E891" s="399"/>
      <c r="F891" s="399"/>
      <c r="G891" s="399"/>
      <c r="H891" s="399"/>
      <c r="I891" s="399"/>
      <c r="J891" s="399"/>
      <c r="K891" s="399"/>
      <c r="L891" s="399"/>
      <c r="M891" s="399"/>
      <c r="N891" s="399"/>
      <c r="O891" s="399"/>
      <c r="P891" s="399"/>
      <c r="Q891" s="399"/>
      <c r="R891" s="399"/>
      <c r="S891" s="399"/>
      <c r="T891" s="399"/>
      <c r="U891" s="399"/>
      <c r="V891" s="399"/>
      <c r="W891" s="399"/>
      <c r="X891" s="399"/>
      <c r="Y891" s="399"/>
      <c r="Z891" s="399"/>
    </row>
    <row r="892" spans="1:26" x14ac:dyDescent="0.25">
      <c r="A892" s="399"/>
      <c r="B892" s="399"/>
      <c r="C892" s="399"/>
      <c r="D892" s="399"/>
      <c r="E892" s="399"/>
      <c r="F892" s="399"/>
      <c r="G892" s="399"/>
      <c r="H892" s="399"/>
      <c r="I892" s="399"/>
      <c r="J892" s="399"/>
      <c r="K892" s="399"/>
      <c r="L892" s="399"/>
      <c r="M892" s="399"/>
      <c r="N892" s="399"/>
      <c r="O892" s="399"/>
      <c r="P892" s="399"/>
      <c r="Q892" s="399"/>
      <c r="R892" s="399"/>
      <c r="S892" s="399"/>
      <c r="T892" s="399"/>
      <c r="U892" s="399"/>
      <c r="V892" s="399"/>
      <c r="W892" s="399"/>
      <c r="X892" s="399"/>
      <c r="Y892" s="399"/>
      <c r="Z892" s="399"/>
    </row>
    <row r="893" spans="1:26" x14ac:dyDescent="0.25">
      <c r="A893" s="399"/>
      <c r="B893" s="399"/>
      <c r="C893" s="399"/>
      <c r="D893" s="399"/>
      <c r="E893" s="399"/>
      <c r="F893" s="399"/>
      <c r="G893" s="399"/>
      <c r="H893" s="399"/>
      <c r="I893" s="399"/>
      <c r="J893" s="399"/>
      <c r="K893" s="399"/>
      <c r="L893" s="399"/>
      <c r="M893" s="399"/>
      <c r="N893" s="399"/>
      <c r="O893" s="399"/>
      <c r="P893" s="399"/>
      <c r="Q893" s="399"/>
      <c r="R893" s="399"/>
      <c r="S893" s="399"/>
      <c r="T893" s="399"/>
      <c r="U893" s="399"/>
      <c r="V893" s="399"/>
      <c r="W893" s="399"/>
      <c r="X893" s="399"/>
      <c r="Y893" s="399"/>
      <c r="Z893" s="399"/>
    </row>
    <row r="894" spans="1:26" x14ac:dyDescent="0.25">
      <c r="A894" s="399"/>
      <c r="B894" s="399"/>
      <c r="C894" s="399"/>
      <c r="D894" s="399"/>
      <c r="E894" s="399"/>
      <c r="F894" s="399"/>
      <c r="G894" s="399"/>
      <c r="H894" s="399"/>
      <c r="I894" s="399"/>
      <c r="J894" s="399"/>
      <c r="K894" s="399"/>
      <c r="L894" s="399"/>
      <c r="M894" s="399"/>
      <c r="N894" s="399"/>
      <c r="O894" s="399"/>
      <c r="P894" s="399"/>
      <c r="Q894" s="399"/>
      <c r="R894" s="399"/>
      <c r="S894" s="399"/>
      <c r="T894" s="399"/>
      <c r="U894" s="399"/>
      <c r="V894" s="399"/>
      <c r="W894" s="399"/>
      <c r="X894" s="399"/>
      <c r="Y894" s="399"/>
      <c r="Z894" s="399"/>
    </row>
    <row r="895" spans="1:26" x14ac:dyDescent="0.25">
      <c r="A895" s="399"/>
      <c r="B895" s="399"/>
      <c r="C895" s="399"/>
      <c r="D895" s="399"/>
      <c r="E895" s="399"/>
      <c r="F895" s="399"/>
      <c r="G895" s="399"/>
      <c r="H895" s="399"/>
      <c r="I895" s="399"/>
      <c r="J895" s="399"/>
      <c r="K895" s="399"/>
      <c r="L895" s="399"/>
      <c r="M895" s="399"/>
      <c r="N895" s="399"/>
      <c r="O895" s="399"/>
      <c r="P895" s="399"/>
      <c r="Q895" s="399"/>
      <c r="R895" s="399"/>
      <c r="S895" s="399"/>
      <c r="T895" s="399"/>
      <c r="U895" s="399"/>
      <c r="V895" s="399"/>
      <c r="W895" s="399"/>
      <c r="X895" s="399"/>
      <c r="Y895" s="399"/>
      <c r="Z895" s="399"/>
    </row>
    <row r="896" spans="1:26" x14ac:dyDescent="0.25">
      <c r="A896" s="399"/>
      <c r="B896" s="399"/>
      <c r="C896" s="399"/>
      <c r="D896" s="399"/>
      <c r="E896" s="399"/>
      <c r="F896" s="399"/>
      <c r="G896" s="399"/>
      <c r="H896" s="399"/>
      <c r="I896" s="399"/>
      <c r="J896" s="399"/>
      <c r="K896" s="399"/>
      <c r="L896" s="399"/>
      <c r="M896" s="399"/>
      <c r="N896" s="399"/>
      <c r="O896" s="399"/>
      <c r="P896" s="399"/>
      <c r="Q896" s="399"/>
      <c r="R896" s="399"/>
      <c r="S896" s="399"/>
      <c r="T896" s="399"/>
      <c r="U896" s="399"/>
      <c r="V896" s="399"/>
      <c r="W896" s="399"/>
      <c r="X896" s="399"/>
      <c r="Y896" s="399"/>
      <c r="Z896" s="399"/>
    </row>
    <row r="897" spans="1:26" x14ac:dyDescent="0.25">
      <c r="A897" s="399"/>
      <c r="B897" s="399"/>
      <c r="C897" s="399"/>
      <c r="D897" s="399"/>
      <c r="E897" s="399"/>
      <c r="F897" s="399"/>
      <c r="G897" s="399"/>
      <c r="H897" s="399"/>
      <c r="I897" s="399"/>
      <c r="J897" s="399"/>
      <c r="K897" s="399"/>
      <c r="L897" s="399"/>
      <c r="M897" s="399"/>
      <c r="N897" s="399"/>
      <c r="O897" s="399"/>
      <c r="P897" s="399"/>
      <c r="Q897" s="399"/>
      <c r="R897" s="399"/>
      <c r="S897" s="399"/>
      <c r="T897" s="399"/>
      <c r="U897" s="399"/>
      <c r="V897" s="399"/>
      <c r="W897" s="399"/>
      <c r="X897" s="399"/>
      <c r="Y897" s="399"/>
      <c r="Z897" s="399"/>
    </row>
    <row r="898" spans="1:26" x14ac:dyDescent="0.25">
      <c r="A898" s="399"/>
      <c r="B898" s="399"/>
      <c r="C898" s="399"/>
      <c r="D898" s="399"/>
      <c r="E898" s="399"/>
      <c r="F898" s="399"/>
      <c r="G898" s="399"/>
      <c r="H898" s="399"/>
      <c r="I898" s="399"/>
      <c r="J898" s="399"/>
      <c r="K898" s="399"/>
      <c r="L898" s="399"/>
      <c r="M898" s="399"/>
      <c r="N898" s="399"/>
      <c r="O898" s="399"/>
      <c r="P898" s="399"/>
      <c r="Q898" s="399"/>
      <c r="R898" s="399"/>
      <c r="S898" s="399"/>
      <c r="T898" s="399"/>
      <c r="U898" s="399"/>
      <c r="V898" s="399"/>
      <c r="W898" s="399"/>
      <c r="X898" s="399"/>
      <c r="Y898" s="399"/>
      <c r="Z898" s="399"/>
    </row>
    <row r="899" spans="1:26" x14ac:dyDescent="0.25">
      <c r="A899" s="399"/>
      <c r="B899" s="399"/>
      <c r="C899" s="399"/>
      <c r="D899" s="399"/>
      <c r="E899" s="399"/>
      <c r="F899" s="399"/>
      <c r="G899" s="399"/>
      <c r="H899" s="399"/>
      <c r="I899" s="399"/>
      <c r="J899" s="399"/>
      <c r="K899" s="399"/>
      <c r="L899" s="399"/>
      <c r="M899" s="399"/>
      <c r="N899" s="399"/>
      <c r="O899" s="399"/>
      <c r="P899" s="399"/>
      <c r="Q899" s="399"/>
      <c r="R899" s="399"/>
      <c r="S899" s="399"/>
      <c r="T899" s="399"/>
      <c r="U899" s="399"/>
      <c r="V899" s="399"/>
      <c r="W899" s="399"/>
      <c r="X899" s="399"/>
      <c r="Y899" s="399"/>
      <c r="Z899" s="399"/>
    </row>
    <row r="900" spans="1:26" x14ac:dyDescent="0.25">
      <c r="A900" s="399"/>
      <c r="B900" s="399"/>
      <c r="C900" s="399"/>
      <c r="D900" s="399"/>
      <c r="E900" s="399"/>
      <c r="F900" s="399"/>
      <c r="G900" s="399"/>
      <c r="H900" s="399"/>
      <c r="I900" s="399"/>
      <c r="J900" s="399"/>
      <c r="K900" s="399"/>
      <c r="L900" s="399"/>
      <c r="M900" s="399"/>
      <c r="N900" s="399"/>
      <c r="O900" s="399"/>
      <c r="P900" s="399"/>
      <c r="Q900" s="399"/>
      <c r="R900" s="399"/>
      <c r="S900" s="399"/>
      <c r="T900" s="399"/>
      <c r="U900" s="399"/>
      <c r="V900" s="399"/>
      <c r="W900" s="399"/>
      <c r="X900" s="399"/>
      <c r="Y900" s="399"/>
      <c r="Z900" s="399"/>
    </row>
    <row r="901" spans="1:26" x14ac:dyDescent="0.25">
      <c r="A901" s="399"/>
      <c r="B901" s="399"/>
      <c r="C901" s="399"/>
      <c r="D901" s="399"/>
      <c r="E901" s="399"/>
      <c r="F901" s="399"/>
      <c r="G901" s="399"/>
      <c r="H901" s="399"/>
      <c r="I901" s="399"/>
      <c r="J901" s="399"/>
      <c r="K901" s="399"/>
      <c r="L901" s="399"/>
      <c r="M901" s="399"/>
      <c r="N901" s="399"/>
      <c r="O901" s="399"/>
      <c r="P901" s="399"/>
      <c r="Q901" s="399"/>
      <c r="R901" s="399"/>
      <c r="S901" s="399"/>
      <c r="T901" s="399"/>
      <c r="U901" s="399"/>
      <c r="V901" s="399"/>
      <c r="W901" s="399"/>
      <c r="X901" s="399"/>
      <c r="Y901" s="399"/>
      <c r="Z901" s="399"/>
    </row>
    <row r="902" spans="1:26" x14ac:dyDescent="0.25">
      <c r="A902" s="399"/>
      <c r="B902" s="399"/>
      <c r="C902" s="399"/>
      <c r="D902" s="399"/>
      <c r="E902" s="399"/>
      <c r="F902" s="399"/>
      <c r="G902" s="399"/>
      <c r="H902" s="399"/>
      <c r="I902" s="399"/>
      <c r="J902" s="399"/>
      <c r="K902" s="399"/>
      <c r="L902" s="399"/>
      <c r="M902" s="399"/>
      <c r="N902" s="399"/>
      <c r="O902" s="399"/>
      <c r="P902" s="399"/>
      <c r="Q902" s="399"/>
      <c r="R902" s="399"/>
      <c r="S902" s="399"/>
      <c r="T902" s="399"/>
      <c r="U902" s="399"/>
      <c r="V902" s="399"/>
      <c r="W902" s="399"/>
      <c r="X902" s="399"/>
      <c r="Y902" s="399"/>
      <c r="Z902" s="399"/>
    </row>
    <row r="903" spans="1:26" x14ac:dyDescent="0.25">
      <c r="A903" s="399"/>
      <c r="B903" s="399"/>
      <c r="C903" s="399"/>
      <c r="D903" s="399"/>
      <c r="E903" s="399"/>
      <c r="F903" s="399"/>
      <c r="G903" s="399"/>
      <c r="H903" s="399"/>
      <c r="I903" s="399"/>
      <c r="J903" s="399"/>
      <c r="K903" s="399"/>
      <c r="L903" s="399"/>
      <c r="M903" s="399"/>
      <c r="N903" s="399"/>
      <c r="O903" s="399"/>
      <c r="P903" s="399"/>
      <c r="Q903" s="399"/>
      <c r="R903" s="399"/>
      <c r="S903" s="399"/>
      <c r="T903" s="399"/>
      <c r="U903" s="399"/>
      <c r="V903" s="399"/>
      <c r="W903" s="399"/>
      <c r="X903" s="399"/>
      <c r="Y903" s="399"/>
      <c r="Z903" s="399"/>
    </row>
    <row r="904" spans="1:26" x14ac:dyDescent="0.25">
      <c r="A904" s="399"/>
      <c r="B904" s="399"/>
      <c r="C904" s="399"/>
      <c r="D904" s="399"/>
      <c r="E904" s="399"/>
      <c r="F904" s="399"/>
      <c r="G904" s="399"/>
      <c r="H904" s="399"/>
      <c r="I904" s="399"/>
      <c r="J904" s="399"/>
      <c r="K904" s="399"/>
      <c r="L904" s="399"/>
      <c r="M904" s="399"/>
      <c r="N904" s="399"/>
      <c r="O904" s="399"/>
      <c r="P904" s="399"/>
      <c r="Q904" s="399"/>
      <c r="R904" s="399"/>
      <c r="S904" s="399"/>
      <c r="T904" s="399"/>
      <c r="U904" s="399"/>
      <c r="V904" s="399"/>
      <c r="W904" s="399"/>
      <c r="X904" s="399"/>
      <c r="Y904" s="399"/>
      <c r="Z904" s="399"/>
    </row>
    <row r="905" spans="1:26" x14ac:dyDescent="0.25">
      <c r="A905" s="399"/>
      <c r="B905" s="399"/>
      <c r="C905" s="399"/>
      <c r="D905" s="399"/>
      <c r="E905" s="399"/>
      <c r="F905" s="399"/>
      <c r="G905" s="399"/>
      <c r="H905" s="399"/>
      <c r="I905" s="399"/>
      <c r="J905" s="399"/>
      <c r="K905" s="399"/>
      <c r="L905" s="399"/>
      <c r="M905" s="399"/>
      <c r="N905" s="399"/>
      <c r="O905" s="399"/>
      <c r="P905" s="399"/>
      <c r="Q905" s="399"/>
      <c r="R905" s="399"/>
      <c r="S905" s="399"/>
      <c r="T905" s="399"/>
      <c r="U905" s="399"/>
      <c r="V905" s="399"/>
      <c r="W905" s="399"/>
      <c r="X905" s="399"/>
      <c r="Y905" s="399"/>
      <c r="Z905" s="399"/>
    </row>
    <row r="906" spans="1:26" x14ac:dyDescent="0.25">
      <c r="A906" s="399"/>
      <c r="B906" s="399"/>
      <c r="C906" s="399"/>
      <c r="D906" s="399"/>
      <c r="E906" s="399"/>
      <c r="F906" s="399"/>
      <c r="G906" s="399"/>
      <c r="H906" s="399"/>
      <c r="I906" s="399"/>
      <c r="J906" s="399"/>
      <c r="K906" s="399"/>
      <c r="L906" s="399"/>
      <c r="M906" s="399"/>
      <c r="N906" s="399"/>
      <c r="O906" s="399"/>
      <c r="P906" s="399"/>
      <c r="Q906" s="399"/>
      <c r="R906" s="399"/>
      <c r="S906" s="399"/>
      <c r="T906" s="399"/>
      <c r="U906" s="399"/>
      <c r="V906" s="399"/>
      <c r="W906" s="399"/>
      <c r="X906" s="399"/>
      <c r="Y906" s="399"/>
      <c r="Z906" s="399"/>
    </row>
    <row r="907" spans="1:26" x14ac:dyDescent="0.25">
      <c r="A907" s="399"/>
      <c r="B907" s="399"/>
      <c r="C907" s="399"/>
      <c r="D907" s="399"/>
      <c r="E907" s="399"/>
      <c r="F907" s="399"/>
      <c r="G907" s="399"/>
      <c r="H907" s="399"/>
      <c r="I907" s="399"/>
      <c r="J907" s="399"/>
      <c r="K907" s="399"/>
      <c r="L907" s="399"/>
      <c r="M907" s="399"/>
      <c r="N907" s="399"/>
      <c r="O907" s="399"/>
      <c r="P907" s="399"/>
      <c r="Q907" s="399"/>
      <c r="R907" s="399"/>
      <c r="S907" s="399"/>
      <c r="T907" s="399"/>
      <c r="U907" s="399"/>
      <c r="V907" s="399"/>
      <c r="W907" s="399"/>
      <c r="X907" s="399"/>
      <c r="Y907" s="399"/>
      <c r="Z907" s="399"/>
    </row>
    <row r="908" spans="1:26" x14ac:dyDescent="0.25">
      <c r="A908" s="399"/>
      <c r="B908" s="399"/>
      <c r="C908" s="399"/>
      <c r="D908" s="399"/>
      <c r="E908" s="399"/>
      <c r="F908" s="399"/>
      <c r="G908" s="399"/>
      <c r="H908" s="399"/>
      <c r="I908" s="399"/>
      <c r="J908" s="399"/>
      <c r="K908" s="399"/>
      <c r="L908" s="399"/>
      <c r="M908" s="399"/>
      <c r="N908" s="399"/>
      <c r="O908" s="399"/>
      <c r="P908" s="399"/>
      <c r="Q908" s="399"/>
      <c r="R908" s="399"/>
      <c r="S908" s="399"/>
      <c r="T908" s="399"/>
      <c r="U908" s="399"/>
      <c r="V908" s="399"/>
      <c r="W908" s="399"/>
      <c r="X908" s="399"/>
      <c r="Y908" s="399"/>
      <c r="Z908" s="399"/>
    </row>
    <row r="909" spans="1:26" x14ac:dyDescent="0.25">
      <c r="A909" s="399"/>
      <c r="B909" s="399"/>
      <c r="C909" s="399"/>
      <c r="D909" s="399"/>
      <c r="E909" s="399"/>
      <c r="F909" s="399"/>
      <c r="G909" s="399"/>
      <c r="H909" s="399"/>
      <c r="I909" s="399"/>
      <c r="J909" s="399"/>
      <c r="K909" s="399"/>
      <c r="L909" s="399"/>
      <c r="M909" s="399"/>
      <c r="N909" s="399"/>
      <c r="O909" s="399"/>
      <c r="P909" s="399"/>
      <c r="Q909" s="399"/>
      <c r="R909" s="399"/>
      <c r="S909" s="399"/>
      <c r="T909" s="399"/>
      <c r="U909" s="399"/>
      <c r="V909" s="399"/>
      <c r="W909" s="399"/>
      <c r="X909" s="399"/>
      <c r="Y909" s="399"/>
      <c r="Z909" s="399"/>
    </row>
    <row r="910" spans="1:26" x14ac:dyDescent="0.25">
      <c r="A910" s="399"/>
      <c r="B910" s="399"/>
      <c r="C910" s="399"/>
      <c r="D910" s="399"/>
      <c r="E910" s="399"/>
      <c r="F910" s="399"/>
      <c r="G910" s="399"/>
      <c r="H910" s="399"/>
      <c r="I910" s="399"/>
      <c r="J910" s="399"/>
      <c r="K910" s="399"/>
      <c r="L910" s="399"/>
      <c r="M910" s="399"/>
      <c r="N910" s="399"/>
      <c r="O910" s="399"/>
      <c r="P910" s="399"/>
      <c r="Q910" s="399"/>
      <c r="R910" s="399"/>
      <c r="S910" s="399"/>
      <c r="T910" s="399"/>
      <c r="U910" s="399"/>
      <c r="V910" s="399"/>
      <c r="W910" s="399"/>
      <c r="X910" s="399"/>
      <c r="Y910" s="399"/>
      <c r="Z910" s="399"/>
    </row>
    <row r="911" spans="1:26" x14ac:dyDescent="0.25">
      <c r="A911" s="399"/>
      <c r="B911" s="399"/>
      <c r="C911" s="399"/>
      <c r="D911" s="399"/>
      <c r="E911" s="399"/>
      <c r="F911" s="399"/>
      <c r="G911" s="399"/>
      <c r="H911" s="399"/>
      <c r="I911" s="399"/>
      <c r="J911" s="399"/>
      <c r="K911" s="399"/>
      <c r="L911" s="399"/>
      <c r="M911" s="399"/>
      <c r="N911" s="399"/>
      <c r="O911" s="399"/>
      <c r="P911" s="399"/>
      <c r="Q911" s="399"/>
      <c r="R911" s="399"/>
      <c r="S911" s="399"/>
      <c r="T911" s="399"/>
      <c r="U911" s="399"/>
      <c r="V911" s="399"/>
      <c r="W911" s="399"/>
      <c r="X911" s="399"/>
      <c r="Y911" s="399"/>
      <c r="Z911" s="399"/>
    </row>
    <row r="912" spans="1:26" x14ac:dyDescent="0.25">
      <c r="A912" s="399"/>
      <c r="B912" s="399"/>
      <c r="C912" s="399"/>
      <c r="D912" s="399"/>
      <c r="E912" s="399"/>
      <c r="F912" s="399"/>
      <c r="G912" s="399"/>
      <c r="H912" s="399"/>
      <c r="I912" s="399"/>
      <c r="J912" s="399"/>
      <c r="K912" s="399"/>
      <c r="L912" s="399"/>
      <c r="M912" s="399"/>
      <c r="N912" s="399"/>
      <c r="O912" s="399"/>
      <c r="P912" s="399"/>
      <c r="Q912" s="399"/>
      <c r="R912" s="399"/>
      <c r="S912" s="399"/>
      <c r="T912" s="399"/>
      <c r="U912" s="399"/>
      <c r="V912" s="399"/>
      <c r="W912" s="399"/>
      <c r="X912" s="399"/>
      <c r="Y912" s="399"/>
      <c r="Z912" s="399"/>
    </row>
    <row r="913" spans="1:26" x14ac:dyDescent="0.25">
      <c r="A913" s="399"/>
      <c r="B913" s="399"/>
      <c r="C913" s="399"/>
      <c r="D913" s="399"/>
      <c r="E913" s="399"/>
      <c r="F913" s="399"/>
      <c r="G913" s="399"/>
      <c r="H913" s="399"/>
      <c r="I913" s="399"/>
      <c r="J913" s="399"/>
      <c r="K913" s="399"/>
      <c r="L913" s="399"/>
      <c r="M913" s="399"/>
      <c r="N913" s="399"/>
      <c r="O913" s="399"/>
      <c r="P913" s="399"/>
      <c r="Q913" s="399"/>
      <c r="R913" s="399"/>
      <c r="S913" s="399"/>
      <c r="T913" s="399"/>
      <c r="U913" s="399"/>
      <c r="V913" s="399"/>
      <c r="W913" s="399"/>
      <c r="X913" s="399"/>
      <c r="Y913" s="399"/>
      <c r="Z913" s="399"/>
    </row>
    <row r="914" spans="1:26" x14ac:dyDescent="0.25">
      <c r="A914" s="399"/>
      <c r="B914" s="399"/>
      <c r="C914" s="399"/>
      <c r="D914" s="399"/>
      <c r="E914" s="399"/>
      <c r="F914" s="399"/>
      <c r="G914" s="399"/>
      <c r="H914" s="399"/>
      <c r="I914" s="399"/>
      <c r="J914" s="399"/>
      <c r="K914" s="399"/>
      <c r="L914" s="399"/>
      <c r="M914" s="399"/>
      <c r="N914" s="399"/>
      <c r="O914" s="399"/>
      <c r="P914" s="399"/>
      <c r="Q914" s="399"/>
      <c r="R914" s="399"/>
      <c r="S914" s="399"/>
      <c r="T914" s="399"/>
      <c r="U914" s="399"/>
      <c r="V914" s="399"/>
      <c r="W914" s="399"/>
      <c r="X914" s="399"/>
      <c r="Y914" s="399"/>
      <c r="Z914" s="399"/>
    </row>
    <row r="915" spans="1:26" x14ac:dyDescent="0.25">
      <c r="A915" s="399"/>
      <c r="B915" s="399"/>
      <c r="C915" s="399"/>
      <c r="D915" s="399"/>
      <c r="E915" s="399"/>
      <c r="F915" s="399"/>
      <c r="G915" s="399"/>
      <c r="H915" s="399"/>
      <c r="I915" s="399"/>
      <c r="J915" s="399"/>
      <c r="K915" s="399"/>
      <c r="L915" s="399"/>
      <c r="M915" s="399"/>
      <c r="N915" s="399"/>
      <c r="O915" s="399"/>
      <c r="P915" s="399"/>
      <c r="Q915" s="399"/>
      <c r="R915" s="399"/>
      <c r="S915" s="399"/>
      <c r="T915" s="399"/>
      <c r="U915" s="399"/>
      <c r="V915" s="399"/>
      <c r="W915" s="399"/>
      <c r="X915" s="399"/>
      <c r="Y915" s="399"/>
      <c r="Z915" s="399"/>
    </row>
    <row r="916" spans="1:26" x14ac:dyDescent="0.25">
      <c r="A916" s="399"/>
      <c r="B916" s="399"/>
      <c r="C916" s="399"/>
      <c r="D916" s="399"/>
      <c r="E916" s="399"/>
      <c r="F916" s="399"/>
      <c r="G916" s="399"/>
      <c r="H916" s="399"/>
      <c r="I916" s="399"/>
      <c r="J916" s="399"/>
      <c r="K916" s="399"/>
      <c r="L916" s="399"/>
      <c r="M916" s="399"/>
      <c r="N916" s="399"/>
      <c r="O916" s="399"/>
      <c r="P916" s="399"/>
      <c r="Q916" s="399"/>
      <c r="R916" s="399"/>
      <c r="S916" s="399"/>
      <c r="T916" s="399"/>
      <c r="U916" s="399"/>
      <c r="V916" s="399"/>
      <c r="W916" s="399"/>
      <c r="X916" s="399"/>
      <c r="Y916" s="399"/>
      <c r="Z916" s="399"/>
    </row>
    <row r="917" spans="1:26" x14ac:dyDescent="0.25">
      <c r="A917" s="399"/>
      <c r="B917" s="399"/>
      <c r="C917" s="399"/>
      <c r="D917" s="399"/>
      <c r="E917" s="399"/>
      <c r="F917" s="399"/>
      <c r="G917" s="399"/>
      <c r="H917" s="399"/>
      <c r="I917" s="399"/>
      <c r="J917" s="399"/>
      <c r="K917" s="399"/>
      <c r="L917" s="399"/>
      <c r="M917" s="399"/>
      <c r="N917" s="399"/>
      <c r="O917" s="399"/>
      <c r="P917" s="399"/>
      <c r="Q917" s="399"/>
      <c r="R917" s="399"/>
      <c r="S917" s="399"/>
      <c r="T917" s="399"/>
      <c r="U917" s="399"/>
      <c r="V917" s="399"/>
      <c r="W917" s="399"/>
      <c r="X917" s="399"/>
      <c r="Y917" s="399"/>
      <c r="Z917" s="399"/>
    </row>
    <row r="918" spans="1:26" x14ac:dyDescent="0.25">
      <c r="A918" s="399"/>
      <c r="B918" s="399"/>
      <c r="C918" s="399"/>
      <c r="D918" s="399"/>
      <c r="E918" s="399"/>
      <c r="F918" s="399"/>
      <c r="G918" s="399"/>
      <c r="H918" s="399"/>
      <c r="I918" s="399"/>
      <c r="J918" s="399"/>
      <c r="K918" s="399"/>
      <c r="L918" s="399"/>
      <c r="M918" s="399"/>
      <c r="N918" s="399"/>
      <c r="O918" s="399"/>
      <c r="P918" s="399"/>
      <c r="Q918" s="399"/>
      <c r="R918" s="399"/>
      <c r="S918" s="399"/>
      <c r="T918" s="399"/>
      <c r="U918" s="399"/>
      <c r="V918" s="399"/>
      <c r="W918" s="399"/>
      <c r="X918" s="399"/>
      <c r="Y918" s="399"/>
      <c r="Z918" s="399"/>
    </row>
    <row r="919" spans="1:26" x14ac:dyDescent="0.25">
      <c r="A919" s="399"/>
      <c r="B919" s="399"/>
      <c r="C919" s="399"/>
      <c r="D919" s="399"/>
      <c r="E919" s="399"/>
      <c r="F919" s="399"/>
      <c r="G919" s="399"/>
      <c r="H919" s="399"/>
      <c r="I919" s="399"/>
      <c r="J919" s="399"/>
      <c r="K919" s="399"/>
      <c r="L919" s="399"/>
      <c r="M919" s="399"/>
      <c r="N919" s="399"/>
      <c r="O919" s="399"/>
      <c r="P919" s="399"/>
      <c r="Q919" s="399"/>
      <c r="R919" s="399"/>
      <c r="S919" s="399"/>
      <c r="T919" s="399"/>
      <c r="U919" s="399"/>
      <c r="V919" s="399"/>
      <c r="W919" s="399"/>
      <c r="X919" s="399"/>
      <c r="Y919" s="399"/>
      <c r="Z919" s="399"/>
    </row>
    <row r="920" spans="1:26" x14ac:dyDescent="0.25">
      <c r="A920" s="399"/>
      <c r="B920" s="399"/>
      <c r="C920" s="399"/>
      <c r="D920" s="399"/>
      <c r="E920" s="399"/>
      <c r="F920" s="399"/>
      <c r="G920" s="399"/>
      <c r="H920" s="399"/>
      <c r="I920" s="399"/>
      <c r="J920" s="399"/>
      <c r="K920" s="399"/>
      <c r="L920" s="399"/>
      <c r="M920" s="399"/>
      <c r="N920" s="399"/>
      <c r="O920" s="399"/>
      <c r="P920" s="399"/>
      <c r="Q920" s="399"/>
      <c r="R920" s="399"/>
      <c r="S920" s="399"/>
      <c r="T920" s="399"/>
      <c r="U920" s="399"/>
      <c r="V920" s="399"/>
      <c r="W920" s="399"/>
      <c r="X920" s="399"/>
      <c r="Y920" s="399"/>
      <c r="Z920" s="399"/>
    </row>
    <row r="921" spans="1:26" x14ac:dyDescent="0.25">
      <c r="A921" s="399"/>
      <c r="B921" s="399"/>
      <c r="C921" s="399"/>
      <c r="D921" s="399"/>
      <c r="E921" s="399"/>
      <c r="F921" s="399"/>
      <c r="G921" s="399"/>
      <c r="H921" s="399"/>
      <c r="I921" s="399"/>
      <c r="J921" s="399"/>
      <c r="K921" s="399"/>
      <c r="L921" s="399"/>
      <c r="M921" s="399"/>
      <c r="N921" s="399"/>
      <c r="O921" s="399"/>
      <c r="P921" s="399"/>
      <c r="Q921" s="399"/>
      <c r="R921" s="399"/>
      <c r="S921" s="399"/>
      <c r="T921" s="399"/>
      <c r="U921" s="399"/>
      <c r="V921" s="399"/>
      <c r="W921" s="399"/>
      <c r="X921" s="399"/>
      <c r="Y921" s="399"/>
      <c r="Z921" s="399"/>
    </row>
    <row r="922" spans="1:26" x14ac:dyDescent="0.25">
      <c r="A922" s="399"/>
      <c r="B922" s="399"/>
      <c r="C922" s="399"/>
      <c r="D922" s="399"/>
      <c r="E922" s="399"/>
      <c r="F922" s="399"/>
      <c r="G922" s="399"/>
      <c r="H922" s="399"/>
      <c r="I922" s="399"/>
      <c r="J922" s="399"/>
      <c r="K922" s="399"/>
      <c r="L922" s="399"/>
      <c r="M922" s="399"/>
      <c r="N922" s="399"/>
      <c r="O922" s="399"/>
      <c r="P922" s="399"/>
      <c r="Q922" s="399"/>
      <c r="R922" s="399"/>
      <c r="S922" s="399"/>
      <c r="T922" s="399"/>
      <c r="U922" s="399"/>
      <c r="V922" s="399"/>
      <c r="W922" s="399"/>
      <c r="X922" s="399"/>
      <c r="Y922" s="399"/>
      <c r="Z922" s="399"/>
    </row>
    <row r="923" spans="1:26" x14ac:dyDescent="0.25">
      <c r="A923" s="399"/>
      <c r="B923" s="399"/>
      <c r="C923" s="399"/>
      <c r="D923" s="399"/>
      <c r="E923" s="399"/>
      <c r="F923" s="399"/>
      <c r="G923" s="399"/>
      <c r="H923" s="399"/>
      <c r="I923" s="399"/>
      <c r="J923" s="399"/>
      <c r="K923" s="399"/>
      <c r="L923" s="399"/>
      <c r="M923" s="399"/>
      <c r="N923" s="399"/>
      <c r="O923" s="399"/>
      <c r="P923" s="399"/>
      <c r="Q923" s="399"/>
      <c r="R923" s="399"/>
      <c r="S923" s="399"/>
      <c r="T923" s="399"/>
      <c r="U923" s="399"/>
      <c r="V923" s="399"/>
      <c r="W923" s="399"/>
      <c r="X923" s="399"/>
      <c r="Y923" s="399"/>
      <c r="Z923" s="399"/>
    </row>
    <row r="924" spans="1:26" x14ac:dyDescent="0.25">
      <c r="A924" s="399"/>
      <c r="B924" s="399"/>
      <c r="C924" s="399"/>
      <c r="D924" s="399"/>
      <c r="E924" s="399"/>
      <c r="F924" s="399"/>
      <c r="G924" s="399"/>
      <c r="H924" s="399"/>
      <c r="I924" s="399"/>
      <c r="J924" s="399"/>
      <c r="K924" s="399"/>
      <c r="L924" s="399"/>
      <c r="M924" s="399"/>
      <c r="N924" s="399"/>
      <c r="O924" s="399"/>
      <c r="P924" s="399"/>
      <c r="Q924" s="399"/>
      <c r="R924" s="399"/>
      <c r="S924" s="399"/>
      <c r="T924" s="399"/>
      <c r="U924" s="399"/>
      <c r="V924" s="399"/>
      <c r="W924" s="399"/>
      <c r="X924" s="399"/>
      <c r="Y924" s="399"/>
      <c r="Z924" s="399"/>
    </row>
    <row r="925" spans="1:26" x14ac:dyDescent="0.25">
      <c r="A925" s="399"/>
      <c r="B925" s="399"/>
      <c r="C925" s="399"/>
      <c r="D925" s="399"/>
      <c r="E925" s="399"/>
      <c r="F925" s="399"/>
      <c r="G925" s="399"/>
      <c r="H925" s="399"/>
      <c r="I925" s="399"/>
      <c r="J925" s="399"/>
      <c r="K925" s="399"/>
      <c r="L925" s="399"/>
      <c r="M925" s="399"/>
      <c r="N925" s="399"/>
      <c r="O925" s="399"/>
      <c r="P925" s="399"/>
      <c r="Q925" s="399"/>
      <c r="R925" s="399"/>
      <c r="S925" s="399"/>
      <c r="T925" s="399"/>
      <c r="U925" s="399"/>
      <c r="V925" s="399"/>
      <c r="W925" s="399"/>
      <c r="X925" s="399"/>
      <c r="Y925" s="399"/>
      <c r="Z925" s="399"/>
    </row>
    <row r="926" spans="1:26" x14ac:dyDescent="0.25">
      <c r="A926" s="399"/>
      <c r="B926" s="399"/>
      <c r="C926" s="399"/>
      <c r="D926" s="399"/>
      <c r="E926" s="399"/>
      <c r="F926" s="399"/>
      <c r="G926" s="399"/>
      <c r="H926" s="399"/>
      <c r="I926" s="399"/>
      <c r="J926" s="399"/>
      <c r="K926" s="399"/>
      <c r="L926" s="399"/>
      <c r="M926" s="399"/>
      <c r="N926" s="399"/>
      <c r="O926" s="399"/>
      <c r="P926" s="399"/>
      <c r="Q926" s="399"/>
      <c r="R926" s="399"/>
      <c r="S926" s="399"/>
      <c r="T926" s="399"/>
      <c r="U926" s="399"/>
      <c r="V926" s="399"/>
      <c r="W926" s="399"/>
      <c r="X926" s="399"/>
      <c r="Y926" s="399"/>
      <c r="Z926" s="399"/>
    </row>
    <row r="927" spans="1:26" x14ac:dyDescent="0.25">
      <c r="A927" s="399"/>
      <c r="B927" s="399"/>
      <c r="C927" s="399"/>
      <c r="D927" s="399"/>
      <c r="E927" s="399"/>
      <c r="F927" s="399"/>
      <c r="G927" s="399"/>
      <c r="H927" s="399"/>
      <c r="I927" s="399"/>
      <c r="J927" s="399"/>
      <c r="K927" s="399"/>
      <c r="L927" s="399"/>
      <c r="M927" s="399"/>
      <c r="N927" s="399"/>
      <c r="O927" s="399"/>
      <c r="P927" s="399"/>
      <c r="Q927" s="399"/>
      <c r="R927" s="399"/>
      <c r="S927" s="399"/>
      <c r="T927" s="399"/>
      <c r="U927" s="399"/>
      <c r="V927" s="399"/>
      <c r="W927" s="399"/>
      <c r="X927" s="399"/>
      <c r="Y927" s="399"/>
      <c r="Z927" s="399"/>
    </row>
    <row r="928" spans="1:26" x14ac:dyDescent="0.25">
      <c r="A928" s="399"/>
      <c r="B928" s="399"/>
      <c r="C928" s="399"/>
      <c r="D928" s="399"/>
      <c r="E928" s="399"/>
      <c r="F928" s="399"/>
      <c r="G928" s="399"/>
      <c r="H928" s="399"/>
      <c r="I928" s="399"/>
      <c r="J928" s="399"/>
      <c r="K928" s="399"/>
      <c r="L928" s="399"/>
      <c r="M928" s="399"/>
      <c r="N928" s="399"/>
      <c r="O928" s="399"/>
      <c r="P928" s="399"/>
      <c r="Q928" s="399"/>
      <c r="R928" s="399"/>
      <c r="S928" s="399"/>
      <c r="T928" s="399"/>
      <c r="U928" s="399"/>
      <c r="V928" s="399"/>
      <c r="W928" s="399"/>
      <c r="X928" s="399"/>
      <c r="Y928" s="399"/>
      <c r="Z928" s="399"/>
    </row>
    <row r="929" spans="1:26" x14ac:dyDescent="0.25">
      <c r="A929" s="399"/>
      <c r="B929" s="399"/>
      <c r="C929" s="399"/>
      <c r="D929" s="399"/>
      <c r="E929" s="399"/>
      <c r="F929" s="399"/>
      <c r="G929" s="399"/>
      <c r="H929" s="399"/>
      <c r="I929" s="399"/>
      <c r="J929" s="399"/>
      <c r="K929" s="399"/>
      <c r="L929" s="399"/>
      <c r="M929" s="399"/>
      <c r="N929" s="399"/>
      <c r="O929" s="399"/>
      <c r="P929" s="399"/>
      <c r="Q929" s="399"/>
      <c r="R929" s="399"/>
      <c r="S929" s="399"/>
      <c r="T929" s="399"/>
      <c r="U929" s="399"/>
      <c r="V929" s="399"/>
      <c r="W929" s="399"/>
      <c r="X929" s="399"/>
      <c r="Y929" s="399"/>
      <c r="Z929" s="399"/>
    </row>
    <row r="930" spans="1:26" x14ac:dyDescent="0.25">
      <c r="A930" s="399"/>
      <c r="B930" s="399"/>
      <c r="C930" s="399"/>
      <c r="D930" s="399"/>
      <c r="E930" s="399"/>
      <c r="F930" s="399"/>
      <c r="G930" s="399"/>
      <c r="H930" s="399"/>
      <c r="I930" s="399"/>
      <c r="J930" s="399"/>
      <c r="K930" s="399"/>
      <c r="L930" s="399"/>
      <c r="M930" s="399"/>
      <c r="N930" s="399"/>
      <c r="O930" s="399"/>
      <c r="P930" s="399"/>
      <c r="Q930" s="399"/>
      <c r="R930" s="399"/>
      <c r="S930" s="399"/>
      <c r="T930" s="399"/>
      <c r="U930" s="399"/>
      <c r="V930" s="399"/>
      <c r="W930" s="399"/>
      <c r="X930" s="399"/>
      <c r="Y930" s="399"/>
      <c r="Z930" s="399"/>
    </row>
    <row r="931" spans="1:26" x14ac:dyDescent="0.25">
      <c r="A931" s="399"/>
      <c r="B931" s="399"/>
      <c r="C931" s="399"/>
      <c r="D931" s="399"/>
      <c r="E931" s="399"/>
      <c r="F931" s="399"/>
      <c r="G931" s="399"/>
      <c r="H931" s="399"/>
      <c r="I931" s="399"/>
      <c r="J931" s="399"/>
      <c r="K931" s="399"/>
      <c r="L931" s="399"/>
      <c r="M931" s="399"/>
      <c r="N931" s="399"/>
      <c r="O931" s="399"/>
      <c r="P931" s="399"/>
      <c r="Q931" s="399"/>
      <c r="R931" s="399"/>
      <c r="S931" s="399"/>
      <c r="T931" s="399"/>
      <c r="U931" s="399"/>
      <c r="V931" s="399"/>
      <c r="W931" s="399"/>
      <c r="X931" s="399"/>
      <c r="Y931" s="399"/>
      <c r="Z931" s="399"/>
    </row>
    <row r="932" spans="1:26" x14ac:dyDescent="0.25">
      <c r="A932" s="399"/>
      <c r="B932" s="399"/>
      <c r="C932" s="399"/>
      <c r="D932" s="399"/>
      <c r="E932" s="399"/>
      <c r="F932" s="399"/>
      <c r="G932" s="399"/>
      <c r="H932" s="399"/>
      <c r="I932" s="399"/>
      <c r="J932" s="399"/>
      <c r="K932" s="399"/>
      <c r="L932" s="399"/>
      <c r="M932" s="399"/>
      <c r="N932" s="399"/>
      <c r="O932" s="399"/>
      <c r="P932" s="399"/>
      <c r="Q932" s="399"/>
      <c r="R932" s="399"/>
      <c r="S932" s="399"/>
      <c r="T932" s="399"/>
      <c r="U932" s="399"/>
      <c r="V932" s="399"/>
      <c r="W932" s="399"/>
      <c r="X932" s="399"/>
      <c r="Y932" s="399"/>
      <c r="Z932" s="399"/>
    </row>
    <row r="933" spans="1:26" x14ac:dyDescent="0.25">
      <c r="A933" s="399"/>
      <c r="B933" s="399"/>
      <c r="C933" s="399"/>
      <c r="D933" s="399"/>
      <c r="E933" s="399"/>
      <c r="F933" s="399"/>
      <c r="G933" s="399"/>
      <c r="H933" s="399"/>
      <c r="I933" s="399"/>
      <c r="J933" s="399"/>
      <c r="K933" s="399"/>
      <c r="L933" s="399"/>
      <c r="M933" s="399"/>
      <c r="N933" s="399"/>
      <c r="O933" s="399"/>
      <c r="P933" s="399"/>
      <c r="Q933" s="399"/>
      <c r="R933" s="399"/>
      <c r="S933" s="399"/>
      <c r="T933" s="399"/>
      <c r="U933" s="399"/>
      <c r="V933" s="399"/>
      <c r="W933" s="399"/>
      <c r="X933" s="399"/>
      <c r="Y933" s="399"/>
      <c r="Z933" s="399"/>
    </row>
    <row r="934" spans="1:26" x14ac:dyDescent="0.25">
      <c r="A934" s="399"/>
      <c r="B934" s="399"/>
      <c r="C934" s="399"/>
      <c r="D934" s="399"/>
      <c r="E934" s="399"/>
      <c r="F934" s="399"/>
      <c r="G934" s="399"/>
      <c r="H934" s="399"/>
      <c r="I934" s="399"/>
      <c r="J934" s="399"/>
      <c r="K934" s="399"/>
      <c r="L934" s="399"/>
      <c r="M934" s="399"/>
      <c r="N934" s="399"/>
      <c r="O934" s="399"/>
      <c r="P934" s="399"/>
      <c r="Q934" s="399"/>
      <c r="R934" s="399"/>
      <c r="S934" s="399"/>
      <c r="T934" s="399"/>
      <c r="U934" s="399"/>
      <c r="V934" s="399"/>
      <c r="W934" s="399"/>
      <c r="X934" s="399"/>
      <c r="Y934" s="399"/>
      <c r="Z934" s="399"/>
    </row>
    <row r="935" spans="1:26" x14ac:dyDescent="0.25">
      <c r="A935" s="399"/>
      <c r="B935" s="399"/>
      <c r="C935" s="399"/>
      <c r="D935" s="399"/>
      <c r="E935" s="399"/>
      <c r="F935" s="399"/>
      <c r="G935" s="399"/>
      <c r="H935" s="399"/>
      <c r="I935" s="399"/>
      <c r="J935" s="399"/>
      <c r="K935" s="399"/>
      <c r="L935" s="399"/>
      <c r="M935" s="399"/>
      <c r="N935" s="399"/>
      <c r="O935" s="399"/>
      <c r="P935" s="399"/>
      <c r="Q935" s="399"/>
      <c r="R935" s="399"/>
      <c r="S935" s="399"/>
      <c r="T935" s="399"/>
      <c r="U935" s="399"/>
      <c r="V935" s="399"/>
      <c r="W935" s="399"/>
      <c r="X935" s="399"/>
      <c r="Y935" s="399"/>
      <c r="Z935" s="399"/>
    </row>
    <row r="936" spans="1:26" x14ac:dyDescent="0.25">
      <c r="A936" s="399"/>
      <c r="B936" s="399"/>
      <c r="C936" s="399"/>
      <c r="D936" s="399"/>
      <c r="E936" s="399"/>
      <c r="F936" s="399"/>
      <c r="G936" s="399"/>
      <c r="H936" s="399"/>
      <c r="I936" s="399"/>
      <c r="J936" s="399"/>
      <c r="K936" s="399"/>
      <c r="L936" s="399"/>
      <c r="M936" s="399"/>
      <c r="N936" s="399"/>
      <c r="O936" s="399"/>
      <c r="P936" s="399"/>
      <c r="Q936" s="399"/>
      <c r="R936" s="399"/>
      <c r="S936" s="399"/>
      <c r="T936" s="399"/>
      <c r="U936" s="399"/>
      <c r="V936" s="399"/>
      <c r="W936" s="399"/>
      <c r="X936" s="399"/>
      <c r="Y936" s="399"/>
      <c r="Z936" s="399"/>
    </row>
    <row r="937" spans="1:26" x14ac:dyDescent="0.25">
      <c r="A937" s="399"/>
      <c r="B937" s="399"/>
      <c r="C937" s="399"/>
      <c r="D937" s="399"/>
      <c r="E937" s="399"/>
      <c r="F937" s="399"/>
      <c r="G937" s="399"/>
      <c r="H937" s="399"/>
      <c r="I937" s="399"/>
      <c r="J937" s="399"/>
      <c r="K937" s="399"/>
      <c r="L937" s="399"/>
      <c r="M937" s="399"/>
      <c r="N937" s="399"/>
      <c r="O937" s="399"/>
      <c r="P937" s="399"/>
      <c r="Q937" s="399"/>
      <c r="R937" s="399"/>
      <c r="S937" s="399"/>
      <c r="T937" s="399"/>
      <c r="U937" s="399"/>
      <c r="V937" s="399"/>
      <c r="W937" s="399"/>
      <c r="X937" s="399"/>
      <c r="Y937" s="399"/>
      <c r="Z937" s="399"/>
    </row>
    <row r="938" spans="1:26" x14ac:dyDescent="0.25">
      <c r="A938" s="399"/>
      <c r="B938" s="399"/>
      <c r="C938" s="399"/>
      <c r="D938" s="399"/>
      <c r="E938" s="399"/>
      <c r="F938" s="399"/>
      <c r="G938" s="399"/>
      <c r="H938" s="399"/>
      <c r="I938" s="399"/>
      <c r="J938" s="399"/>
      <c r="K938" s="399"/>
      <c r="L938" s="399"/>
      <c r="M938" s="399"/>
      <c r="N938" s="399"/>
      <c r="O938" s="399"/>
      <c r="P938" s="399"/>
      <c r="Q938" s="399"/>
      <c r="R938" s="399"/>
      <c r="S938" s="399"/>
      <c r="T938" s="399"/>
      <c r="U938" s="399"/>
      <c r="V938" s="399"/>
      <c r="W938" s="399"/>
      <c r="X938" s="399"/>
      <c r="Y938" s="399"/>
      <c r="Z938" s="399"/>
    </row>
    <row r="939" spans="1:26" x14ac:dyDescent="0.25">
      <c r="A939" s="399"/>
      <c r="B939" s="399"/>
      <c r="C939" s="399"/>
      <c r="D939" s="399"/>
      <c r="E939" s="399"/>
      <c r="F939" s="399"/>
      <c r="G939" s="399"/>
      <c r="H939" s="399"/>
      <c r="I939" s="399"/>
      <c r="J939" s="399"/>
      <c r="K939" s="399"/>
      <c r="L939" s="399"/>
      <c r="M939" s="399"/>
      <c r="N939" s="399"/>
      <c r="O939" s="399"/>
      <c r="P939" s="399"/>
      <c r="Q939" s="399"/>
      <c r="R939" s="399"/>
      <c r="S939" s="399"/>
      <c r="T939" s="399"/>
      <c r="U939" s="399"/>
      <c r="V939" s="399"/>
      <c r="W939" s="399"/>
      <c r="X939" s="399"/>
      <c r="Y939" s="399"/>
      <c r="Z939" s="399"/>
    </row>
    <row r="940" spans="1:26" x14ac:dyDescent="0.25">
      <c r="A940" s="399"/>
      <c r="B940" s="399"/>
      <c r="C940" s="399"/>
      <c r="D940" s="399"/>
      <c r="E940" s="399"/>
      <c r="F940" s="399"/>
      <c r="G940" s="399"/>
      <c r="H940" s="399"/>
      <c r="I940" s="399"/>
      <c r="J940" s="399"/>
      <c r="K940" s="399"/>
      <c r="L940" s="399"/>
      <c r="M940" s="399"/>
      <c r="N940" s="399"/>
      <c r="O940" s="399"/>
      <c r="P940" s="399"/>
      <c r="Q940" s="399"/>
      <c r="R940" s="399"/>
      <c r="S940" s="399"/>
      <c r="T940" s="399"/>
      <c r="U940" s="399"/>
      <c r="V940" s="399"/>
      <c r="W940" s="399"/>
      <c r="X940" s="399"/>
      <c r="Y940" s="399"/>
      <c r="Z940" s="399"/>
    </row>
    <row r="941" spans="1:26" x14ac:dyDescent="0.25">
      <c r="A941" s="399"/>
      <c r="B941" s="399"/>
      <c r="C941" s="399"/>
      <c r="D941" s="399"/>
      <c r="E941" s="399"/>
      <c r="F941" s="399"/>
      <c r="G941" s="399"/>
      <c r="H941" s="399"/>
      <c r="I941" s="399"/>
      <c r="J941" s="399"/>
      <c r="K941" s="399"/>
      <c r="L941" s="399"/>
      <c r="M941" s="399"/>
      <c r="N941" s="399"/>
      <c r="O941" s="399"/>
      <c r="P941" s="399"/>
      <c r="Q941" s="399"/>
      <c r="R941" s="399"/>
      <c r="S941" s="399"/>
      <c r="T941" s="399"/>
      <c r="U941" s="399"/>
      <c r="V941" s="399"/>
      <c r="W941" s="399"/>
      <c r="X941" s="399"/>
      <c r="Y941" s="399"/>
      <c r="Z941" s="399"/>
    </row>
    <row r="942" spans="1:26" x14ac:dyDescent="0.25">
      <c r="A942" s="399"/>
      <c r="B942" s="399"/>
      <c r="C942" s="399"/>
      <c r="D942" s="399"/>
      <c r="E942" s="399"/>
      <c r="F942" s="399"/>
      <c r="G942" s="399"/>
      <c r="H942" s="399"/>
      <c r="I942" s="399"/>
      <c r="J942" s="399"/>
      <c r="K942" s="399"/>
      <c r="L942" s="399"/>
      <c r="M942" s="399"/>
      <c r="N942" s="399"/>
      <c r="O942" s="399"/>
      <c r="P942" s="399"/>
      <c r="Q942" s="399"/>
      <c r="R942" s="399"/>
      <c r="S942" s="399"/>
      <c r="T942" s="399"/>
      <c r="U942" s="399"/>
      <c r="V942" s="399"/>
      <c r="W942" s="399"/>
      <c r="X942" s="399"/>
      <c r="Y942" s="399"/>
      <c r="Z942" s="399"/>
    </row>
    <row r="943" spans="1:26" x14ac:dyDescent="0.25">
      <c r="A943" s="399"/>
      <c r="B943" s="399"/>
      <c r="C943" s="399"/>
      <c r="D943" s="399"/>
      <c r="E943" s="399"/>
      <c r="F943" s="399"/>
      <c r="G943" s="399"/>
      <c r="H943" s="399"/>
      <c r="I943" s="399"/>
      <c r="J943" s="399"/>
      <c r="K943" s="399"/>
      <c r="L943" s="399"/>
      <c r="M943" s="399"/>
      <c r="N943" s="399"/>
      <c r="O943" s="399"/>
      <c r="P943" s="399"/>
      <c r="Q943" s="399"/>
      <c r="R943" s="399"/>
      <c r="S943" s="399"/>
      <c r="T943" s="399"/>
      <c r="U943" s="399"/>
      <c r="V943" s="399"/>
      <c r="W943" s="399"/>
      <c r="X943" s="399"/>
      <c r="Y943" s="399"/>
      <c r="Z943" s="399"/>
    </row>
    <row r="944" spans="1:26" x14ac:dyDescent="0.25">
      <c r="A944" s="399"/>
      <c r="B944" s="399"/>
      <c r="C944" s="399"/>
      <c r="D944" s="399"/>
      <c r="E944" s="399"/>
      <c r="F944" s="399"/>
      <c r="G944" s="399"/>
      <c r="H944" s="399"/>
      <c r="I944" s="399"/>
      <c r="J944" s="399"/>
      <c r="K944" s="399"/>
      <c r="L944" s="399"/>
      <c r="M944" s="399"/>
      <c r="N944" s="399"/>
      <c r="O944" s="399"/>
      <c r="P944" s="399"/>
      <c r="Q944" s="399"/>
      <c r="R944" s="399"/>
      <c r="S944" s="399"/>
      <c r="T944" s="399"/>
      <c r="U944" s="399"/>
      <c r="V944" s="399"/>
      <c r="W944" s="399"/>
      <c r="X944" s="399"/>
      <c r="Y944" s="399"/>
      <c r="Z944" s="399"/>
    </row>
    <row r="945" spans="1:26" x14ac:dyDescent="0.25">
      <c r="A945" s="399"/>
      <c r="B945" s="399"/>
      <c r="C945" s="399"/>
      <c r="D945" s="399"/>
      <c r="E945" s="399"/>
      <c r="F945" s="399"/>
      <c r="G945" s="399"/>
      <c r="H945" s="399"/>
      <c r="I945" s="399"/>
      <c r="J945" s="399"/>
      <c r="K945" s="399"/>
      <c r="L945" s="399"/>
      <c r="M945" s="399"/>
      <c r="N945" s="399"/>
      <c r="O945" s="399"/>
      <c r="P945" s="399"/>
      <c r="Q945" s="399"/>
      <c r="R945" s="399"/>
      <c r="S945" s="399"/>
      <c r="T945" s="399"/>
      <c r="U945" s="399"/>
      <c r="V945" s="399"/>
      <c r="W945" s="399"/>
      <c r="X945" s="399"/>
      <c r="Y945" s="399"/>
      <c r="Z945" s="399"/>
    </row>
    <row r="946" spans="1:26" x14ac:dyDescent="0.25">
      <c r="A946" s="399"/>
      <c r="B946" s="399"/>
      <c r="C946" s="399"/>
      <c r="D946" s="399"/>
      <c r="E946" s="399"/>
      <c r="F946" s="399"/>
      <c r="G946" s="399"/>
      <c r="H946" s="399"/>
      <c r="I946" s="399"/>
      <c r="J946" s="399"/>
      <c r="K946" s="399"/>
      <c r="L946" s="399"/>
      <c r="M946" s="399"/>
      <c r="N946" s="399"/>
      <c r="O946" s="399"/>
      <c r="P946" s="399"/>
      <c r="Q946" s="399"/>
      <c r="R946" s="399"/>
      <c r="S946" s="399"/>
      <c r="T946" s="399"/>
      <c r="U946" s="399"/>
      <c r="V946" s="399"/>
      <c r="W946" s="399"/>
      <c r="X946" s="399"/>
      <c r="Y946" s="399"/>
      <c r="Z946" s="399"/>
    </row>
    <row r="947" spans="1:26" x14ac:dyDescent="0.25">
      <c r="A947" s="399"/>
      <c r="B947" s="399"/>
      <c r="C947" s="399"/>
      <c r="D947" s="399"/>
      <c r="E947" s="399"/>
      <c r="F947" s="399"/>
      <c r="G947" s="399"/>
      <c r="H947" s="399"/>
      <c r="I947" s="399"/>
      <c r="J947" s="399"/>
      <c r="K947" s="399"/>
      <c r="L947" s="399"/>
      <c r="M947" s="399"/>
      <c r="N947" s="399"/>
      <c r="O947" s="399"/>
      <c r="P947" s="399"/>
      <c r="Q947" s="399"/>
      <c r="R947" s="399"/>
      <c r="S947" s="399"/>
      <c r="T947" s="399"/>
      <c r="U947" s="399"/>
      <c r="V947" s="399"/>
      <c r="W947" s="399"/>
      <c r="X947" s="399"/>
      <c r="Y947" s="399"/>
      <c r="Z947" s="399"/>
    </row>
    <row r="948" spans="1:26" x14ac:dyDescent="0.25">
      <c r="A948" s="399"/>
      <c r="B948" s="399"/>
      <c r="C948" s="399"/>
      <c r="D948" s="399"/>
      <c r="E948" s="399"/>
      <c r="F948" s="399"/>
      <c r="G948" s="399"/>
      <c r="H948" s="399"/>
      <c r="I948" s="399"/>
      <c r="J948" s="399"/>
      <c r="K948" s="399"/>
      <c r="L948" s="399"/>
      <c r="M948" s="399"/>
      <c r="N948" s="399"/>
      <c r="O948" s="399"/>
      <c r="P948" s="399"/>
      <c r="Q948" s="399"/>
      <c r="R948" s="399"/>
      <c r="S948" s="399"/>
      <c r="T948" s="399"/>
      <c r="U948" s="399"/>
      <c r="V948" s="399"/>
      <c r="W948" s="399"/>
      <c r="X948" s="399"/>
      <c r="Y948" s="399"/>
      <c r="Z948" s="399"/>
    </row>
    <row r="949" spans="1:26" x14ac:dyDescent="0.25">
      <c r="A949" s="399"/>
      <c r="B949" s="399"/>
      <c r="C949" s="399"/>
      <c r="D949" s="399"/>
      <c r="E949" s="399"/>
      <c r="F949" s="399"/>
      <c r="G949" s="399"/>
      <c r="H949" s="399"/>
      <c r="I949" s="399"/>
      <c r="J949" s="399"/>
      <c r="K949" s="399"/>
      <c r="L949" s="399"/>
      <c r="M949" s="399"/>
      <c r="N949" s="399"/>
      <c r="O949" s="399"/>
      <c r="P949" s="399"/>
      <c r="Q949" s="399"/>
      <c r="R949" s="399"/>
      <c r="S949" s="399"/>
      <c r="T949" s="399"/>
      <c r="U949" s="399"/>
      <c r="V949" s="399"/>
      <c r="W949" s="399"/>
      <c r="X949" s="399"/>
      <c r="Y949" s="399"/>
      <c r="Z949" s="399"/>
    </row>
    <row r="950" spans="1:26" x14ac:dyDescent="0.25">
      <c r="A950" s="399"/>
      <c r="B950" s="399"/>
      <c r="C950" s="399"/>
      <c r="D950" s="399"/>
      <c r="E950" s="399"/>
      <c r="F950" s="399"/>
      <c r="G950" s="399"/>
      <c r="H950" s="399"/>
      <c r="I950" s="399"/>
      <c r="J950" s="399"/>
      <c r="K950" s="399"/>
      <c r="L950" s="399"/>
      <c r="M950" s="399"/>
      <c r="N950" s="399"/>
      <c r="O950" s="399"/>
      <c r="P950" s="399"/>
      <c r="Q950" s="399"/>
      <c r="R950" s="399"/>
      <c r="S950" s="399"/>
      <c r="T950" s="399"/>
      <c r="U950" s="399"/>
      <c r="V950" s="399"/>
      <c r="W950" s="399"/>
      <c r="X950" s="399"/>
      <c r="Y950" s="399"/>
      <c r="Z950" s="399"/>
    </row>
    <row r="951" spans="1:26" x14ac:dyDescent="0.25">
      <c r="A951" s="399"/>
      <c r="B951" s="399"/>
      <c r="C951" s="399"/>
      <c r="D951" s="399"/>
      <c r="E951" s="399"/>
      <c r="F951" s="399"/>
      <c r="G951" s="399"/>
      <c r="H951" s="399"/>
      <c r="I951" s="399"/>
      <c r="J951" s="399"/>
      <c r="K951" s="399"/>
      <c r="L951" s="399"/>
      <c r="M951" s="399"/>
      <c r="N951" s="399"/>
      <c r="O951" s="399"/>
      <c r="P951" s="399"/>
      <c r="Q951" s="399"/>
      <c r="R951" s="399"/>
      <c r="S951" s="399"/>
      <c r="T951" s="399"/>
      <c r="U951" s="399"/>
      <c r="V951" s="399"/>
      <c r="W951" s="399"/>
      <c r="X951" s="399"/>
      <c r="Y951" s="399"/>
      <c r="Z951" s="399"/>
    </row>
    <row r="952" spans="1:26" x14ac:dyDescent="0.25">
      <c r="A952" s="399"/>
      <c r="B952" s="399"/>
      <c r="C952" s="399"/>
      <c r="D952" s="399"/>
      <c r="E952" s="399"/>
      <c r="F952" s="399"/>
      <c r="G952" s="399"/>
      <c r="H952" s="399"/>
      <c r="I952" s="399"/>
      <c r="J952" s="399"/>
      <c r="K952" s="399"/>
      <c r="L952" s="399"/>
      <c r="M952" s="399"/>
      <c r="N952" s="399"/>
      <c r="O952" s="399"/>
      <c r="P952" s="399"/>
      <c r="Q952" s="399"/>
      <c r="R952" s="399"/>
      <c r="S952" s="399"/>
      <c r="T952" s="399"/>
      <c r="U952" s="399"/>
      <c r="V952" s="399"/>
      <c r="W952" s="399"/>
      <c r="X952" s="399"/>
      <c r="Y952" s="399"/>
      <c r="Z952" s="399"/>
    </row>
    <row r="953" spans="1:26" x14ac:dyDescent="0.25">
      <c r="A953" s="399"/>
      <c r="B953" s="399"/>
      <c r="C953" s="399"/>
      <c r="D953" s="399"/>
      <c r="E953" s="399"/>
      <c r="F953" s="399"/>
      <c r="G953" s="399"/>
      <c r="H953" s="399"/>
      <c r="I953" s="399"/>
      <c r="J953" s="399"/>
      <c r="K953" s="399"/>
      <c r="L953" s="399"/>
      <c r="M953" s="399"/>
      <c r="N953" s="399"/>
      <c r="O953" s="399"/>
      <c r="P953" s="399"/>
      <c r="Q953" s="399"/>
      <c r="R953" s="399"/>
      <c r="S953" s="399"/>
      <c r="T953" s="399"/>
      <c r="U953" s="399"/>
      <c r="V953" s="399"/>
      <c r="W953" s="399"/>
      <c r="X953" s="399"/>
      <c r="Y953" s="399"/>
      <c r="Z953" s="399"/>
    </row>
    <row r="954" spans="1:26" x14ac:dyDescent="0.25">
      <c r="A954" s="399"/>
      <c r="B954" s="399"/>
      <c r="C954" s="399"/>
      <c r="D954" s="399"/>
      <c r="E954" s="399"/>
      <c r="F954" s="399"/>
      <c r="G954" s="399"/>
      <c r="H954" s="399"/>
      <c r="I954" s="399"/>
      <c r="J954" s="399"/>
      <c r="K954" s="399"/>
      <c r="L954" s="399"/>
      <c r="M954" s="399"/>
      <c r="N954" s="399"/>
      <c r="O954" s="399"/>
      <c r="P954" s="399"/>
      <c r="Q954" s="399"/>
      <c r="R954" s="399"/>
      <c r="S954" s="399"/>
      <c r="T954" s="399"/>
      <c r="U954" s="399"/>
      <c r="V954" s="399"/>
      <c r="W954" s="399"/>
      <c r="X954" s="399"/>
      <c r="Y954" s="399"/>
      <c r="Z954" s="399"/>
    </row>
    <row r="955" spans="1:26" x14ac:dyDescent="0.25">
      <c r="A955" s="399"/>
      <c r="B955" s="399"/>
      <c r="C955" s="399"/>
      <c r="D955" s="399"/>
      <c r="E955" s="399"/>
      <c r="F955" s="399"/>
      <c r="G955" s="399"/>
      <c r="H955" s="399"/>
      <c r="I955" s="399"/>
      <c r="J955" s="399"/>
      <c r="K955" s="399"/>
      <c r="L955" s="399"/>
      <c r="M955" s="399"/>
      <c r="N955" s="399"/>
      <c r="O955" s="399"/>
      <c r="P955" s="399"/>
      <c r="Q955" s="399"/>
      <c r="R955" s="399"/>
      <c r="S955" s="399"/>
      <c r="T955" s="399"/>
      <c r="U955" s="399"/>
      <c r="V955" s="399"/>
      <c r="W955" s="399"/>
      <c r="X955" s="399"/>
      <c r="Y955" s="399"/>
      <c r="Z955" s="399"/>
    </row>
    <row r="956" spans="1:26" x14ac:dyDescent="0.25">
      <c r="A956" s="399"/>
      <c r="B956" s="399"/>
      <c r="C956" s="399"/>
      <c r="D956" s="399"/>
      <c r="E956" s="399"/>
      <c r="F956" s="399"/>
      <c r="G956" s="399"/>
      <c r="H956" s="399"/>
      <c r="I956" s="399"/>
      <c r="J956" s="399"/>
      <c r="K956" s="399"/>
      <c r="L956" s="399"/>
      <c r="M956" s="399"/>
      <c r="N956" s="399"/>
      <c r="O956" s="399"/>
      <c r="P956" s="399"/>
      <c r="Q956" s="399"/>
      <c r="R956" s="399"/>
      <c r="S956" s="399"/>
      <c r="T956" s="399"/>
      <c r="U956" s="399"/>
      <c r="V956" s="399"/>
      <c r="W956" s="399"/>
      <c r="X956" s="399"/>
      <c r="Y956" s="399"/>
      <c r="Z956" s="399"/>
    </row>
    <row r="957" spans="1:26" x14ac:dyDescent="0.25">
      <c r="A957" s="399"/>
      <c r="B957" s="399"/>
      <c r="C957" s="399"/>
      <c r="D957" s="399"/>
      <c r="E957" s="399"/>
      <c r="F957" s="399"/>
      <c r="G957" s="399"/>
      <c r="H957" s="399"/>
      <c r="I957" s="399"/>
      <c r="J957" s="399"/>
      <c r="K957" s="399"/>
      <c r="L957" s="399"/>
      <c r="M957" s="399"/>
      <c r="N957" s="399"/>
      <c r="O957" s="399"/>
      <c r="P957" s="399"/>
      <c r="Q957" s="399"/>
      <c r="R957" s="399"/>
      <c r="S957" s="399"/>
      <c r="T957" s="399"/>
      <c r="U957" s="399"/>
      <c r="V957" s="399"/>
      <c r="W957" s="399"/>
      <c r="X957" s="399"/>
      <c r="Y957" s="399"/>
      <c r="Z957" s="399"/>
    </row>
    <row r="958" spans="1:26" x14ac:dyDescent="0.25">
      <c r="A958" s="399"/>
      <c r="B958" s="399"/>
      <c r="C958" s="399"/>
      <c r="D958" s="399"/>
      <c r="E958" s="399"/>
      <c r="F958" s="399"/>
      <c r="G958" s="399"/>
      <c r="H958" s="399"/>
      <c r="I958" s="399"/>
      <c r="J958" s="399"/>
      <c r="K958" s="399"/>
      <c r="L958" s="399"/>
      <c r="M958" s="399"/>
      <c r="N958" s="399"/>
      <c r="O958" s="399"/>
      <c r="P958" s="399"/>
      <c r="Q958" s="399"/>
      <c r="R958" s="399"/>
      <c r="S958" s="399"/>
      <c r="T958" s="399"/>
      <c r="U958" s="399"/>
      <c r="V958" s="399"/>
      <c r="W958" s="399"/>
      <c r="X958" s="399"/>
      <c r="Y958" s="399"/>
      <c r="Z958" s="399"/>
    </row>
    <row r="959" spans="1:26" x14ac:dyDescent="0.25">
      <c r="A959" s="399"/>
      <c r="B959" s="399"/>
      <c r="C959" s="399"/>
      <c r="D959" s="399"/>
      <c r="E959" s="399"/>
      <c r="F959" s="399"/>
      <c r="G959" s="399"/>
      <c r="H959" s="399"/>
      <c r="I959" s="399"/>
      <c r="J959" s="399"/>
      <c r="K959" s="399"/>
      <c r="L959" s="399"/>
      <c r="M959" s="399"/>
      <c r="N959" s="399"/>
      <c r="O959" s="399"/>
      <c r="P959" s="399"/>
      <c r="Q959" s="399"/>
      <c r="R959" s="399"/>
      <c r="S959" s="399"/>
      <c r="T959" s="399"/>
      <c r="U959" s="399"/>
      <c r="V959" s="399"/>
      <c r="W959" s="399"/>
      <c r="X959" s="399"/>
      <c r="Y959" s="399"/>
      <c r="Z959" s="399"/>
    </row>
    <row r="960" spans="1:26" x14ac:dyDescent="0.25">
      <c r="A960" s="399"/>
      <c r="B960" s="399"/>
      <c r="C960" s="399"/>
      <c r="D960" s="399"/>
      <c r="E960" s="399"/>
      <c r="F960" s="399"/>
      <c r="G960" s="399"/>
      <c r="H960" s="399"/>
      <c r="I960" s="399"/>
      <c r="J960" s="399"/>
      <c r="K960" s="399"/>
      <c r="L960" s="399"/>
      <c r="M960" s="399"/>
      <c r="N960" s="399"/>
      <c r="O960" s="399"/>
      <c r="P960" s="399"/>
      <c r="Q960" s="399"/>
      <c r="R960" s="399"/>
      <c r="S960" s="399"/>
      <c r="T960" s="399"/>
      <c r="U960" s="399"/>
      <c r="V960" s="399"/>
      <c r="W960" s="399"/>
      <c r="X960" s="399"/>
      <c r="Y960" s="399"/>
      <c r="Z960" s="399"/>
    </row>
    <row r="961" spans="1:26" x14ac:dyDescent="0.25">
      <c r="A961" s="399"/>
      <c r="B961" s="399"/>
      <c r="C961" s="399"/>
      <c r="D961" s="399"/>
      <c r="E961" s="399"/>
      <c r="F961" s="399"/>
      <c r="G961" s="399"/>
      <c r="H961" s="399"/>
      <c r="I961" s="399"/>
      <c r="J961" s="399"/>
      <c r="K961" s="399"/>
      <c r="L961" s="399"/>
      <c r="M961" s="399"/>
      <c r="N961" s="399"/>
      <c r="O961" s="399"/>
      <c r="P961" s="399"/>
      <c r="Q961" s="399"/>
      <c r="R961" s="399"/>
      <c r="S961" s="399"/>
      <c r="T961" s="399"/>
      <c r="U961" s="399"/>
      <c r="V961" s="399"/>
      <c r="W961" s="399"/>
      <c r="X961" s="399"/>
      <c r="Y961" s="399"/>
      <c r="Z961" s="399"/>
    </row>
    <row r="962" spans="1:26" x14ac:dyDescent="0.25">
      <c r="A962" s="399"/>
      <c r="B962" s="399"/>
      <c r="C962" s="399"/>
      <c r="D962" s="399"/>
      <c r="E962" s="399"/>
      <c r="F962" s="399"/>
      <c r="G962" s="399"/>
      <c r="H962" s="399"/>
      <c r="I962" s="399"/>
      <c r="J962" s="399"/>
      <c r="K962" s="399"/>
      <c r="L962" s="399"/>
      <c r="M962" s="399"/>
      <c r="N962" s="399"/>
      <c r="O962" s="399"/>
      <c r="P962" s="399"/>
      <c r="Q962" s="399"/>
      <c r="R962" s="399"/>
      <c r="S962" s="399"/>
      <c r="T962" s="399"/>
      <c r="U962" s="399"/>
      <c r="V962" s="399"/>
      <c r="W962" s="399"/>
      <c r="X962" s="399"/>
      <c r="Y962" s="399"/>
      <c r="Z962" s="399"/>
    </row>
    <row r="963" spans="1:26" x14ac:dyDescent="0.25">
      <c r="A963" s="399"/>
      <c r="B963" s="399"/>
      <c r="C963" s="399"/>
      <c r="D963" s="399"/>
      <c r="E963" s="399"/>
      <c r="F963" s="399"/>
      <c r="G963" s="399"/>
      <c r="H963" s="399"/>
      <c r="I963" s="399"/>
      <c r="J963" s="399"/>
      <c r="K963" s="399"/>
      <c r="L963" s="399"/>
      <c r="M963" s="399"/>
      <c r="N963" s="399"/>
      <c r="O963" s="399"/>
      <c r="P963" s="399"/>
      <c r="Q963" s="399"/>
      <c r="R963" s="399"/>
      <c r="S963" s="399"/>
      <c r="T963" s="399"/>
      <c r="U963" s="399"/>
      <c r="V963" s="399"/>
      <c r="W963" s="399"/>
      <c r="X963" s="399"/>
      <c r="Y963" s="399"/>
      <c r="Z963" s="399"/>
    </row>
    <row r="964" spans="1:26" x14ac:dyDescent="0.25">
      <c r="A964" s="399"/>
      <c r="B964" s="399"/>
      <c r="C964" s="399"/>
      <c r="D964" s="399"/>
      <c r="E964" s="399"/>
      <c r="F964" s="399"/>
      <c r="G964" s="399"/>
      <c r="H964" s="399"/>
      <c r="I964" s="399"/>
      <c r="J964" s="399"/>
      <c r="K964" s="399"/>
      <c r="L964" s="399"/>
      <c r="M964" s="399"/>
      <c r="N964" s="399"/>
      <c r="O964" s="399"/>
      <c r="P964" s="399"/>
      <c r="Q964" s="399"/>
      <c r="R964" s="399"/>
      <c r="S964" s="399"/>
      <c r="T964" s="399"/>
      <c r="U964" s="399"/>
      <c r="V964" s="399"/>
      <c r="W964" s="399"/>
      <c r="X964" s="399"/>
      <c r="Y964" s="399"/>
      <c r="Z964" s="399"/>
    </row>
    <row r="965" spans="1:26" x14ac:dyDescent="0.25">
      <c r="A965" s="399"/>
      <c r="B965" s="399"/>
      <c r="C965" s="399"/>
      <c r="D965" s="399"/>
      <c r="E965" s="399"/>
      <c r="F965" s="399"/>
      <c r="G965" s="399"/>
      <c r="H965" s="399"/>
      <c r="I965" s="399"/>
      <c r="J965" s="399"/>
      <c r="K965" s="399"/>
      <c r="L965" s="399"/>
      <c r="M965" s="399"/>
      <c r="N965" s="399"/>
      <c r="O965" s="399"/>
      <c r="P965" s="399"/>
      <c r="Q965" s="399"/>
      <c r="R965" s="399"/>
      <c r="S965" s="399"/>
      <c r="T965" s="399"/>
      <c r="U965" s="399"/>
      <c r="V965" s="399"/>
      <c r="W965" s="399"/>
      <c r="X965" s="399"/>
      <c r="Y965" s="399"/>
      <c r="Z965" s="399"/>
    </row>
    <row r="966" spans="1:26" x14ac:dyDescent="0.25">
      <c r="A966" s="399"/>
      <c r="B966" s="399"/>
      <c r="C966" s="399"/>
      <c r="D966" s="399"/>
      <c r="E966" s="399"/>
      <c r="F966" s="399"/>
      <c r="G966" s="399"/>
      <c r="H966" s="399"/>
      <c r="I966" s="399"/>
      <c r="J966" s="399"/>
      <c r="K966" s="399"/>
      <c r="L966" s="399"/>
      <c r="M966" s="399"/>
      <c r="N966" s="399"/>
      <c r="O966" s="399"/>
      <c r="P966" s="399"/>
      <c r="Q966" s="399"/>
      <c r="R966" s="399"/>
      <c r="S966" s="399"/>
      <c r="T966" s="399"/>
      <c r="U966" s="399"/>
      <c r="V966" s="399"/>
      <c r="W966" s="399"/>
      <c r="X966" s="399"/>
      <c r="Y966" s="399"/>
      <c r="Z966" s="399"/>
    </row>
    <row r="967" spans="1:26" x14ac:dyDescent="0.25">
      <c r="A967" s="399"/>
      <c r="B967" s="399"/>
      <c r="C967" s="399"/>
      <c r="D967" s="399"/>
      <c r="E967" s="399"/>
      <c r="F967" s="399"/>
      <c r="G967" s="399"/>
      <c r="H967" s="399"/>
      <c r="I967" s="399"/>
      <c r="J967" s="399"/>
      <c r="K967" s="399"/>
      <c r="L967" s="399"/>
      <c r="M967" s="399"/>
      <c r="N967" s="399"/>
      <c r="O967" s="399"/>
      <c r="P967" s="399"/>
      <c r="Q967" s="399"/>
      <c r="R967" s="399"/>
      <c r="S967" s="399"/>
      <c r="T967" s="399"/>
      <c r="U967" s="399"/>
      <c r="V967" s="399"/>
      <c r="W967" s="399"/>
      <c r="X967" s="399"/>
      <c r="Y967" s="399"/>
      <c r="Z967" s="399"/>
    </row>
    <row r="968" spans="1:26" x14ac:dyDescent="0.25">
      <c r="A968" s="399"/>
      <c r="B968" s="399"/>
      <c r="C968" s="399"/>
      <c r="D968" s="399"/>
      <c r="E968" s="399"/>
      <c r="F968" s="399"/>
      <c r="G968" s="399"/>
      <c r="H968" s="399"/>
      <c r="I968" s="399"/>
      <c r="J968" s="399"/>
      <c r="K968" s="399"/>
      <c r="L968" s="399"/>
      <c r="M968" s="399"/>
      <c r="N968" s="399"/>
      <c r="O968" s="399"/>
      <c r="P968" s="399"/>
      <c r="Q968" s="399"/>
      <c r="R968" s="399"/>
      <c r="S968" s="399"/>
      <c r="T968" s="399"/>
      <c r="U968" s="399"/>
      <c r="V968" s="399"/>
      <c r="W968" s="399"/>
      <c r="X968" s="399"/>
      <c r="Y968" s="399"/>
      <c r="Z968" s="399"/>
    </row>
    <row r="969" spans="1:26" x14ac:dyDescent="0.25">
      <c r="A969" s="399"/>
      <c r="B969" s="399"/>
      <c r="C969" s="399"/>
      <c r="D969" s="399"/>
      <c r="E969" s="399"/>
      <c r="F969" s="399"/>
      <c r="G969" s="399"/>
      <c r="H969" s="399"/>
      <c r="I969" s="399"/>
      <c r="J969" s="399"/>
      <c r="K969" s="399"/>
      <c r="L969" s="399"/>
      <c r="M969" s="399"/>
      <c r="N969" s="399"/>
      <c r="O969" s="399"/>
      <c r="P969" s="399"/>
      <c r="Q969" s="399"/>
      <c r="R969" s="399"/>
      <c r="S969" s="399"/>
      <c r="T969" s="399"/>
      <c r="U969" s="399"/>
      <c r="V969" s="399"/>
      <c r="W969" s="399"/>
      <c r="X969" s="399"/>
      <c r="Y969" s="399"/>
      <c r="Z969" s="399"/>
    </row>
    <row r="970" spans="1:26" x14ac:dyDescent="0.25">
      <c r="A970" s="399"/>
      <c r="B970" s="399"/>
      <c r="C970" s="399"/>
      <c r="D970" s="399"/>
      <c r="E970" s="399"/>
      <c r="F970" s="399"/>
      <c r="G970" s="399"/>
      <c r="H970" s="399"/>
      <c r="I970" s="399"/>
      <c r="J970" s="399"/>
      <c r="K970" s="399"/>
      <c r="L970" s="399"/>
      <c r="M970" s="399"/>
      <c r="N970" s="399"/>
      <c r="O970" s="399"/>
      <c r="P970" s="399"/>
      <c r="Q970" s="399"/>
      <c r="R970" s="399"/>
      <c r="S970" s="399"/>
      <c r="T970" s="399"/>
      <c r="U970" s="399"/>
      <c r="V970" s="399"/>
      <c r="W970" s="399"/>
      <c r="X970" s="399"/>
      <c r="Y970" s="399"/>
      <c r="Z970" s="399"/>
    </row>
    <row r="971" spans="1:26" x14ac:dyDescent="0.25">
      <c r="A971" s="399"/>
      <c r="B971" s="399"/>
      <c r="C971" s="399"/>
      <c r="D971" s="399"/>
      <c r="E971" s="399"/>
      <c r="F971" s="399"/>
      <c r="G971" s="399"/>
      <c r="H971" s="399"/>
      <c r="I971" s="399"/>
      <c r="J971" s="399"/>
      <c r="K971" s="399"/>
      <c r="L971" s="399"/>
      <c r="M971" s="399"/>
      <c r="N971" s="399"/>
      <c r="O971" s="399"/>
      <c r="P971" s="399"/>
      <c r="Q971" s="399"/>
      <c r="R971" s="399"/>
      <c r="S971" s="399"/>
      <c r="T971" s="399"/>
      <c r="U971" s="399"/>
      <c r="V971" s="399"/>
      <c r="W971" s="399"/>
      <c r="X971" s="399"/>
      <c r="Y971" s="399"/>
      <c r="Z971" s="399"/>
    </row>
    <row r="972" spans="1:26" x14ac:dyDescent="0.25">
      <c r="A972" s="399"/>
      <c r="B972" s="399"/>
      <c r="C972" s="399"/>
      <c r="D972" s="399"/>
      <c r="E972" s="399"/>
      <c r="F972" s="399"/>
      <c r="G972" s="399"/>
      <c r="H972" s="399"/>
      <c r="I972" s="399"/>
      <c r="J972" s="399"/>
      <c r="K972" s="399"/>
      <c r="L972" s="399"/>
      <c r="M972" s="399"/>
      <c r="N972" s="399"/>
      <c r="O972" s="399"/>
      <c r="P972" s="399"/>
      <c r="Q972" s="399"/>
      <c r="R972" s="399"/>
      <c r="S972" s="399"/>
      <c r="T972" s="399"/>
      <c r="U972" s="399"/>
      <c r="V972" s="399"/>
      <c r="W972" s="399"/>
      <c r="X972" s="399"/>
      <c r="Y972" s="399"/>
      <c r="Z972" s="399"/>
    </row>
    <row r="973" spans="1:26" x14ac:dyDescent="0.25">
      <c r="A973" s="399"/>
      <c r="B973" s="399"/>
      <c r="C973" s="399"/>
      <c r="D973" s="399"/>
      <c r="E973" s="399"/>
      <c r="F973" s="399"/>
      <c r="G973" s="399"/>
      <c r="H973" s="399"/>
      <c r="I973" s="399"/>
      <c r="J973" s="399"/>
      <c r="K973" s="399"/>
      <c r="L973" s="399"/>
      <c r="M973" s="399"/>
      <c r="N973" s="399"/>
      <c r="O973" s="399"/>
      <c r="P973" s="399"/>
      <c r="Q973" s="399"/>
      <c r="R973" s="399"/>
      <c r="S973" s="399"/>
      <c r="T973" s="399"/>
      <c r="U973" s="399"/>
      <c r="V973" s="399"/>
      <c r="W973" s="399"/>
      <c r="X973" s="399"/>
      <c r="Y973" s="399"/>
      <c r="Z973" s="399"/>
    </row>
    <row r="974" spans="1:26" x14ac:dyDescent="0.25">
      <c r="A974" s="399"/>
      <c r="B974" s="399"/>
      <c r="C974" s="399"/>
      <c r="D974" s="399"/>
      <c r="E974" s="399"/>
      <c r="F974" s="399"/>
      <c r="G974" s="399"/>
      <c r="H974" s="399"/>
      <c r="I974" s="399"/>
      <c r="J974" s="399"/>
      <c r="K974" s="399"/>
      <c r="L974" s="399"/>
      <c r="M974" s="399"/>
      <c r="N974" s="399"/>
      <c r="O974" s="399"/>
      <c r="P974" s="399"/>
      <c r="Q974" s="399"/>
      <c r="R974" s="399"/>
      <c r="S974" s="399"/>
      <c r="T974" s="399"/>
      <c r="U974" s="399"/>
      <c r="V974" s="399"/>
      <c r="W974" s="399"/>
      <c r="X974" s="399"/>
      <c r="Y974" s="399"/>
      <c r="Z974" s="399"/>
    </row>
    <row r="975" spans="1:26" x14ac:dyDescent="0.25">
      <c r="A975" s="399"/>
      <c r="B975" s="399"/>
      <c r="C975" s="399"/>
      <c r="D975" s="399"/>
      <c r="E975" s="399"/>
      <c r="F975" s="399"/>
      <c r="G975" s="399"/>
      <c r="H975" s="399"/>
      <c r="I975" s="399"/>
      <c r="J975" s="399"/>
      <c r="K975" s="399"/>
      <c r="L975" s="399"/>
      <c r="M975" s="399"/>
      <c r="N975" s="399"/>
      <c r="O975" s="399"/>
      <c r="P975" s="399"/>
      <c r="Q975" s="399"/>
      <c r="R975" s="399"/>
      <c r="S975" s="399"/>
      <c r="T975" s="399"/>
      <c r="U975" s="399"/>
      <c r="V975" s="399"/>
      <c r="W975" s="399"/>
      <c r="X975" s="399"/>
      <c r="Y975" s="399"/>
      <c r="Z975" s="399"/>
    </row>
    <row r="976" spans="1:26" x14ac:dyDescent="0.25">
      <c r="A976" s="399"/>
      <c r="B976" s="399"/>
      <c r="C976" s="399"/>
      <c r="D976" s="399"/>
      <c r="E976" s="399"/>
      <c r="F976" s="399"/>
      <c r="G976" s="399"/>
      <c r="H976" s="399"/>
      <c r="I976" s="399"/>
      <c r="J976" s="399"/>
      <c r="K976" s="399"/>
      <c r="L976" s="399"/>
      <c r="M976" s="399"/>
      <c r="N976" s="399"/>
      <c r="O976" s="399"/>
      <c r="P976" s="399"/>
      <c r="Q976" s="399"/>
      <c r="R976" s="399"/>
      <c r="S976" s="399"/>
      <c r="T976" s="399"/>
      <c r="U976" s="399"/>
      <c r="V976" s="399"/>
      <c r="W976" s="399"/>
      <c r="X976" s="399"/>
      <c r="Y976" s="399"/>
      <c r="Z976" s="399"/>
    </row>
    <row r="977" spans="1:26" x14ac:dyDescent="0.25">
      <c r="A977" s="399"/>
      <c r="B977" s="399"/>
      <c r="C977" s="399"/>
      <c r="D977" s="399"/>
      <c r="E977" s="399"/>
      <c r="F977" s="399"/>
      <c r="G977" s="399"/>
      <c r="H977" s="399"/>
      <c r="I977" s="399"/>
      <c r="J977" s="399"/>
      <c r="K977" s="399"/>
      <c r="L977" s="399"/>
      <c r="M977" s="399"/>
      <c r="N977" s="399"/>
      <c r="O977" s="399"/>
      <c r="P977" s="399"/>
      <c r="Q977" s="399"/>
      <c r="R977" s="399"/>
      <c r="S977" s="399"/>
      <c r="T977" s="399"/>
      <c r="U977" s="399"/>
      <c r="V977" s="399"/>
      <c r="W977" s="399"/>
      <c r="X977" s="399"/>
      <c r="Y977" s="399"/>
      <c r="Z977" s="399"/>
    </row>
    <row r="978" spans="1:26" x14ac:dyDescent="0.25">
      <c r="A978" s="399"/>
      <c r="B978" s="399"/>
      <c r="C978" s="399"/>
      <c r="D978" s="399"/>
      <c r="E978" s="399"/>
      <c r="F978" s="399"/>
      <c r="G978" s="399"/>
      <c r="H978" s="399"/>
      <c r="I978" s="399"/>
      <c r="J978" s="399"/>
      <c r="K978" s="399"/>
      <c r="L978" s="399"/>
      <c r="M978" s="399"/>
      <c r="N978" s="399"/>
      <c r="O978" s="399"/>
      <c r="P978" s="399"/>
      <c r="Q978" s="399"/>
      <c r="R978" s="399"/>
      <c r="S978" s="399"/>
      <c r="T978" s="399"/>
      <c r="U978" s="399"/>
      <c r="V978" s="399"/>
      <c r="W978" s="399"/>
      <c r="X978" s="399"/>
      <c r="Y978" s="399"/>
      <c r="Z978" s="399"/>
    </row>
    <row r="979" spans="1:26" x14ac:dyDescent="0.25">
      <c r="A979" s="399"/>
      <c r="B979" s="399"/>
      <c r="C979" s="399"/>
      <c r="D979" s="399"/>
      <c r="E979" s="399"/>
      <c r="F979" s="399"/>
      <c r="G979" s="399"/>
      <c r="H979" s="399"/>
      <c r="I979" s="399"/>
      <c r="J979" s="399"/>
      <c r="K979" s="399"/>
      <c r="L979" s="399"/>
      <c r="M979" s="399"/>
      <c r="N979" s="399"/>
      <c r="O979" s="399"/>
      <c r="P979" s="399"/>
      <c r="Q979" s="399"/>
      <c r="R979" s="399"/>
      <c r="S979" s="399"/>
      <c r="T979" s="399"/>
      <c r="U979" s="399"/>
      <c r="V979" s="399"/>
      <c r="W979" s="399"/>
      <c r="X979" s="399"/>
      <c r="Y979" s="399"/>
      <c r="Z979" s="399"/>
    </row>
    <row r="980" spans="1:26" x14ac:dyDescent="0.25">
      <c r="A980" s="399"/>
      <c r="B980" s="399"/>
      <c r="C980" s="399"/>
      <c r="D980" s="399"/>
      <c r="E980" s="399"/>
      <c r="F980" s="399"/>
      <c r="G980" s="399"/>
      <c r="H980" s="399"/>
      <c r="I980" s="399"/>
      <c r="J980" s="399"/>
      <c r="K980" s="399"/>
      <c r="L980" s="399"/>
      <c r="M980" s="399"/>
      <c r="N980" s="399"/>
      <c r="O980" s="399"/>
      <c r="P980" s="399"/>
      <c r="Q980" s="399"/>
      <c r="R980" s="399"/>
      <c r="S980" s="399"/>
      <c r="T980" s="399"/>
      <c r="U980" s="399"/>
      <c r="V980" s="399"/>
      <c r="W980" s="399"/>
      <c r="X980" s="399"/>
      <c r="Y980" s="399"/>
      <c r="Z980" s="399"/>
    </row>
    <row r="981" spans="1:26" x14ac:dyDescent="0.25">
      <c r="A981" s="399"/>
      <c r="B981" s="399"/>
      <c r="C981" s="399"/>
      <c r="D981" s="399"/>
      <c r="E981" s="399"/>
      <c r="F981" s="399"/>
      <c r="G981" s="399"/>
      <c r="H981" s="399"/>
      <c r="I981" s="399"/>
      <c r="J981" s="399"/>
      <c r="K981" s="399"/>
      <c r="L981" s="399"/>
      <c r="M981" s="399"/>
      <c r="N981" s="399"/>
      <c r="O981" s="399"/>
      <c r="P981" s="399"/>
      <c r="Q981" s="399"/>
      <c r="R981" s="399"/>
      <c r="S981" s="399"/>
      <c r="T981" s="399"/>
      <c r="U981" s="399"/>
      <c r="V981" s="399"/>
      <c r="W981" s="399"/>
      <c r="X981" s="399"/>
      <c r="Y981" s="399"/>
      <c r="Z981" s="399"/>
    </row>
    <row r="982" spans="1:26" x14ac:dyDescent="0.25">
      <c r="A982" s="399"/>
      <c r="B982" s="399"/>
      <c r="C982" s="399"/>
      <c r="D982" s="399"/>
      <c r="E982" s="399"/>
      <c r="F982" s="399"/>
      <c r="G982" s="399"/>
      <c r="H982" s="399"/>
      <c r="I982" s="399"/>
      <c r="J982" s="399"/>
      <c r="K982" s="399"/>
      <c r="L982" s="399"/>
      <c r="M982" s="399"/>
      <c r="N982" s="399"/>
      <c r="O982" s="399"/>
      <c r="P982" s="399"/>
      <c r="Q982" s="399"/>
      <c r="R982" s="399"/>
      <c r="S982" s="399"/>
      <c r="T982" s="399"/>
      <c r="U982" s="399"/>
      <c r="V982" s="399"/>
      <c r="W982" s="399"/>
      <c r="X982" s="399"/>
      <c r="Y982" s="399"/>
      <c r="Z982" s="399"/>
    </row>
    <row r="983" spans="1:26" x14ac:dyDescent="0.25">
      <c r="A983" s="399"/>
      <c r="B983" s="399"/>
      <c r="C983" s="399"/>
      <c r="D983" s="399"/>
      <c r="E983" s="399"/>
      <c r="F983" s="399"/>
      <c r="G983" s="399"/>
      <c r="H983" s="399"/>
      <c r="I983" s="399"/>
      <c r="J983" s="399"/>
      <c r="K983" s="399"/>
      <c r="L983" s="399"/>
      <c r="M983" s="399"/>
      <c r="N983" s="399"/>
      <c r="O983" s="399"/>
      <c r="P983" s="399"/>
      <c r="Q983" s="399"/>
      <c r="R983" s="399"/>
      <c r="S983" s="399"/>
      <c r="T983" s="399"/>
      <c r="U983" s="399"/>
      <c r="V983" s="399"/>
      <c r="W983" s="399"/>
      <c r="X983" s="399"/>
      <c r="Y983" s="399"/>
      <c r="Z983" s="399"/>
    </row>
    <row r="984" spans="1:26" x14ac:dyDescent="0.25">
      <c r="A984" s="399"/>
      <c r="B984" s="399"/>
      <c r="C984" s="399"/>
      <c r="D984" s="399"/>
      <c r="E984" s="399"/>
      <c r="F984" s="399"/>
      <c r="G984" s="399"/>
      <c r="H984" s="399"/>
      <c r="I984" s="399"/>
      <c r="J984" s="399"/>
      <c r="K984" s="399"/>
      <c r="L984" s="399"/>
      <c r="M984" s="399"/>
      <c r="N984" s="399"/>
      <c r="O984" s="399"/>
      <c r="P984" s="399"/>
      <c r="Q984" s="399"/>
      <c r="R984" s="399"/>
      <c r="S984" s="399"/>
      <c r="T984" s="399"/>
      <c r="U984" s="399"/>
      <c r="V984" s="399"/>
      <c r="W984" s="399"/>
      <c r="X984" s="399"/>
      <c r="Y984" s="399"/>
      <c r="Z984" s="399"/>
    </row>
    <row r="985" spans="1:26" x14ac:dyDescent="0.25">
      <c r="A985" s="399"/>
      <c r="B985" s="399"/>
      <c r="C985" s="399"/>
      <c r="D985" s="399"/>
      <c r="E985" s="399"/>
      <c r="F985" s="399"/>
      <c r="G985" s="399"/>
      <c r="H985" s="399"/>
      <c r="I985" s="399"/>
      <c r="J985" s="399"/>
      <c r="K985" s="399"/>
      <c r="L985" s="399"/>
      <c r="M985" s="399"/>
      <c r="N985" s="399"/>
      <c r="O985" s="399"/>
      <c r="P985" s="399"/>
      <c r="Q985" s="399"/>
      <c r="R985" s="399"/>
      <c r="S985" s="399"/>
      <c r="T985" s="399"/>
      <c r="U985" s="399"/>
      <c r="V985" s="399"/>
      <c r="W985" s="399"/>
      <c r="X985" s="399"/>
      <c r="Y985" s="399"/>
      <c r="Z985" s="399"/>
    </row>
    <row r="986" spans="1:26" x14ac:dyDescent="0.25">
      <c r="A986" s="399"/>
      <c r="B986" s="399"/>
      <c r="C986" s="399"/>
      <c r="D986" s="399"/>
      <c r="E986" s="399"/>
      <c r="F986" s="399"/>
      <c r="G986" s="399"/>
      <c r="H986" s="399"/>
      <c r="I986" s="399"/>
      <c r="J986" s="399"/>
      <c r="K986" s="399"/>
      <c r="L986" s="399"/>
      <c r="M986" s="399"/>
      <c r="N986" s="399"/>
      <c r="O986" s="399"/>
      <c r="P986" s="399"/>
      <c r="Q986" s="399"/>
      <c r="R986" s="399"/>
      <c r="S986" s="399"/>
      <c r="T986" s="399"/>
      <c r="U986" s="399"/>
      <c r="V986" s="399"/>
      <c r="W986" s="399"/>
      <c r="X986" s="399"/>
      <c r="Y986" s="399"/>
      <c r="Z986" s="399"/>
    </row>
    <row r="987" spans="1:26" x14ac:dyDescent="0.25">
      <c r="A987" s="399"/>
      <c r="B987" s="399"/>
      <c r="C987" s="399"/>
      <c r="D987" s="399"/>
      <c r="E987" s="399"/>
      <c r="F987" s="399"/>
      <c r="G987" s="399"/>
      <c r="H987" s="399"/>
      <c r="I987" s="399"/>
      <c r="J987" s="399"/>
      <c r="K987" s="399"/>
      <c r="L987" s="399"/>
      <c r="M987" s="399"/>
      <c r="N987" s="399"/>
      <c r="O987" s="399"/>
      <c r="P987" s="399"/>
      <c r="Q987" s="399"/>
      <c r="R987" s="399"/>
      <c r="S987" s="399"/>
      <c r="T987" s="399"/>
      <c r="U987" s="399"/>
      <c r="V987" s="399"/>
      <c r="W987" s="399"/>
      <c r="X987" s="399"/>
      <c r="Y987" s="399"/>
      <c r="Z987" s="399"/>
    </row>
    <row r="988" spans="1:26" x14ac:dyDescent="0.25">
      <c r="A988" s="399"/>
      <c r="B988" s="399"/>
      <c r="C988" s="399"/>
      <c r="D988" s="399"/>
      <c r="E988" s="399"/>
      <c r="F988" s="399"/>
      <c r="G988" s="399"/>
      <c r="H988" s="399"/>
      <c r="I988" s="399"/>
      <c r="J988" s="399"/>
      <c r="K988" s="399"/>
      <c r="L988" s="399"/>
      <c r="M988" s="399"/>
      <c r="N988" s="399"/>
      <c r="O988" s="399"/>
      <c r="P988" s="399"/>
      <c r="Q988" s="399"/>
      <c r="R988" s="399"/>
      <c r="S988" s="399"/>
      <c r="T988" s="399"/>
      <c r="U988" s="399"/>
      <c r="V988" s="399"/>
      <c r="W988" s="399"/>
      <c r="X988" s="399"/>
      <c r="Y988" s="399"/>
      <c r="Z988" s="399"/>
    </row>
    <row r="989" spans="1:26" x14ac:dyDescent="0.25">
      <c r="A989" s="399"/>
      <c r="B989" s="399"/>
      <c r="C989" s="399"/>
      <c r="D989" s="399"/>
      <c r="E989" s="399"/>
      <c r="F989" s="399"/>
      <c r="G989" s="399"/>
      <c r="H989" s="399"/>
      <c r="I989" s="399"/>
      <c r="J989" s="399"/>
      <c r="K989" s="399"/>
      <c r="L989" s="399"/>
      <c r="M989" s="399"/>
      <c r="N989" s="399"/>
      <c r="O989" s="399"/>
      <c r="P989" s="399"/>
      <c r="Q989" s="399"/>
      <c r="R989" s="399"/>
      <c r="S989" s="399"/>
      <c r="T989" s="399"/>
      <c r="U989" s="399"/>
      <c r="V989" s="399"/>
      <c r="W989" s="399"/>
      <c r="X989" s="399"/>
      <c r="Y989" s="399"/>
      <c r="Z989" s="399"/>
    </row>
    <row r="990" spans="1:26" x14ac:dyDescent="0.25">
      <c r="A990" s="399"/>
      <c r="B990" s="399"/>
      <c r="C990" s="399"/>
      <c r="D990" s="399"/>
      <c r="E990" s="399"/>
      <c r="F990" s="399"/>
      <c r="G990" s="399"/>
      <c r="H990" s="399"/>
      <c r="I990" s="399"/>
      <c r="J990" s="399"/>
      <c r="K990" s="399"/>
      <c r="L990" s="399"/>
      <c r="M990" s="399"/>
      <c r="N990" s="399"/>
      <c r="O990" s="399"/>
      <c r="P990" s="399"/>
      <c r="Q990" s="399"/>
      <c r="R990" s="399"/>
      <c r="S990" s="399"/>
      <c r="T990" s="399"/>
      <c r="U990" s="399"/>
      <c r="V990" s="399"/>
      <c r="W990" s="399"/>
      <c r="X990" s="399"/>
      <c r="Y990" s="399"/>
      <c r="Z990" s="399"/>
    </row>
    <row r="991" spans="1:26" x14ac:dyDescent="0.25">
      <c r="A991" s="399"/>
      <c r="B991" s="399"/>
      <c r="C991" s="399"/>
      <c r="D991" s="399"/>
      <c r="E991" s="399"/>
      <c r="F991" s="399"/>
      <c r="G991" s="399"/>
      <c r="H991" s="399"/>
      <c r="I991" s="399"/>
      <c r="J991" s="399"/>
      <c r="K991" s="399"/>
      <c r="L991" s="399"/>
      <c r="M991" s="399"/>
      <c r="N991" s="399"/>
      <c r="O991" s="399"/>
      <c r="P991" s="399"/>
      <c r="Q991" s="399"/>
      <c r="R991" s="399"/>
      <c r="S991" s="399"/>
      <c r="T991" s="399"/>
      <c r="U991" s="399"/>
      <c r="V991" s="399"/>
      <c r="W991" s="399"/>
      <c r="X991" s="399"/>
      <c r="Y991" s="399"/>
      <c r="Z991" s="399"/>
    </row>
    <row r="992" spans="1:26" x14ac:dyDescent="0.25">
      <c r="A992" s="399"/>
      <c r="B992" s="399"/>
      <c r="C992" s="399"/>
      <c r="D992" s="399"/>
      <c r="E992" s="399"/>
      <c r="F992" s="399"/>
      <c r="G992" s="399"/>
      <c r="H992" s="399"/>
      <c r="I992" s="399"/>
      <c r="J992" s="399"/>
      <c r="K992" s="399"/>
      <c r="L992" s="399"/>
      <c r="M992" s="399"/>
      <c r="N992" s="399"/>
      <c r="O992" s="399"/>
      <c r="P992" s="399"/>
      <c r="Q992" s="399"/>
      <c r="R992" s="399"/>
      <c r="S992" s="399"/>
      <c r="T992" s="399"/>
      <c r="U992" s="399"/>
      <c r="V992" s="399"/>
      <c r="W992" s="399"/>
      <c r="X992" s="399"/>
      <c r="Y992" s="399"/>
      <c r="Z992" s="399"/>
    </row>
    <row r="993" spans="1:26" x14ac:dyDescent="0.25">
      <c r="A993" s="399"/>
      <c r="B993" s="399"/>
      <c r="C993" s="399"/>
      <c r="D993" s="399"/>
      <c r="E993" s="399"/>
      <c r="F993" s="399"/>
      <c r="G993" s="399"/>
      <c r="H993" s="399"/>
      <c r="I993" s="399"/>
      <c r="J993" s="399"/>
      <c r="K993" s="399"/>
      <c r="L993" s="399"/>
      <c r="M993" s="399"/>
      <c r="N993" s="399"/>
      <c r="O993" s="399"/>
      <c r="P993" s="399"/>
      <c r="Q993" s="399"/>
      <c r="R993" s="399"/>
      <c r="S993" s="399"/>
      <c r="T993" s="399"/>
      <c r="U993" s="399"/>
      <c r="V993" s="399"/>
      <c r="W993" s="399"/>
      <c r="X993" s="399"/>
      <c r="Y993" s="399"/>
      <c r="Z993" s="399"/>
    </row>
    <row r="994" spans="1:26" x14ac:dyDescent="0.25">
      <c r="A994" s="399"/>
      <c r="B994" s="399"/>
      <c r="C994" s="399"/>
      <c r="D994" s="399"/>
      <c r="E994" s="399"/>
      <c r="F994" s="399"/>
      <c r="G994" s="399"/>
      <c r="H994" s="399"/>
      <c r="I994" s="399"/>
      <c r="J994" s="399"/>
      <c r="K994" s="399"/>
      <c r="L994" s="399"/>
      <c r="M994" s="399"/>
      <c r="N994" s="399"/>
      <c r="O994" s="399"/>
      <c r="P994" s="399"/>
      <c r="Q994" s="399"/>
      <c r="R994" s="399"/>
      <c r="S994" s="399"/>
      <c r="T994" s="399"/>
      <c r="U994" s="399"/>
      <c r="V994" s="399"/>
      <c r="W994" s="399"/>
      <c r="X994" s="399"/>
      <c r="Y994" s="399"/>
      <c r="Z994" s="399"/>
    </row>
    <row r="995" spans="1:26" x14ac:dyDescent="0.25">
      <c r="A995" s="399"/>
      <c r="B995" s="399"/>
      <c r="C995" s="399"/>
      <c r="D995" s="399"/>
      <c r="E995" s="399"/>
      <c r="F995" s="399"/>
      <c r="G995" s="399"/>
      <c r="H995" s="399"/>
      <c r="I995" s="399"/>
      <c r="J995" s="399"/>
      <c r="K995" s="399"/>
      <c r="L995" s="399"/>
      <c r="M995" s="399"/>
      <c r="N995" s="399"/>
      <c r="O995" s="399"/>
      <c r="P995" s="399"/>
      <c r="Q995" s="399"/>
      <c r="R995" s="399"/>
      <c r="S995" s="399"/>
      <c r="T995" s="399"/>
      <c r="U995" s="399"/>
      <c r="V995" s="399"/>
      <c r="W995" s="399"/>
      <c r="X995" s="399"/>
      <c r="Y995" s="399"/>
      <c r="Z995" s="399"/>
    </row>
    <row r="996" spans="1:26" x14ac:dyDescent="0.25">
      <c r="A996" s="399"/>
      <c r="B996" s="399"/>
      <c r="C996" s="399"/>
      <c r="D996" s="399"/>
      <c r="E996" s="399"/>
      <c r="F996" s="399"/>
      <c r="G996" s="399"/>
      <c r="H996" s="399"/>
      <c r="I996" s="399"/>
      <c r="J996" s="399"/>
      <c r="K996" s="399"/>
      <c r="L996" s="399"/>
      <c r="M996" s="399"/>
      <c r="N996" s="399"/>
      <c r="O996" s="399"/>
      <c r="P996" s="399"/>
      <c r="Q996" s="399"/>
      <c r="R996" s="399"/>
      <c r="S996" s="399"/>
      <c r="T996" s="399"/>
      <c r="U996" s="399"/>
      <c r="V996" s="399"/>
      <c r="W996" s="399"/>
      <c r="X996" s="399"/>
      <c r="Y996" s="399"/>
      <c r="Z996" s="399"/>
    </row>
    <row r="997" spans="1:26" x14ac:dyDescent="0.25">
      <c r="A997" s="399"/>
      <c r="B997" s="399"/>
      <c r="C997" s="399"/>
      <c r="D997" s="399"/>
      <c r="E997" s="399"/>
      <c r="F997" s="399"/>
      <c r="G997" s="399"/>
      <c r="H997" s="399"/>
      <c r="I997" s="399"/>
      <c r="J997" s="399"/>
      <c r="K997" s="399"/>
      <c r="L997" s="399"/>
      <c r="M997" s="399"/>
      <c r="N997" s="399"/>
      <c r="O997" s="399"/>
      <c r="P997" s="399"/>
      <c r="Q997" s="399"/>
      <c r="R997" s="399"/>
      <c r="S997" s="399"/>
      <c r="T997" s="399"/>
      <c r="U997" s="399"/>
      <c r="V997" s="399"/>
      <c r="W997" s="399"/>
      <c r="X997" s="399"/>
      <c r="Y997" s="399"/>
      <c r="Z997" s="399"/>
    </row>
    <row r="998" spans="1:26" x14ac:dyDescent="0.25">
      <c r="A998" s="399"/>
      <c r="B998" s="399"/>
      <c r="C998" s="399"/>
      <c r="D998" s="399"/>
      <c r="E998" s="399"/>
      <c r="F998" s="399"/>
      <c r="G998" s="399"/>
      <c r="H998" s="399"/>
      <c r="I998" s="399"/>
      <c r="J998" s="399"/>
      <c r="K998" s="399"/>
      <c r="L998" s="399"/>
      <c r="M998" s="399"/>
      <c r="N998" s="399"/>
      <c r="O998" s="399"/>
      <c r="P998" s="399"/>
      <c r="Q998" s="399"/>
      <c r="R998" s="399"/>
      <c r="S998" s="399"/>
      <c r="T998" s="399"/>
      <c r="U998" s="399"/>
      <c r="V998" s="399"/>
      <c r="W998" s="399"/>
      <c r="X998" s="399"/>
      <c r="Y998" s="399"/>
      <c r="Z998" s="399"/>
    </row>
    <row r="999" spans="1:26" x14ac:dyDescent="0.25">
      <c r="A999" s="399"/>
      <c r="B999" s="399"/>
      <c r="C999" s="399"/>
      <c r="D999" s="399"/>
      <c r="E999" s="399"/>
      <c r="F999" s="399"/>
      <c r="G999" s="399"/>
      <c r="H999" s="399"/>
      <c r="I999" s="399"/>
      <c r="J999" s="399"/>
      <c r="K999" s="399"/>
      <c r="L999" s="399"/>
      <c r="M999" s="399"/>
      <c r="N999" s="399"/>
      <c r="O999" s="399"/>
      <c r="P999" s="399"/>
      <c r="Q999" s="399"/>
      <c r="R999" s="399"/>
      <c r="S999" s="399"/>
      <c r="T999" s="399"/>
      <c r="U999" s="399"/>
      <c r="V999" s="399"/>
      <c r="W999" s="399"/>
      <c r="X999" s="399"/>
      <c r="Y999" s="399"/>
      <c r="Z999" s="399"/>
    </row>
    <row r="1000" spans="1:26" x14ac:dyDescent="0.25">
      <c r="A1000" s="399"/>
      <c r="B1000" s="399"/>
      <c r="C1000" s="399"/>
      <c r="D1000" s="399"/>
      <c r="E1000" s="399"/>
      <c r="F1000" s="399"/>
      <c r="G1000" s="399"/>
      <c r="H1000" s="399"/>
      <c r="I1000" s="399"/>
      <c r="J1000" s="399"/>
      <c r="K1000" s="399"/>
      <c r="L1000" s="399"/>
      <c r="M1000" s="399"/>
      <c r="N1000" s="399"/>
      <c r="O1000" s="399"/>
      <c r="P1000" s="399"/>
      <c r="Q1000" s="399"/>
      <c r="R1000" s="399"/>
      <c r="S1000" s="399"/>
      <c r="T1000" s="399"/>
      <c r="U1000" s="399"/>
      <c r="V1000" s="399"/>
      <c r="W1000" s="399"/>
      <c r="X1000" s="399"/>
      <c r="Y1000" s="399"/>
      <c r="Z1000" s="399"/>
    </row>
  </sheetData>
  <mergeCells count="17">
    <mergeCell ref="E35:F35"/>
    <mergeCell ref="H35:I35"/>
    <mergeCell ref="L35:M35"/>
    <mergeCell ref="E32:F32"/>
    <mergeCell ref="H32:I32"/>
    <mergeCell ref="M32:N32"/>
    <mergeCell ref="E34:F34"/>
    <mergeCell ref="H34:I34"/>
    <mergeCell ref="L34:M34"/>
    <mergeCell ref="E31:F31"/>
    <mergeCell ref="H31:I31"/>
    <mergeCell ref="M31:N31"/>
    <mergeCell ref="C1:P1"/>
    <mergeCell ref="B2:P2"/>
    <mergeCell ref="B4:G4"/>
    <mergeCell ref="H4:P4"/>
    <mergeCell ref="I7:J7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28</vt:i4>
      </vt:variant>
    </vt:vector>
  </HeadingPairs>
  <TitlesOfParts>
    <vt:vector size="28" baseType="lpstr">
      <vt:lpstr>GRÁFICOS</vt:lpstr>
      <vt:lpstr>ASSIS CHATEAUBRIAND</vt:lpstr>
      <vt:lpstr>ASTORGA</vt:lpstr>
      <vt:lpstr>BARRACÃO</vt:lpstr>
      <vt:lpstr>CAMPO LARGO</vt:lpstr>
      <vt:lpstr>CAPANEMA</vt:lpstr>
      <vt:lpstr>CASCAVEL</vt:lpstr>
      <vt:lpstr>CORONEL VIVIDA</vt:lpstr>
      <vt:lpstr>COLOMBO</vt:lpstr>
      <vt:lpstr>CURITIBA</vt:lpstr>
      <vt:lpstr>EAD</vt:lpstr>
      <vt:lpstr>FOZ DO IGUAÇU</vt:lpstr>
      <vt:lpstr>GOIERÊ</vt:lpstr>
      <vt:lpstr>IRATI</vt:lpstr>
      <vt:lpstr>IVAIPORÃ</vt:lpstr>
      <vt:lpstr>JACAREZINHO</vt:lpstr>
      <vt:lpstr>JAGUARIAÍVA</vt:lpstr>
      <vt:lpstr>LONDRINA</vt:lpstr>
      <vt:lpstr>PALMAS</vt:lpstr>
      <vt:lpstr>PARANAVAÍ</vt:lpstr>
      <vt:lpstr>PARANAGUÁ</vt:lpstr>
      <vt:lpstr>PINHAIS</vt:lpstr>
      <vt:lpstr>PITANGA</vt:lpstr>
      <vt:lpstr>QUEDAS DO IGUAÇU</vt:lpstr>
      <vt:lpstr>REITORIA</vt:lpstr>
      <vt:lpstr>TELÊMACO BORBA</vt:lpstr>
      <vt:lpstr>UMUARAMA</vt:lpstr>
      <vt:lpstr>UNIÃO DA VITÓRIA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IFPR</dc:creator>
  <dc:description/>
  <cp:lastModifiedBy>IFPR</cp:lastModifiedBy>
  <cp:revision>0</cp:revision>
  <cp:lastPrinted>2017-09-15T19:57:34Z</cp:lastPrinted>
  <dcterms:created xsi:type="dcterms:W3CDTF">2017-07-04T16:58:58Z</dcterms:created>
  <dcterms:modified xsi:type="dcterms:W3CDTF">2017-11-20T17:34:33Z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Hewlett-Packard Company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