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765" windowWidth="19155" windowHeight="7080" tabRatio="779"/>
  </bookViews>
  <sheets>
    <sheet name="Resumo da Proposta" sheetId="35" r:id="rId1"/>
    <sheet name="Hora Extra" sheetId="41" r:id="rId2"/>
    <sheet name="Excedente Basic" sheetId="37" r:id="rId3"/>
    <sheet name="Excedente Pick-up" sheetId="40" r:id="rId4"/>
    <sheet name="Excedente Vam" sheetId="48" r:id="rId5"/>
    <sheet name="Excedente Premium" sheetId="46" r:id="rId6"/>
    <sheet name="Franquia item 5" sheetId="42" r:id="rId7"/>
    <sheet name="Franquia item 6" sheetId="43" r:id="rId8"/>
    <sheet name="Franquia item 7" sheetId="44" r:id="rId9"/>
  </sheets>
  <definedNames>
    <definedName name="_xlnm.Print_Area" localSheetId="2">'Excedente Basic'!$A$1:$D$133</definedName>
    <definedName name="_xlnm.Print_Area" localSheetId="3">'Excedente Pick-up'!$A$1:$D$133</definedName>
    <definedName name="_xlnm.Print_Area" localSheetId="5">'Excedente Premium'!$A$1:$D$133</definedName>
    <definedName name="_xlnm.Print_Area" localSheetId="4">'Excedente Vam'!$A$1:$D$133</definedName>
    <definedName name="_xlnm.Print_Area" localSheetId="6">'Franquia item 5'!$A$1:$D$133</definedName>
    <definedName name="_xlnm.Print_Area" localSheetId="7">'Franquia item 6'!$A$1:$D$133</definedName>
    <definedName name="_xlnm.Print_Area" localSheetId="8">'Franquia item 7'!$A$1:$D$133</definedName>
    <definedName name="_xlnm.Print_Area" localSheetId="1">'Hora Extra'!$A$1:$D$132</definedName>
    <definedName name="_xlnm.Print_Area" localSheetId="0">'Resumo da Proposta'!$A$1:$V$13</definedName>
  </definedNames>
  <calcPr calcId="145621"/>
</workbook>
</file>

<file path=xl/calcChain.xml><?xml version="1.0" encoding="utf-8"?>
<calcChain xmlns="http://schemas.openxmlformats.org/spreadsheetml/2006/main">
  <c r="F7" i="35" l="1"/>
  <c r="H7" i="35" s="1"/>
  <c r="I7" i="35"/>
  <c r="K7" i="35" s="1"/>
  <c r="M7" i="35"/>
  <c r="N7" i="35" s="1"/>
  <c r="Q7" i="35"/>
  <c r="F5" i="35"/>
  <c r="R7" i="35" l="1"/>
  <c r="C116" i="44"/>
  <c r="C116" i="43"/>
  <c r="D111" i="43"/>
  <c r="D113" i="43" s="1"/>
  <c r="C116" i="42"/>
  <c r="C116" i="46"/>
  <c r="C116" i="48"/>
  <c r="C116" i="40"/>
  <c r="C116" i="37"/>
  <c r="D116" i="41"/>
  <c r="D114" i="41"/>
  <c r="D113" i="41"/>
  <c r="C116" i="41"/>
  <c r="S7" i="35" l="1"/>
  <c r="U7" i="35" s="1"/>
  <c r="T7" i="35"/>
  <c r="D115" i="43"/>
  <c r="D114" i="43"/>
  <c r="D112" i="43"/>
  <c r="D25" i="41"/>
  <c r="D22" i="41"/>
  <c r="D116" i="43" l="1"/>
  <c r="D48" i="48"/>
  <c r="C105" i="48"/>
  <c r="C93" i="48"/>
  <c r="C85" i="48"/>
  <c r="C77" i="48"/>
  <c r="C69" i="48"/>
  <c r="C66" i="48"/>
  <c r="D53" i="48"/>
  <c r="D49" i="48"/>
  <c r="D43" i="48"/>
  <c r="D46" i="48" s="1"/>
  <c r="D42" i="48"/>
  <c r="D39" i="48"/>
  <c r="D33" i="48"/>
  <c r="D35" i="48" s="1"/>
  <c r="D119" i="48" s="1"/>
  <c r="D32" i="48"/>
  <c r="D31" i="48"/>
  <c r="D25" i="48"/>
  <c r="D28" i="48" s="1"/>
  <c r="D22" i="48"/>
  <c r="D21" i="48"/>
  <c r="D48" i="46"/>
  <c r="D53" i="46" s="1"/>
  <c r="C105" i="46"/>
  <c r="C93" i="46"/>
  <c r="C85" i="46"/>
  <c r="C77" i="46"/>
  <c r="C69" i="46"/>
  <c r="C66" i="46"/>
  <c r="D49" i="46"/>
  <c r="D43" i="46"/>
  <c r="D42" i="46"/>
  <c r="D39" i="46"/>
  <c r="D46" i="46" s="1"/>
  <c r="D33" i="46"/>
  <c r="D32" i="46"/>
  <c r="D31" i="46"/>
  <c r="D35" i="46" s="1"/>
  <c r="D119" i="46" s="1"/>
  <c r="D25" i="46"/>
  <c r="D22" i="46"/>
  <c r="D21" i="46"/>
  <c r="D28" i="46" s="1"/>
  <c r="D48" i="44"/>
  <c r="D53" i="44" s="1"/>
  <c r="C105" i="44"/>
  <c r="C95" i="44"/>
  <c r="C93" i="44"/>
  <c r="C96" i="44" s="1"/>
  <c r="C85" i="44"/>
  <c r="C77" i="44"/>
  <c r="C71" i="44"/>
  <c r="C69" i="44"/>
  <c r="C66" i="44"/>
  <c r="D49" i="44"/>
  <c r="D43" i="44"/>
  <c r="D42" i="44"/>
  <c r="D39" i="44"/>
  <c r="D33" i="44"/>
  <c r="D32" i="44"/>
  <c r="D31" i="44"/>
  <c r="D35" i="44" s="1"/>
  <c r="D119" i="44" s="1"/>
  <c r="D25" i="44"/>
  <c r="D22" i="44"/>
  <c r="D21" i="44"/>
  <c r="D28" i="44" s="1"/>
  <c r="C105" i="43"/>
  <c r="C95" i="43"/>
  <c r="C93" i="43"/>
  <c r="C96" i="43" s="1"/>
  <c r="C85" i="43"/>
  <c r="C77" i="43"/>
  <c r="C72" i="43"/>
  <c r="C71" i="43"/>
  <c r="C69" i="43"/>
  <c r="C66" i="43"/>
  <c r="D49" i="43"/>
  <c r="D48" i="43"/>
  <c r="D53" i="43" s="1"/>
  <c r="D43" i="43"/>
  <c r="D42" i="43"/>
  <c r="D39" i="43"/>
  <c r="D33" i="43"/>
  <c r="D32" i="43"/>
  <c r="D31" i="43"/>
  <c r="D35" i="43" s="1"/>
  <c r="D119" i="43" s="1"/>
  <c r="D25" i="43"/>
  <c r="D22" i="43"/>
  <c r="D21" i="43"/>
  <c r="D28" i="43" s="1"/>
  <c r="C105" i="42"/>
  <c r="C95" i="42"/>
  <c r="C93" i="42"/>
  <c r="C96" i="42" s="1"/>
  <c r="C85" i="42"/>
  <c r="C77" i="42"/>
  <c r="C71" i="42"/>
  <c r="C69" i="42"/>
  <c r="C72" i="42" s="1"/>
  <c r="C66" i="42"/>
  <c r="D49" i="42"/>
  <c r="D48" i="42"/>
  <c r="D53" i="42" s="1"/>
  <c r="D43" i="42"/>
  <c r="D42" i="42"/>
  <c r="D39" i="42"/>
  <c r="D46" i="42" s="1"/>
  <c r="D33" i="42"/>
  <c r="D32" i="42"/>
  <c r="D31" i="42"/>
  <c r="D35" i="42" s="1"/>
  <c r="D119" i="42" s="1"/>
  <c r="D25" i="42"/>
  <c r="D22" i="42"/>
  <c r="D21" i="42"/>
  <c r="D28" i="42" s="1"/>
  <c r="D21" i="41"/>
  <c r="C72" i="44" l="1"/>
  <c r="D54" i="42"/>
  <c r="D120" i="42" s="1"/>
  <c r="D54" i="48"/>
  <c r="D120" i="48" s="1"/>
  <c r="D118" i="48"/>
  <c r="D88" i="48"/>
  <c r="D84" i="48"/>
  <c r="D68" i="48"/>
  <c r="D69" i="48" s="1"/>
  <c r="D60" i="48"/>
  <c r="D91" i="48"/>
  <c r="D87" i="48"/>
  <c r="D79" i="48"/>
  <c r="D63" i="48"/>
  <c r="D59" i="48"/>
  <c r="D90" i="48"/>
  <c r="D82" i="48"/>
  <c r="D83" i="48" s="1"/>
  <c r="D74" i="48"/>
  <c r="D62" i="48"/>
  <c r="D58" i="48"/>
  <c r="D89" i="48"/>
  <c r="D81" i="48"/>
  <c r="D65" i="48"/>
  <c r="D61" i="48"/>
  <c r="D64" i="48"/>
  <c r="D54" i="46"/>
  <c r="D120" i="46" s="1"/>
  <c r="D62" i="46"/>
  <c r="D89" i="46"/>
  <c r="D81" i="46"/>
  <c r="D65" i="46"/>
  <c r="D61" i="46"/>
  <c r="D118" i="46"/>
  <c r="D88" i="46"/>
  <c r="D84" i="46"/>
  <c r="D68" i="46"/>
  <c r="D69" i="46" s="1"/>
  <c r="D64" i="46"/>
  <c r="D60" i="46"/>
  <c r="D91" i="46"/>
  <c r="D87" i="46"/>
  <c r="D79" i="46"/>
  <c r="D63" i="46"/>
  <c r="D59" i="46"/>
  <c r="D90" i="46"/>
  <c r="D82" i="46"/>
  <c r="D83" i="46" s="1"/>
  <c r="D74" i="46"/>
  <c r="D58" i="46"/>
  <c r="D70" i="46"/>
  <c r="D71" i="46" s="1"/>
  <c r="D46" i="44"/>
  <c r="D54" i="44" s="1"/>
  <c r="D120" i="44" s="1"/>
  <c r="D89" i="44"/>
  <c r="D81" i="44"/>
  <c r="D63" i="44"/>
  <c r="D59" i="44"/>
  <c r="D88" i="44"/>
  <c r="D84" i="44"/>
  <c r="D62" i="44"/>
  <c r="D58" i="44"/>
  <c r="D91" i="44"/>
  <c r="D87" i="44"/>
  <c r="D79" i="44"/>
  <c r="D65" i="44"/>
  <c r="D61" i="44"/>
  <c r="D118" i="44"/>
  <c r="D90" i="44"/>
  <c r="D82" i="44"/>
  <c r="D83" i="44" s="1"/>
  <c r="D74" i="44"/>
  <c r="D68" i="44"/>
  <c r="D69" i="44" s="1"/>
  <c r="D64" i="44"/>
  <c r="D60" i="44"/>
  <c r="D46" i="43"/>
  <c r="D54" i="43" s="1"/>
  <c r="D120" i="43" s="1"/>
  <c r="D89" i="43"/>
  <c r="D81" i="43"/>
  <c r="D63" i="43"/>
  <c r="D59" i="43"/>
  <c r="D88" i="43"/>
  <c r="D84" i="43"/>
  <c r="D62" i="43"/>
  <c r="D58" i="43"/>
  <c r="D91" i="43"/>
  <c r="D87" i="43"/>
  <c r="D79" i="43"/>
  <c r="D65" i="43"/>
  <c r="D61" i="43"/>
  <c r="D118" i="43"/>
  <c r="D90" i="43"/>
  <c r="D82" i="43"/>
  <c r="D83" i="43" s="1"/>
  <c r="D74" i="43"/>
  <c r="D68" i="43"/>
  <c r="D69" i="43" s="1"/>
  <c r="D70" i="43" s="1"/>
  <c r="D71" i="43" s="1"/>
  <c r="D64" i="43"/>
  <c r="D60" i="43"/>
  <c r="D89" i="42"/>
  <c r="D81" i="42"/>
  <c r="D63" i="42"/>
  <c r="D59" i="42"/>
  <c r="D88" i="42"/>
  <c r="D84" i="42"/>
  <c r="D62" i="42"/>
  <c r="D58" i="42"/>
  <c r="D91" i="42"/>
  <c r="D87" i="42"/>
  <c r="D93" i="42" s="1"/>
  <c r="D79" i="42"/>
  <c r="D65" i="42"/>
  <c r="D61" i="42"/>
  <c r="D118" i="42"/>
  <c r="D90" i="42"/>
  <c r="D82" i="42"/>
  <c r="D83" i="42" s="1"/>
  <c r="D74" i="42"/>
  <c r="D68" i="42"/>
  <c r="D69" i="42" s="1"/>
  <c r="D64" i="42"/>
  <c r="D60" i="42"/>
  <c r="C105" i="41"/>
  <c r="C95" i="41"/>
  <c r="C93" i="41"/>
  <c r="C96" i="41" s="1"/>
  <c r="C85" i="41"/>
  <c r="C77" i="41"/>
  <c r="C71" i="41"/>
  <c r="C72" i="41" s="1"/>
  <c r="C69" i="41"/>
  <c r="C66" i="41"/>
  <c r="D49" i="41"/>
  <c r="D48" i="41"/>
  <c r="D43" i="41"/>
  <c r="D42" i="41"/>
  <c r="D39" i="41"/>
  <c r="D46" i="41" s="1"/>
  <c r="D33" i="41"/>
  <c r="D32" i="41"/>
  <c r="D31" i="41"/>
  <c r="C105" i="40"/>
  <c r="C93" i="40"/>
  <c r="C85" i="40"/>
  <c r="C77" i="40"/>
  <c r="C69" i="40"/>
  <c r="C66" i="40"/>
  <c r="D49" i="40"/>
  <c r="D48" i="40"/>
  <c r="D53" i="40" s="1"/>
  <c r="D43" i="40"/>
  <c r="D42" i="40"/>
  <c r="D39" i="40"/>
  <c r="D46" i="40" s="1"/>
  <c r="D33" i="40"/>
  <c r="D32" i="40"/>
  <c r="D31" i="40"/>
  <c r="D35" i="40" s="1"/>
  <c r="D119" i="40" s="1"/>
  <c r="D25" i="40"/>
  <c r="D22" i="40"/>
  <c r="D21" i="40"/>
  <c r="D28" i="40" s="1"/>
  <c r="D75" i="48" l="1"/>
  <c r="D80" i="48"/>
  <c r="D85" i="48" s="1"/>
  <c r="D102" i="48" s="1"/>
  <c r="D66" i="48"/>
  <c r="D99" i="48" s="1"/>
  <c r="D93" i="48"/>
  <c r="D76" i="48"/>
  <c r="D77" i="48" s="1"/>
  <c r="D101" i="48" s="1"/>
  <c r="D70" i="48"/>
  <c r="D71" i="48" s="1"/>
  <c r="D72" i="48" s="1"/>
  <c r="D100" i="48" s="1"/>
  <c r="D75" i="46"/>
  <c r="D77" i="46" s="1"/>
  <c r="D101" i="46" s="1"/>
  <c r="D80" i="46"/>
  <c r="D85" i="46"/>
  <c r="D102" i="46" s="1"/>
  <c r="D93" i="46"/>
  <c r="D72" i="46"/>
  <c r="D100" i="46" s="1"/>
  <c r="D66" i="46"/>
  <c r="D99" i="46" s="1"/>
  <c r="D76" i="46"/>
  <c r="D70" i="44"/>
  <c r="D71" i="44" s="1"/>
  <c r="D72" i="44" s="1"/>
  <c r="D100" i="44" s="1"/>
  <c r="D93" i="44"/>
  <c r="D76" i="44"/>
  <c r="D75" i="44"/>
  <c r="D80" i="44"/>
  <c r="D85" i="44"/>
  <c r="D102" i="44" s="1"/>
  <c r="D66" i="44"/>
  <c r="D99" i="44" s="1"/>
  <c r="D75" i="43"/>
  <c r="D80" i="43"/>
  <c r="D85" i="43" s="1"/>
  <c r="D102" i="43" s="1"/>
  <c r="D72" i="43"/>
  <c r="D100" i="43" s="1"/>
  <c r="D93" i="43"/>
  <c r="D76" i="43"/>
  <c r="D77" i="43" s="1"/>
  <c r="D101" i="43" s="1"/>
  <c r="D66" i="43"/>
  <c r="D99" i="43" s="1"/>
  <c r="D94" i="42"/>
  <c r="D95" i="42" s="1"/>
  <c r="D96" i="42" s="1"/>
  <c r="D103" i="42" s="1"/>
  <c r="D76" i="42"/>
  <c r="D75" i="42"/>
  <c r="D66" i="42"/>
  <c r="D99" i="42" s="1"/>
  <c r="D80" i="42"/>
  <c r="D85" i="42" s="1"/>
  <c r="D102" i="42" s="1"/>
  <c r="D70" i="42"/>
  <c r="D71" i="42" s="1"/>
  <c r="D72" i="42" s="1"/>
  <c r="D100" i="42" s="1"/>
  <c r="D53" i="41"/>
  <c r="D54" i="41" s="1"/>
  <c r="D120" i="41" s="1"/>
  <c r="D35" i="41"/>
  <c r="D119" i="41" s="1"/>
  <c r="D28" i="41"/>
  <c r="D54" i="40"/>
  <c r="D120" i="40" s="1"/>
  <c r="D90" i="40"/>
  <c r="D82" i="40"/>
  <c r="D83" i="40" s="1"/>
  <c r="D74" i="40"/>
  <c r="D62" i="40"/>
  <c r="D58" i="40"/>
  <c r="D89" i="40"/>
  <c r="D81" i="40"/>
  <c r="D65" i="40"/>
  <c r="D61" i="40"/>
  <c r="D91" i="40"/>
  <c r="D79" i="40"/>
  <c r="D63" i="40"/>
  <c r="D118" i="40"/>
  <c r="D88" i="40"/>
  <c r="D84" i="40"/>
  <c r="D68" i="40"/>
  <c r="D69" i="40" s="1"/>
  <c r="D64" i="40"/>
  <c r="D60" i="40"/>
  <c r="D87" i="40"/>
  <c r="D59" i="40"/>
  <c r="D77" i="44" l="1"/>
  <c r="D101" i="44" s="1"/>
  <c r="D77" i="42"/>
  <c r="D101" i="42" s="1"/>
  <c r="D105" i="42" s="1"/>
  <c r="D121" i="42" s="1"/>
  <c r="D94" i="48"/>
  <c r="D95" i="48" s="1"/>
  <c r="D96" i="48" s="1"/>
  <c r="D103" i="48" s="1"/>
  <c r="D105" i="48" s="1"/>
  <c r="D121" i="48" s="1"/>
  <c r="D94" i="46"/>
  <c r="D95" i="46" s="1"/>
  <c r="D96" i="46" s="1"/>
  <c r="D103" i="46" s="1"/>
  <c r="D105" i="46" s="1"/>
  <c r="D121" i="46" s="1"/>
  <c r="D94" i="44"/>
  <c r="D95" i="44" s="1"/>
  <c r="D96" i="44" s="1"/>
  <c r="D103" i="44" s="1"/>
  <c r="D94" i="43"/>
  <c r="D95" i="43" s="1"/>
  <c r="D96" i="43" s="1"/>
  <c r="D103" i="43" s="1"/>
  <c r="D105" i="43" s="1"/>
  <c r="D121" i="43" s="1"/>
  <c r="D81" i="41"/>
  <c r="D63" i="41"/>
  <c r="D91" i="41"/>
  <c r="D61" i="41"/>
  <c r="D60" i="41"/>
  <c r="D88" i="41"/>
  <c r="D74" i="41"/>
  <c r="D75" i="41" s="1"/>
  <c r="D89" i="41"/>
  <c r="D64" i="41"/>
  <c r="D90" i="41"/>
  <c r="D79" i="41"/>
  <c r="D80" i="41" s="1"/>
  <c r="D62" i="41"/>
  <c r="D82" i="41"/>
  <c r="D83" i="41" s="1"/>
  <c r="D65" i="41"/>
  <c r="D58" i="41"/>
  <c r="D59" i="41"/>
  <c r="D68" i="41"/>
  <c r="D69" i="41" s="1"/>
  <c r="D70" i="41" s="1"/>
  <c r="D71" i="41" s="1"/>
  <c r="D118" i="41"/>
  <c r="D87" i="41"/>
  <c r="D84" i="41"/>
  <c r="D70" i="40"/>
  <c r="D71" i="40" s="1"/>
  <c r="D72" i="40" s="1"/>
  <c r="D100" i="40" s="1"/>
  <c r="D66" i="40"/>
  <c r="D99" i="40" s="1"/>
  <c r="D93" i="40"/>
  <c r="D76" i="40"/>
  <c r="D80" i="40"/>
  <c r="D85" i="40" s="1"/>
  <c r="D102" i="40" s="1"/>
  <c r="D77" i="40"/>
  <c r="D101" i="40" s="1"/>
  <c r="D75" i="40"/>
  <c r="D48" i="37"/>
  <c r="C66" i="37"/>
  <c r="D49" i="37"/>
  <c r="D43" i="37"/>
  <c r="D42" i="37"/>
  <c r="D39" i="37"/>
  <c r="D33" i="37"/>
  <c r="D32" i="37"/>
  <c r="D31" i="37"/>
  <c r="D25" i="37"/>
  <c r="D22" i="37"/>
  <c r="D21" i="37"/>
  <c r="D105" i="44" l="1"/>
  <c r="D121" i="44" s="1"/>
  <c r="D109" i="44" s="1"/>
  <c r="D76" i="41"/>
  <c r="D77" i="41" s="1"/>
  <c r="D101" i="41" s="1"/>
  <c r="D85" i="41"/>
  <c r="D102" i="41" s="1"/>
  <c r="D109" i="48"/>
  <c r="D109" i="46"/>
  <c r="D109" i="43"/>
  <c r="D110" i="43" s="1"/>
  <c r="D109" i="42"/>
  <c r="D66" i="41"/>
  <c r="D99" i="41" s="1"/>
  <c r="D93" i="41"/>
  <c r="D94" i="41" s="1"/>
  <c r="D95" i="41" s="1"/>
  <c r="D96" i="41" s="1"/>
  <c r="D103" i="41" s="1"/>
  <c r="D72" i="41"/>
  <c r="D100" i="41" s="1"/>
  <c r="D94" i="40"/>
  <c r="D95" i="40" s="1"/>
  <c r="D96" i="40" s="1"/>
  <c r="D103" i="40" s="1"/>
  <c r="D105" i="40" s="1"/>
  <c r="D121" i="40" s="1"/>
  <c r="D46" i="37"/>
  <c r="D35" i="37"/>
  <c r="D119" i="37" s="1"/>
  <c r="D53" i="37"/>
  <c r="D28" i="37"/>
  <c r="D118" i="37" s="1"/>
  <c r="D81" i="37"/>
  <c r="D63" i="37"/>
  <c r="D87" i="37"/>
  <c r="D58" i="37"/>
  <c r="C69" i="37"/>
  <c r="D110" i="42" l="1"/>
  <c r="D111" i="42" s="1"/>
  <c r="D110" i="48"/>
  <c r="D110" i="46"/>
  <c r="D110" i="44"/>
  <c r="D105" i="41"/>
  <c r="D121" i="41" s="1"/>
  <c r="D109" i="41" s="1"/>
  <c r="D109" i="40"/>
  <c r="D54" i="37"/>
  <c r="D120" i="37" s="1"/>
  <c r="D74" i="37"/>
  <c r="D60" i="37"/>
  <c r="D88" i="37"/>
  <c r="C93" i="37" s="1"/>
  <c r="D65" i="37"/>
  <c r="D82" i="37"/>
  <c r="D62" i="37"/>
  <c r="D59" i="37"/>
  <c r="D66" i="37" s="1"/>
  <c r="D99" i="37" s="1"/>
  <c r="D89" i="37"/>
  <c r="D68" i="37"/>
  <c r="D69" i="37" s="1"/>
  <c r="D76" i="37" s="1"/>
  <c r="D64" i="37"/>
  <c r="D61" i="37"/>
  <c r="D79" i="37"/>
  <c r="D91" i="37"/>
  <c r="D84" i="37"/>
  <c r="D90" i="37"/>
  <c r="D75" i="37"/>
  <c r="D80" i="37"/>
  <c r="D83" i="37"/>
  <c r="D70" i="37"/>
  <c r="D111" i="48" l="1"/>
  <c r="D111" i="44"/>
  <c r="D113" i="42"/>
  <c r="D114" i="42"/>
  <c r="D115" i="42"/>
  <c r="D112" i="42"/>
  <c r="D111" i="46"/>
  <c r="D122" i="43"/>
  <c r="D123" i="43" s="1"/>
  <c r="D125" i="43" s="1"/>
  <c r="F6" i="35" s="1"/>
  <c r="D110" i="41"/>
  <c r="D111" i="41" s="1"/>
  <c r="D110" i="40"/>
  <c r="D111" i="40" s="1"/>
  <c r="D93" i="37"/>
  <c r="C85" i="37"/>
  <c r="D85" i="37"/>
  <c r="D102" i="37" s="1"/>
  <c r="D94" i="37"/>
  <c r="D71" i="37"/>
  <c r="D72" i="37" s="1"/>
  <c r="D100" i="37" s="1"/>
  <c r="C77" i="37"/>
  <c r="D77" i="37"/>
  <c r="D101" i="37" s="1"/>
  <c r="D116" i="42" l="1"/>
  <c r="D122" i="42" s="1"/>
  <c r="D123" i="42" s="1"/>
  <c r="D125" i="42" s="1"/>
  <c r="D113" i="48"/>
  <c r="D114" i="48"/>
  <c r="D115" i="48"/>
  <c r="D112" i="48"/>
  <c r="D113" i="40"/>
  <c r="D115" i="40"/>
  <c r="D114" i="40"/>
  <c r="D112" i="40"/>
  <c r="D113" i="44"/>
  <c r="D114" i="44"/>
  <c r="D112" i="44"/>
  <c r="D115" i="44"/>
  <c r="D113" i="46"/>
  <c r="D115" i="46"/>
  <c r="D112" i="46"/>
  <c r="D114" i="46"/>
  <c r="D112" i="41"/>
  <c r="D115" i="41"/>
  <c r="D95" i="37"/>
  <c r="D96" i="37" s="1"/>
  <c r="D103" i="37" s="1"/>
  <c r="D105" i="37" s="1"/>
  <c r="D121" i="37" s="1"/>
  <c r="C105" i="37"/>
  <c r="D116" i="48" l="1"/>
  <c r="D122" i="48" s="1"/>
  <c r="D123" i="48" s="1"/>
  <c r="D125" i="48" s="1"/>
  <c r="I6" i="35" s="1"/>
  <c r="K6" i="35" s="1"/>
  <c r="D116" i="40"/>
  <c r="D122" i="40" s="1"/>
  <c r="D123" i="40" s="1"/>
  <c r="D125" i="40" s="1"/>
  <c r="D116" i="44"/>
  <c r="D122" i="44" s="1"/>
  <c r="D123" i="44" s="1"/>
  <c r="D125" i="44" s="1"/>
  <c r="D116" i="46"/>
  <c r="D122" i="46" s="1"/>
  <c r="D123" i="46" s="1"/>
  <c r="D125" i="46" s="1"/>
  <c r="D122" i="41"/>
  <c r="D123" i="41" s="1"/>
  <c r="D125" i="41" s="1"/>
  <c r="D109" i="37"/>
  <c r="Q6" i="35"/>
  <c r="H6" i="35"/>
  <c r="Q5" i="35"/>
  <c r="M6" i="35" l="1"/>
  <c r="N6" i="35" s="1"/>
  <c r="R6" i="35" s="1"/>
  <c r="M5" i="35"/>
  <c r="N5" i="35" s="1"/>
  <c r="D110" i="37"/>
  <c r="D111" i="37" s="1"/>
  <c r="D113" i="37" l="1"/>
  <c r="D114" i="37"/>
  <c r="D112" i="37"/>
  <c r="D115" i="37"/>
  <c r="D134" i="44"/>
  <c r="T6" i="35"/>
  <c r="D134" i="43"/>
  <c r="S6" i="35"/>
  <c r="U6" i="35" s="1"/>
  <c r="D116" i="37" l="1"/>
  <c r="D122" i="37" s="1"/>
  <c r="D123" i="37" s="1"/>
  <c r="D125" i="37" s="1"/>
  <c r="I5" i="35" l="1"/>
  <c r="K5" i="35" s="1"/>
  <c r="H5" i="35" l="1"/>
  <c r="R5" i="35" l="1"/>
  <c r="D134" i="42" s="1"/>
  <c r="S5" i="35" l="1"/>
  <c r="T5" i="35"/>
  <c r="U5" i="35" l="1"/>
  <c r="V5" i="35" l="1"/>
</calcChain>
</file>

<file path=xl/sharedStrings.xml><?xml version="1.0" encoding="utf-8"?>
<sst xmlns="http://schemas.openxmlformats.org/spreadsheetml/2006/main" count="1799" uniqueCount="203">
  <si>
    <t>ANEXO IV - PLANILHAS DE FORMAÇÃO E COMPOSIÇÃO DE PREÇOS</t>
  </si>
  <si>
    <t>(com vistas a possíveis repactuações futuras)</t>
  </si>
  <si>
    <t>PLANILHA DE FORMAÇÃO DE PREÇO (KM FRANQUIA)</t>
  </si>
  <si>
    <t>Mão-de-Obra vinculada à execução contratual</t>
  </si>
  <si>
    <t>Dados complementares para composição dos custos referente à mão-de-obra</t>
  </si>
  <si>
    <t>Tipo de veículo</t>
  </si>
  <si>
    <t>Tipo de KM</t>
  </si>
  <si>
    <t>FRANQUIA</t>
  </si>
  <si>
    <t>Categoria profissional (vinculada à execução contratual)</t>
  </si>
  <si>
    <t>MOTORISTA</t>
  </si>
  <si>
    <t>Data base da categoria (dia/mês/ano)</t>
  </si>
  <si>
    <t>Convenção Coletiva de Trabalho</t>
  </si>
  <si>
    <t>Módulo I - Composição da Remuneração</t>
  </si>
  <si>
    <t>Composição da Remuneração</t>
  </si>
  <si>
    <t>Qtde</t>
  </si>
  <si>
    <t xml:space="preserve"> R$ </t>
  </si>
  <si>
    <t>A</t>
  </si>
  <si>
    <t>Salário Base</t>
  </si>
  <si>
    <t>B</t>
  </si>
  <si>
    <t>Adicional de Periculosidade</t>
  </si>
  <si>
    <t>C</t>
  </si>
  <si>
    <t>Adicional de Insalubridade</t>
  </si>
  <si>
    <t>D</t>
  </si>
  <si>
    <t>Adicional Noturno</t>
  </si>
  <si>
    <t>E</t>
  </si>
  <si>
    <t>Hora noturna adicional</t>
  </si>
  <si>
    <t>F</t>
  </si>
  <si>
    <t>Adicional de Hora Extra 50%</t>
  </si>
  <si>
    <t>G</t>
  </si>
  <si>
    <t>Adicional de Hora Extra 100%</t>
  </si>
  <si>
    <t>H</t>
  </si>
  <si>
    <t>Intervalo Intrajornada</t>
  </si>
  <si>
    <t>I</t>
  </si>
  <si>
    <t>Adicional de Risco</t>
  </si>
  <si>
    <t>J</t>
  </si>
  <si>
    <t>Reflexo DSR</t>
  </si>
  <si>
    <t>K</t>
  </si>
  <si>
    <t xml:space="preserve">Assiduidade </t>
  </si>
  <si>
    <t>Total da Remuneração</t>
  </si>
  <si>
    <t>Módulo II - Benefícios mensais e diários</t>
  </si>
  <si>
    <t>Benefícios mensais e diários</t>
  </si>
  <si>
    <t>R$ Unit</t>
  </si>
  <si>
    <t xml:space="preserve">Vale Transporte </t>
  </si>
  <si>
    <t>Auxilio Alimentação</t>
  </si>
  <si>
    <t>Diária</t>
  </si>
  <si>
    <t>Total de Benefícios mensais e diários</t>
  </si>
  <si>
    <t>Módulo III - Insumos Diversos</t>
  </si>
  <si>
    <t>Insumos diversos</t>
  </si>
  <si>
    <t>Uniformes</t>
  </si>
  <si>
    <t>Módulo IV - Encargos Sociais e Trabalhistas</t>
  </si>
  <si>
    <t>Submódulo 4.1 - Encargos previdenciários e FGTS</t>
  </si>
  <si>
    <t>%</t>
  </si>
  <si>
    <t>INSS</t>
  </si>
  <si>
    <t>SESI ou SESC</t>
  </si>
  <si>
    <t>SENAI ou SENAC</t>
  </si>
  <si>
    <t>INCRA</t>
  </si>
  <si>
    <t>Salário Educação</t>
  </si>
  <si>
    <t>FGTS</t>
  </si>
  <si>
    <t>Seguro Acidente de Trabalho (SAT X FAP 1,00)</t>
  </si>
  <si>
    <t>SEBRAE</t>
  </si>
  <si>
    <t>13° Salário</t>
  </si>
  <si>
    <t>Total</t>
  </si>
  <si>
    <t>Aviso prévio indenizado</t>
  </si>
  <si>
    <t>Incidência do FGTS sobre aviso prévio indenizado</t>
  </si>
  <si>
    <t>Multa do FGTS do aviso prévio indenizado</t>
  </si>
  <si>
    <t>Aviso prévio trabalhado</t>
  </si>
  <si>
    <t>Incidência do sudmódulo 4.1 sobre aviso prévio trabalhado</t>
  </si>
  <si>
    <t>Ausência por doença</t>
  </si>
  <si>
    <t>Ausências legais</t>
  </si>
  <si>
    <t>Ausência por acidente de trabalho</t>
  </si>
  <si>
    <t>Licença Paternidade</t>
  </si>
  <si>
    <t>Incidência do sumódulo 4.1 sobre o custo de reposição</t>
  </si>
  <si>
    <t>4.1</t>
  </si>
  <si>
    <t>4.2</t>
  </si>
  <si>
    <t>Encargos previdenciários e FGTS</t>
  </si>
  <si>
    <t>4.3</t>
  </si>
  <si>
    <t xml:space="preserve">Custo de rescisão </t>
  </si>
  <si>
    <t>4.4</t>
  </si>
  <si>
    <t>Custo de reposição do profissional ausente</t>
  </si>
  <si>
    <t>4.5</t>
  </si>
  <si>
    <t>Combustível</t>
  </si>
  <si>
    <t>Depreciação do veículo</t>
  </si>
  <si>
    <t>Lavagem/Limpeza</t>
  </si>
  <si>
    <t>Seguro Total</t>
  </si>
  <si>
    <t>Seguro obrigatório</t>
  </si>
  <si>
    <t>COFINS</t>
  </si>
  <si>
    <t>ISS</t>
  </si>
  <si>
    <t>L</t>
  </si>
  <si>
    <t>Lucro</t>
  </si>
  <si>
    <t>Módulo II - Beneficios mensais e diários</t>
  </si>
  <si>
    <t>Custo Franquia (somatória dos módulos)</t>
  </si>
  <si>
    <t>Total dos Insumos Diversos</t>
  </si>
  <si>
    <t>Passeio Basico</t>
  </si>
  <si>
    <t>Tipo de Veículo</t>
  </si>
  <si>
    <t>Custo Km Rodado</t>
  </si>
  <si>
    <t>Franquia Mensal</t>
  </si>
  <si>
    <t xml:space="preserve">Valor da Franquia </t>
  </si>
  <si>
    <t>Custo Km Excedente</t>
  </si>
  <si>
    <t>Estimativa Km Excedente</t>
  </si>
  <si>
    <t>Valor Estimado Excedente</t>
  </si>
  <si>
    <t>Valor Estimado Mensal por Veículo</t>
  </si>
  <si>
    <t>Valor Mensal Estimado Total</t>
  </si>
  <si>
    <t>Valor Estimado Anual por Veículo</t>
  </si>
  <si>
    <t>Valor Anual Estimado Total</t>
  </si>
  <si>
    <t>(A)</t>
  </si>
  <si>
    <t>(B)</t>
  </si>
  <si>
    <t>(C)</t>
  </si>
  <si>
    <t>(D) = (B) x (C)</t>
  </si>
  <si>
    <t>(E)</t>
  </si>
  <si>
    <t>(F)</t>
  </si>
  <si>
    <t>(G) = (E) x (F)</t>
  </si>
  <si>
    <t>Passeio Basic</t>
  </si>
  <si>
    <t>Passeio Premium</t>
  </si>
  <si>
    <t>Utilitário Furgão</t>
  </si>
  <si>
    <t>1 de agosto</t>
  </si>
  <si>
    <t>QTD DE HORA EXTRA</t>
  </si>
  <si>
    <t>ESTIMATIVA</t>
  </si>
  <si>
    <t>QTD DE DIÁRIAS</t>
  </si>
  <si>
    <t>DIÁRIA</t>
  </si>
  <si>
    <t xml:space="preserve">HORA EXTRA </t>
  </si>
  <si>
    <t>(H)</t>
  </si>
  <si>
    <t>(I)</t>
  </si>
  <si>
    <t>(K)</t>
  </si>
  <si>
    <t>(J)= (H)*(I)</t>
  </si>
  <si>
    <t>(L)</t>
  </si>
  <si>
    <t>(N) = (D) + (G)+(J)+(M)</t>
  </si>
  <si>
    <t>(O) = (A) x (N)</t>
  </si>
  <si>
    <t>(P) = (N) x 12</t>
  </si>
  <si>
    <t>Licenciamento</t>
  </si>
  <si>
    <t>Tributos Incidentes sobre o Veículo (IPVA)</t>
  </si>
  <si>
    <t>Cidade de atendimento:</t>
  </si>
  <si>
    <t>(M) = (K)*(L)</t>
  </si>
  <si>
    <t>(Q) = (O) x 12</t>
  </si>
  <si>
    <t>Grupo</t>
  </si>
  <si>
    <t>Reitoria
(Curitiba)</t>
  </si>
  <si>
    <t>Outros (especificar)</t>
  </si>
  <si>
    <t>Incidência do submódulo 4.1 sobre 13° salário</t>
  </si>
  <si>
    <t>Submódulo 4.3 - Afastamento Maternidade</t>
  </si>
  <si>
    <t>Afastamento Maternidade</t>
  </si>
  <si>
    <t>Incidência dos encargos do Submódulo 4.1 sobre afastamento maternidade</t>
  </si>
  <si>
    <t>Incidência do submódulo 4.1 sobre remuneração e 13º salário recebidos pelo substituto durante os 120 dias de licença-maternidade</t>
  </si>
  <si>
    <t>Submódulo 4.2 - 13° Salário</t>
  </si>
  <si>
    <t>Submódulo 4.4 - Provisão para rescisão</t>
  </si>
  <si>
    <t>Multa do FGTS e contribuições sociais sobre o aviso prévio trabalhado</t>
  </si>
  <si>
    <t>Submódulo 4.5 - Custo de reposição do profissional ausente</t>
  </si>
  <si>
    <t>Férias e terço constitucional de férias</t>
  </si>
  <si>
    <t>13º Salário</t>
  </si>
  <si>
    <t>4.6</t>
  </si>
  <si>
    <t>PLANILHA DE FORMAÇÃO DE PREÇO (KM EXCEDENTE)</t>
  </si>
  <si>
    <t>Quadro resumo módulo IV - Encargos Sociais e Trabalhistas</t>
  </si>
  <si>
    <t>Módulo IV - Encargos sociais e trabalhistas</t>
  </si>
  <si>
    <t>Custos Fixos</t>
  </si>
  <si>
    <t>Custos Variáveis</t>
  </si>
  <si>
    <t>Módulo V - Custos Indiretos, Lucro e Tributos</t>
  </si>
  <si>
    <t>Custos Indiretos</t>
  </si>
  <si>
    <t>Total dos Custos Indiretos, Lucro e Tributos</t>
  </si>
  <si>
    <t>C.1</t>
  </si>
  <si>
    <t>C.2</t>
  </si>
  <si>
    <t>C.3</t>
  </si>
  <si>
    <t>Cidade:</t>
  </si>
  <si>
    <t>Subtotal Custos Fixos</t>
  </si>
  <si>
    <t>Subtotal Custos Variáveis</t>
  </si>
  <si>
    <t>Manutenção Preventiva/corretiva</t>
  </si>
  <si>
    <t>Comunicação (gastos com celular)</t>
  </si>
  <si>
    <t>Subtotal 13º Salário</t>
  </si>
  <si>
    <t>Total dos Encargos Sociais e Trabalhistas</t>
  </si>
  <si>
    <t>Subtotal do Custo de reposição do profissional ausente</t>
  </si>
  <si>
    <t>Subtotal da Incidência</t>
  </si>
  <si>
    <t>Total do Submódulo 4.1</t>
  </si>
  <si>
    <t>Total do Submódulo 4.2</t>
  </si>
  <si>
    <t>Total do Submódulo 4.3</t>
  </si>
  <si>
    <t>Total do Submódulo 4.4</t>
  </si>
  <si>
    <t>Total do Submódulo 4.5</t>
  </si>
  <si>
    <t>Custos Indiretos, Lucro e Tributos</t>
  </si>
  <si>
    <r>
      <t>Atenção</t>
    </r>
    <r>
      <rPr>
        <sz val="10"/>
        <color theme="1"/>
        <rFont val="Calibri"/>
        <family val="2"/>
      </rPr>
      <t>: Indicar a cidade e o</t>
    </r>
    <r>
      <rPr>
        <b/>
        <sz val="10"/>
        <color theme="1"/>
        <rFont val="Calibri"/>
        <family val="2"/>
      </rPr>
      <t xml:space="preserve"> veículo cotado</t>
    </r>
    <r>
      <rPr>
        <sz val="10"/>
        <color theme="1"/>
        <rFont val="Calibri"/>
        <family val="2"/>
      </rPr>
      <t>. Fazer uma planilha para</t>
    </r>
    <r>
      <rPr>
        <b/>
        <sz val="10"/>
        <color theme="1"/>
        <rFont val="Calibri"/>
        <family val="2"/>
      </rPr>
      <t xml:space="preserve"> cada tipo de veículo.</t>
    </r>
  </si>
  <si>
    <t>EXCEDENTE</t>
  </si>
  <si>
    <t>Custo Km Excedente (somatória dos módulos)</t>
  </si>
  <si>
    <t>Total Km Excedente</t>
  </si>
  <si>
    <t>Valor do Km (Custo Km Excedente / Total Km Excedente)</t>
  </si>
  <si>
    <t>Quadro Resumo do custo por veículo e Km</t>
  </si>
  <si>
    <t>Total Km Franquia</t>
  </si>
  <si>
    <t>Valor do Km (Custo franquia / Total Km franquia)</t>
  </si>
  <si>
    <t>CURITIBA</t>
  </si>
  <si>
    <t>01 DE AGOSTO</t>
  </si>
  <si>
    <t>PR003428/2017</t>
  </si>
  <si>
    <t>Pick-up Utilitario</t>
  </si>
  <si>
    <t>Serviço</t>
  </si>
  <si>
    <t>Hora Extra</t>
  </si>
  <si>
    <t>Valor Salario</t>
  </si>
  <si>
    <t>Custo mensal das Horas Extras por Motorista (somatória dos módulos)</t>
  </si>
  <si>
    <t>Total de Hora Extra Mensal</t>
  </si>
  <si>
    <t>Valor Unitario da Hora Extra</t>
  </si>
  <si>
    <t>ITEM 05 - REITORIA (CURITIBA) - PASSEIO BASIC</t>
  </si>
  <si>
    <t>ITEM 06 - REITORIA (CURITIBA) - UTILITARIO FURGÃO</t>
  </si>
  <si>
    <t>Furgão Utilitario</t>
  </si>
  <si>
    <t>ITEM 07 - REITORIA (CURITIBA) - PASSEIO PREMIUM</t>
  </si>
  <si>
    <t>Vam Utilitario</t>
  </si>
  <si>
    <t>C.4</t>
  </si>
  <si>
    <t>CPP</t>
  </si>
  <si>
    <t>Base de cálculo dos tributos  (SIMPLES NACIONAL)</t>
  </si>
  <si>
    <t>PIS</t>
  </si>
  <si>
    <t>Qtd</t>
  </si>
  <si>
    <t>Itens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</si>
</sst>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_-* #,##0_-;\-* #,##0_-;_-* &quot;-&quot;??_-;_-@_-"/>
    <numFmt numFmtId="165" formatCode="_-&quot;R$&quot;\ * #,##0.000_-;\-&quot;R$&quot;\ * #,##0.000_-;_-&quot;R$&quot;\ * &quot;-&quot;???_-;_-@_-"/>
    <numFmt numFmtId="166" formatCode="&quot;R$&quot;\ #,##0.00"/>
  </numFmts>
  <fonts count="2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Times New Roman"/>
      <family val="1"/>
    </font>
    <font>
      <b/>
      <sz val="10"/>
      <color theme="1"/>
      <name val="Calibri"/>
      <family val="2"/>
    </font>
    <font>
      <sz val="10"/>
      <color theme="1"/>
      <name val="Calibri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sz val="11"/>
      <color rgb="FF000000"/>
      <name val="Calibri"/>
      <family val="2"/>
      <scheme val="minor"/>
    </font>
    <font>
      <sz val="8"/>
      <color rgb="FF000000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color theme="1"/>
      <name val="Calibri"/>
      <family val="2"/>
      <scheme val="minor"/>
    </font>
    <font>
      <sz val="10"/>
      <color rgb="FF263238"/>
      <name val="Arial"/>
      <family val="2"/>
    </font>
    <font>
      <i/>
      <sz val="11"/>
      <color rgb="FF000000"/>
      <name val="Calibri"/>
      <family val="2"/>
      <scheme val="minor"/>
    </font>
    <font>
      <b/>
      <i/>
      <sz val="10"/>
      <color theme="1"/>
      <name val="Arial"/>
      <family val="2"/>
    </font>
    <font>
      <i/>
      <sz val="11"/>
      <color rgb="FF263238"/>
      <name val="Calibri"/>
      <family val="2"/>
      <scheme val="minor"/>
    </font>
    <font>
      <b/>
      <i/>
      <sz val="11"/>
      <color rgb="FF000000"/>
      <name val="Calibri"/>
      <family val="2"/>
      <scheme val="minor"/>
    </font>
    <font>
      <i/>
      <sz val="10"/>
      <color theme="1"/>
      <name val="Arial"/>
      <family val="2"/>
    </font>
    <font>
      <b/>
      <sz val="12"/>
      <name val="Calibri"/>
      <family val="2"/>
      <scheme val="minor"/>
    </font>
    <font>
      <sz val="12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D9D9D9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</fills>
  <borders count="18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rgb="FF000000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</borders>
  <cellStyleXfs count="4">
    <xf numFmtId="0" fontId="0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60">
    <xf numFmtId="0" fontId="0" fillId="0" borderId="0" xfId="0"/>
    <xf numFmtId="0" fontId="5" fillId="0" borderId="0" xfId="0" applyFont="1" applyAlignment="1">
      <alignment horizontal="center" vertical="center"/>
    </xf>
    <xf numFmtId="0" fontId="7" fillId="0" borderId="7" xfId="0" applyFont="1" applyBorder="1" applyAlignment="1">
      <alignment horizontal="center" vertical="center"/>
    </xf>
    <xf numFmtId="0" fontId="7" fillId="0" borderId="8" xfId="0" applyFont="1" applyBorder="1" applyAlignment="1">
      <alignment horizontal="left" vertical="center"/>
    </xf>
    <xf numFmtId="0" fontId="6" fillId="0" borderId="7" xfId="0" applyFont="1" applyBorder="1" applyAlignment="1">
      <alignment horizontal="center" vertical="center"/>
    </xf>
    <xf numFmtId="0" fontId="6" fillId="0" borderId="8" xfId="0" applyFont="1" applyBorder="1" applyAlignment="1">
      <alignment horizontal="left" vertical="center"/>
    </xf>
    <xf numFmtId="0" fontId="6" fillId="0" borderId="8" xfId="0" applyFont="1" applyBorder="1" applyAlignment="1">
      <alignment horizontal="center" vertical="center"/>
    </xf>
    <xf numFmtId="0" fontId="7" fillId="0" borderId="5" xfId="0" applyFont="1" applyBorder="1" applyAlignment="1">
      <alignment horizontal="center" vertical="center"/>
    </xf>
    <xf numFmtId="0" fontId="7" fillId="0" borderId="6" xfId="0" applyFont="1" applyBorder="1" applyAlignment="1">
      <alignment horizontal="left" vertical="center"/>
    </xf>
    <xf numFmtId="0" fontId="0" fillId="0" borderId="0" xfId="0" applyAlignment="1"/>
    <xf numFmtId="10" fontId="6" fillId="4" borderId="1" xfId="0" applyNumberFormat="1" applyFont="1" applyFill="1" applyBorder="1" applyAlignment="1">
      <alignment horizontal="center" vertical="center"/>
    </xf>
    <xf numFmtId="44" fontId="8" fillId="0" borderId="8" xfId="1" applyFont="1" applyFill="1" applyBorder="1" applyAlignment="1">
      <alignment horizontal="left" vertical="center"/>
    </xf>
    <xf numFmtId="0" fontId="6" fillId="0" borderId="8" xfId="0" applyFont="1" applyFill="1" applyBorder="1" applyAlignment="1">
      <alignment horizontal="left" vertical="center"/>
    </xf>
    <xf numFmtId="0" fontId="7" fillId="0" borderId="8" xfId="0" applyFont="1" applyFill="1" applyBorder="1" applyAlignment="1">
      <alignment horizontal="left" vertical="center"/>
    </xf>
    <xf numFmtId="0" fontId="8" fillId="0" borderId="8" xfId="0" applyFont="1" applyFill="1" applyBorder="1" applyAlignment="1">
      <alignment horizontal="center" vertical="center"/>
    </xf>
    <xf numFmtId="0" fontId="0" fillId="0" borderId="0" xfId="0" applyBorder="1" applyAlignment="1" applyProtection="1">
      <alignment horizontal="center" vertical="center" wrapText="1"/>
      <protection locked="0"/>
    </xf>
    <xf numFmtId="0" fontId="7" fillId="0" borderId="1" xfId="0" applyFont="1" applyBorder="1" applyAlignment="1">
      <alignment horizontal="left" vertical="center"/>
    </xf>
    <xf numFmtId="0" fontId="0" fillId="0" borderId="0" xfId="0" applyFill="1"/>
    <xf numFmtId="0" fontId="10" fillId="0" borderId="0" xfId="0" applyFont="1" applyFill="1"/>
    <xf numFmtId="0" fontId="12" fillId="0" borderId="0" xfId="0" applyFont="1"/>
    <xf numFmtId="0" fontId="6" fillId="0" borderId="1" xfId="0" applyFont="1" applyBorder="1" applyAlignment="1">
      <alignment horizontal="center" vertical="center"/>
    </xf>
    <xf numFmtId="0" fontId="6" fillId="0" borderId="2" xfId="0" applyFont="1" applyBorder="1" applyAlignment="1">
      <alignment horizontal="centerContinuous" vertical="center"/>
    </xf>
    <xf numFmtId="0" fontId="6" fillId="0" borderId="4" xfId="0" applyFont="1" applyBorder="1" applyAlignment="1">
      <alignment horizontal="centerContinuous" vertical="center"/>
    </xf>
    <xf numFmtId="0" fontId="6" fillId="0" borderId="2" xfId="0" applyFont="1" applyBorder="1" applyAlignment="1">
      <alignment vertical="center"/>
    </xf>
    <xf numFmtId="0" fontId="6" fillId="2" borderId="2" xfId="0" applyFont="1" applyFill="1" applyBorder="1" applyAlignment="1">
      <alignment horizontal="centerContinuous" vertical="center"/>
    </xf>
    <xf numFmtId="0" fontId="6" fillId="2" borderId="3" xfId="0" applyFont="1" applyFill="1" applyBorder="1" applyAlignment="1">
      <alignment horizontal="centerContinuous" vertical="center"/>
    </xf>
    <xf numFmtId="0" fontId="6" fillId="2" borderId="4" xfId="0" applyFont="1" applyFill="1" applyBorder="1" applyAlignment="1">
      <alignment horizontal="centerContinuous" vertical="center"/>
    </xf>
    <xf numFmtId="0" fontId="6" fillId="0" borderId="3" xfId="0" applyFont="1" applyBorder="1" applyAlignment="1">
      <alignment horizontal="centerContinuous" vertical="center"/>
    </xf>
    <xf numFmtId="0" fontId="7" fillId="0" borderId="2" xfId="0" applyFont="1" applyBorder="1" applyAlignment="1">
      <alignment vertical="center"/>
    </xf>
    <xf numFmtId="0" fontId="7" fillId="0" borderId="4" xfId="0" applyFont="1" applyBorder="1" applyAlignment="1">
      <alignment vertical="center"/>
    </xf>
    <xf numFmtId="0" fontId="7" fillId="0" borderId="2" xfId="0" applyFont="1" applyBorder="1" applyAlignment="1">
      <alignment horizontal="centerContinuous" vertical="center"/>
    </xf>
    <xf numFmtId="0" fontId="7" fillId="0" borderId="4" xfId="0" applyFont="1" applyBorder="1" applyAlignment="1">
      <alignment horizontal="centerContinuous" vertical="center"/>
    </xf>
    <xf numFmtId="0" fontId="7" fillId="3" borderId="2" xfId="0" applyFont="1" applyFill="1" applyBorder="1" applyAlignment="1">
      <alignment horizontal="centerContinuous" vertical="center"/>
    </xf>
    <xf numFmtId="0" fontId="7" fillId="3" borderId="4" xfId="0" applyFont="1" applyFill="1" applyBorder="1" applyAlignment="1">
      <alignment horizontal="centerContinuous" vertical="center"/>
    </xf>
    <xf numFmtId="0" fontId="7" fillId="0" borderId="0" xfId="0" applyFont="1" applyBorder="1" applyAlignment="1">
      <alignment vertical="center"/>
    </xf>
    <xf numFmtId="0" fontId="6" fillId="4" borderId="2" xfId="0" applyFont="1" applyFill="1" applyBorder="1" applyAlignment="1">
      <alignment horizontal="centerContinuous" vertical="center"/>
    </xf>
    <xf numFmtId="0" fontId="6" fillId="4" borderId="3" xfId="0" applyFont="1" applyFill="1" applyBorder="1" applyAlignment="1">
      <alignment horizontal="centerContinuous" vertical="center"/>
    </xf>
    <xf numFmtId="0" fontId="6" fillId="4" borderId="9" xfId="0" applyFont="1" applyFill="1" applyBorder="1" applyAlignment="1">
      <alignment horizontal="centerContinuous" vertical="center"/>
    </xf>
    <xf numFmtId="0" fontId="0" fillId="0" borderId="1" xfId="0" applyBorder="1"/>
    <xf numFmtId="0" fontId="6" fillId="0" borderId="1" xfId="0" applyFont="1" applyBorder="1" applyAlignment="1">
      <alignment vertical="center"/>
    </xf>
    <xf numFmtId="0" fontId="7" fillId="0" borderId="11" xfId="0" applyFont="1" applyFill="1" applyBorder="1" applyAlignment="1">
      <alignment horizontal="center" vertical="center"/>
    </xf>
    <xf numFmtId="0" fontId="7" fillId="0" borderId="12" xfId="0" applyFont="1" applyFill="1" applyBorder="1" applyAlignment="1">
      <alignment horizontal="left" vertical="center"/>
    </xf>
    <xf numFmtId="0" fontId="6" fillId="2" borderId="5" xfId="0" applyFont="1" applyFill="1" applyBorder="1" applyAlignment="1">
      <alignment horizontal="centerContinuous" vertical="center"/>
    </xf>
    <xf numFmtId="0" fontId="6" fillId="2" borderId="6" xfId="0" applyFont="1" applyFill="1" applyBorder="1" applyAlignment="1">
      <alignment horizontal="centerContinuous" vertical="center"/>
    </xf>
    <xf numFmtId="0" fontId="6" fillId="4" borderId="4" xfId="0" applyFont="1" applyFill="1" applyBorder="1" applyAlignment="1">
      <alignment horizontal="centerContinuous" vertical="center"/>
    </xf>
    <xf numFmtId="0" fontId="7" fillId="0" borderId="11" xfId="0" applyFont="1" applyBorder="1" applyAlignment="1">
      <alignment horizontal="center" vertical="center"/>
    </xf>
    <xf numFmtId="0" fontId="7" fillId="0" borderId="12" xfId="0" applyFont="1" applyBorder="1" applyAlignment="1">
      <alignment horizontal="left" vertical="center"/>
    </xf>
    <xf numFmtId="44" fontId="13" fillId="0" borderId="8" xfId="0" applyNumberFormat="1" applyFont="1" applyBorder="1" applyAlignment="1">
      <alignment horizontal="left" vertical="center"/>
    </xf>
    <xf numFmtId="44" fontId="14" fillId="0" borderId="8" xfId="0" applyNumberFormat="1" applyFont="1" applyBorder="1" applyAlignment="1">
      <alignment horizontal="left" vertical="center"/>
    </xf>
    <xf numFmtId="164" fontId="14" fillId="0" borderId="8" xfId="3" applyNumberFormat="1" applyFont="1" applyBorder="1" applyAlignment="1">
      <alignment horizontal="center" vertical="center"/>
    </xf>
    <xf numFmtId="10" fontId="13" fillId="0" borderId="8" xfId="2" applyNumberFormat="1" applyFont="1" applyBorder="1" applyAlignment="1">
      <alignment horizontal="center" vertical="center"/>
    </xf>
    <xf numFmtId="10" fontId="13" fillId="0" borderId="12" xfId="2" applyNumberFormat="1" applyFont="1" applyBorder="1" applyAlignment="1">
      <alignment horizontal="center" vertical="center"/>
    </xf>
    <xf numFmtId="10" fontId="15" fillId="0" borderId="1" xfId="0" applyNumberFormat="1" applyFont="1" applyBorder="1" applyAlignment="1">
      <alignment horizontal="center"/>
    </xf>
    <xf numFmtId="44" fontId="13" fillId="0" borderId="8" xfId="1" applyFont="1" applyBorder="1" applyAlignment="1">
      <alignment horizontal="left" vertical="center"/>
    </xf>
    <xf numFmtId="44" fontId="13" fillId="0" borderId="8" xfId="1" applyFont="1" applyFill="1" applyBorder="1" applyAlignment="1">
      <alignment horizontal="left" vertical="center"/>
    </xf>
    <xf numFmtId="10" fontId="14" fillId="4" borderId="4" xfId="0" applyNumberFormat="1" applyFont="1" applyFill="1" applyBorder="1" applyAlignment="1">
      <alignment horizontal="center" vertical="center"/>
    </xf>
    <xf numFmtId="44" fontId="16" fillId="4" borderId="8" xfId="1" applyNumberFormat="1" applyFont="1" applyFill="1" applyBorder="1" applyAlignment="1">
      <alignment horizontal="left" vertical="center"/>
    </xf>
    <xf numFmtId="10" fontId="17" fillId="0" borderId="7" xfId="0" applyNumberFormat="1" applyFont="1" applyBorder="1" applyAlignment="1">
      <alignment horizontal="center" vertical="center"/>
    </xf>
    <xf numFmtId="0" fontId="17" fillId="0" borderId="7" xfId="0" applyFont="1" applyBorder="1" applyAlignment="1">
      <alignment horizontal="center" vertical="center"/>
    </xf>
    <xf numFmtId="0" fontId="13" fillId="0" borderId="8" xfId="0" applyFont="1" applyBorder="1" applyAlignment="1">
      <alignment horizontal="left" vertical="center"/>
    </xf>
    <xf numFmtId="44" fontId="14" fillId="4" borderId="8" xfId="0" applyNumberFormat="1" applyFont="1" applyFill="1" applyBorder="1" applyAlignment="1">
      <alignment horizontal="left" vertical="center"/>
    </xf>
    <xf numFmtId="10" fontId="13" fillId="0" borderId="8" xfId="0" applyNumberFormat="1" applyFont="1" applyBorder="1" applyAlignment="1">
      <alignment horizontal="center" vertical="center"/>
    </xf>
    <xf numFmtId="10" fontId="13" fillId="0" borderId="8" xfId="0" applyNumberFormat="1" applyFont="1" applyFill="1" applyBorder="1" applyAlignment="1">
      <alignment horizontal="center" vertical="center"/>
    </xf>
    <xf numFmtId="10" fontId="14" fillId="4" borderId="8" xfId="0" applyNumberFormat="1" applyFont="1" applyFill="1" applyBorder="1" applyAlignment="1">
      <alignment horizontal="center" vertical="center"/>
    </xf>
    <xf numFmtId="44" fontId="14" fillId="4" borderId="8" xfId="1" applyNumberFormat="1" applyFont="1" applyFill="1" applyBorder="1" applyAlignment="1">
      <alignment horizontal="left" vertical="center"/>
    </xf>
    <xf numFmtId="44" fontId="14" fillId="4" borderId="8" xfId="1" applyFont="1" applyFill="1" applyBorder="1" applyAlignment="1">
      <alignment horizontal="left" vertical="center"/>
    </xf>
    <xf numFmtId="10" fontId="14" fillId="4" borderId="1" xfId="0" applyNumberFormat="1" applyFont="1" applyFill="1" applyBorder="1" applyAlignment="1">
      <alignment horizontal="center" vertical="center"/>
    </xf>
    <xf numFmtId="44" fontId="13" fillId="0" borderId="8" xfId="1" applyFont="1" applyFill="1" applyBorder="1" applyAlignment="1">
      <alignment horizontal="center" vertical="center"/>
    </xf>
    <xf numFmtId="0" fontId="13" fillId="0" borderId="8" xfId="0" applyFont="1" applyFill="1" applyBorder="1" applyAlignment="1">
      <alignment horizontal="center" vertical="center"/>
    </xf>
    <xf numFmtId="0" fontId="13" fillId="0" borderId="8" xfId="0" applyFont="1" applyBorder="1" applyAlignment="1">
      <alignment horizontal="center" vertical="center"/>
    </xf>
    <xf numFmtId="44" fontId="13" fillId="0" borderId="8" xfId="1" applyFont="1" applyBorder="1" applyAlignment="1">
      <alignment horizontal="center" vertical="center"/>
    </xf>
    <xf numFmtId="44" fontId="13" fillId="0" borderId="8" xfId="1" applyNumberFormat="1" applyFont="1" applyBorder="1" applyAlignment="1">
      <alignment horizontal="left" vertical="center"/>
    </xf>
    <xf numFmtId="44" fontId="13" fillId="3" borderId="8" xfId="1" applyFont="1" applyFill="1" applyBorder="1" applyAlignment="1">
      <alignment horizontal="center" vertical="center"/>
    </xf>
    <xf numFmtId="44" fontId="13" fillId="3" borderId="8" xfId="1" applyNumberFormat="1" applyFont="1" applyFill="1" applyBorder="1" applyAlignment="1">
      <alignment horizontal="left" vertical="center"/>
    </xf>
    <xf numFmtId="44" fontId="13" fillId="3" borderId="1" xfId="1" applyFont="1" applyFill="1" applyBorder="1" applyAlignment="1">
      <alignment horizontal="center" vertical="center"/>
    </xf>
    <xf numFmtId="0" fontId="13" fillId="3" borderId="8" xfId="0" applyFont="1" applyFill="1" applyBorder="1" applyAlignment="1">
      <alignment horizontal="center" vertical="center"/>
    </xf>
    <xf numFmtId="44" fontId="13" fillId="3" borderId="8" xfId="1" applyFont="1" applyFill="1" applyBorder="1" applyAlignment="1">
      <alignment horizontal="left" vertical="center"/>
    </xf>
    <xf numFmtId="9" fontId="13" fillId="0" borderId="8" xfId="0" applyNumberFormat="1" applyFont="1" applyBorder="1" applyAlignment="1">
      <alignment horizontal="center" vertical="center"/>
    </xf>
    <xf numFmtId="10" fontId="6" fillId="0" borderId="1" xfId="0" applyNumberFormat="1" applyFont="1" applyFill="1" applyBorder="1" applyAlignment="1">
      <alignment horizontal="center" vertical="center"/>
    </xf>
    <xf numFmtId="0" fontId="2" fillId="0" borderId="0" xfId="0" applyFont="1" applyAlignment="1">
      <alignment horizontal="centerContinuous" vertical="center"/>
    </xf>
    <xf numFmtId="0" fontId="3" fillId="0" borderId="0" xfId="0" applyFont="1" applyAlignment="1">
      <alignment horizontal="centerContinuous" vertical="center"/>
    </xf>
    <xf numFmtId="0" fontId="4" fillId="0" borderId="0" xfId="0" applyFont="1" applyAlignment="1">
      <alignment horizontal="centerContinuous" vertical="center"/>
    </xf>
    <xf numFmtId="0" fontId="6" fillId="4" borderId="1" xfId="0" applyFont="1" applyFill="1" applyBorder="1" applyAlignment="1">
      <alignment horizontal="centerContinuous" vertical="center"/>
    </xf>
    <xf numFmtId="0" fontId="7" fillId="0" borderId="8" xfId="0" applyFont="1" applyBorder="1" applyAlignment="1">
      <alignment horizontal="left" vertical="center" wrapText="1"/>
    </xf>
    <xf numFmtId="0" fontId="9" fillId="0" borderId="13" xfId="0" applyFont="1" applyFill="1" applyBorder="1" applyAlignment="1" applyProtection="1">
      <alignment horizontal="center" vertical="center" wrapText="1"/>
    </xf>
    <xf numFmtId="44" fontId="9" fillId="0" borderId="13" xfId="0" applyNumberFormat="1" applyFont="1" applyFill="1" applyBorder="1" applyAlignment="1" applyProtection="1">
      <alignment horizontal="center" vertical="center" wrapText="1"/>
      <protection locked="0"/>
    </xf>
    <xf numFmtId="3" fontId="9" fillId="0" borderId="13" xfId="0" applyNumberFormat="1" applyFont="1" applyFill="1" applyBorder="1" applyAlignment="1" applyProtection="1">
      <alignment horizontal="center" vertical="center" wrapText="1"/>
    </xf>
    <xf numFmtId="44" fontId="9" fillId="0" borderId="13" xfId="0" applyNumberFormat="1" applyFont="1" applyFill="1" applyBorder="1" applyAlignment="1" applyProtection="1">
      <alignment horizontal="center" vertical="center" wrapText="1"/>
    </xf>
    <xf numFmtId="44" fontId="9" fillId="0" borderId="13" xfId="1" applyFont="1" applyFill="1" applyBorder="1" applyAlignment="1" applyProtection="1">
      <alignment horizontal="center" vertical="center" wrapText="1"/>
    </xf>
    <xf numFmtId="0" fontId="11" fillId="0" borderId="13" xfId="0" applyFont="1" applyFill="1" applyBorder="1" applyAlignment="1" applyProtection="1">
      <alignment horizontal="center" vertical="center"/>
    </xf>
    <xf numFmtId="44" fontId="11" fillId="0" borderId="13" xfId="0" applyNumberFormat="1" applyFont="1" applyFill="1" applyBorder="1" applyAlignment="1" applyProtection="1">
      <alignment horizontal="center" vertical="center"/>
      <protection locked="0"/>
    </xf>
    <xf numFmtId="44" fontId="11" fillId="0" borderId="13" xfId="0" applyNumberFormat="1" applyFont="1" applyFill="1" applyBorder="1" applyAlignment="1" applyProtection="1">
      <alignment horizontal="center" vertical="center"/>
    </xf>
    <xf numFmtId="0" fontId="0" fillId="0" borderId="0" xfId="0" applyBorder="1"/>
    <xf numFmtId="165" fontId="13" fillId="0" borderId="8" xfId="1" applyNumberFormat="1" applyFont="1" applyFill="1" applyBorder="1" applyAlignment="1">
      <alignment horizontal="center" vertical="center"/>
    </xf>
    <xf numFmtId="44" fontId="0" fillId="0" borderId="0" xfId="0" applyNumberFormat="1"/>
    <xf numFmtId="0" fontId="4" fillId="0" borderId="15" xfId="0" applyFont="1" applyBorder="1" applyAlignment="1">
      <alignment horizontal="centerContinuous" vertical="center"/>
    </xf>
    <xf numFmtId="0" fontId="4" fillId="0" borderId="16" xfId="0" applyFont="1" applyBorder="1" applyAlignment="1">
      <alignment horizontal="centerContinuous" vertical="center"/>
    </xf>
    <xf numFmtId="0" fontId="6" fillId="0" borderId="14" xfId="0" applyFont="1" applyBorder="1" applyAlignment="1">
      <alignment horizontal="centerContinuous" vertical="center"/>
    </xf>
    <xf numFmtId="0" fontId="6" fillId="0" borderId="0" xfId="0" applyFont="1" applyAlignment="1">
      <alignment horizontal="centerContinuous" vertical="center"/>
    </xf>
    <xf numFmtId="0" fontId="4" fillId="0" borderId="3" xfId="0" applyFont="1" applyBorder="1" applyAlignment="1">
      <alignment horizontal="centerContinuous" vertical="center"/>
    </xf>
    <xf numFmtId="0" fontId="4" fillId="0" borderId="4" xfId="0" applyFont="1" applyBorder="1" applyAlignment="1">
      <alignment horizontal="centerContinuous" vertical="center"/>
    </xf>
    <xf numFmtId="0" fontId="6" fillId="4" borderId="17" xfId="0" applyFont="1" applyFill="1" applyBorder="1" applyAlignment="1">
      <alignment horizontal="centerContinuous" vertical="center"/>
    </xf>
    <xf numFmtId="0" fontId="6" fillId="5" borderId="0" xfId="0" applyFont="1" applyFill="1" applyBorder="1" applyAlignment="1">
      <alignment horizontal="centerContinuous" vertical="center"/>
    </xf>
    <xf numFmtId="44" fontId="14" fillId="5" borderId="0" xfId="1" applyNumberFormat="1" applyFont="1" applyFill="1" applyBorder="1" applyAlignment="1">
      <alignment horizontal="left" vertical="center"/>
    </xf>
    <xf numFmtId="44" fontId="14" fillId="4" borderId="4" xfId="1" applyNumberFormat="1" applyFont="1" applyFill="1" applyBorder="1" applyAlignment="1">
      <alignment horizontal="left" vertical="center"/>
    </xf>
    <xf numFmtId="10" fontId="14" fillId="4" borderId="3" xfId="0" applyNumberFormat="1" applyFont="1" applyFill="1" applyBorder="1" applyAlignment="1">
      <alignment horizontal="center" vertical="center"/>
    </xf>
    <xf numFmtId="10" fontId="14" fillId="5" borderId="0" xfId="0" applyNumberFormat="1" applyFont="1" applyFill="1" applyBorder="1" applyAlignment="1">
      <alignment horizontal="center" vertical="center"/>
    </xf>
    <xf numFmtId="44" fontId="14" fillId="5" borderId="0" xfId="0" applyNumberFormat="1" applyFont="1" applyFill="1" applyBorder="1" applyAlignment="1">
      <alignment horizontal="left" vertical="center"/>
    </xf>
    <xf numFmtId="44" fontId="14" fillId="4" borderId="4" xfId="0" applyNumberFormat="1" applyFont="1" applyFill="1" applyBorder="1" applyAlignment="1">
      <alignment horizontal="left" vertical="center"/>
    </xf>
    <xf numFmtId="0" fontId="6" fillId="0" borderId="0" xfId="0" applyFont="1" applyBorder="1" applyAlignment="1">
      <alignment horizontal="centerContinuous" vertical="center"/>
    </xf>
    <xf numFmtId="44" fontId="14" fillId="0" borderId="0" xfId="0" applyNumberFormat="1" applyFont="1" applyBorder="1" applyAlignment="1">
      <alignment horizontal="left" vertical="center"/>
    </xf>
    <xf numFmtId="0" fontId="17" fillId="0" borderId="11" xfId="0" applyFont="1" applyBorder="1" applyAlignment="1">
      <alignment horizontal="center" vertical="center"/>
    </xf>
    <xf numFmtId="0" fontId="13" fillId="0" borderId="12" xfId="0" applyFont="1" applyBorder="1" applyAlignment="1">
      <alignment horizontal="left" vertical="center"/>
    </xf>
    <xf numFmtId="0" fontId="7" fillId="0" borderId="1" xfId="0" applyFont="1" applyFill="1" applyBorder="1" applyAlignment="1">
      <alignment horizontal="center" vertical="center"/>
    </xf>
    <xf numFmtId="0" fontId="7" fillId="0" borderId="4" xfId="0" applyFont="1" applyFill="1" applyBorder="1" applyAlignment="1">
      <alignment horizontal="left" vertical="center"/>
    </xf>
    <xf numFmtId="166" fontId="7" fillId="3" borderId="2" xfId="0" applyNumberFormat="1" applyFont="1" applyFill="1" applyBorder="1" applyAlignment="1">
      <alignment horizontal="center" vertical="center"/>
    </xf>
    <xf numFmtId="166" fontId="7" fillId="3" borderId="4" xfId="0" applyNumberFormat="1" applyFont="1" applyFill="1" applyBorder="1" applyAlignment="1">
      <alignment horizontal="center" vertical="center"/>
    </xf>
    <xf numFmtId="0" fontId="7" fillId="3" borderId="2" xfId="0" applyFont="1" applyFill="1" applyBorder="1" applyAlignment="1">
      <alignment horizontal="center" vertical="center"/>
    </xf>
    <xf numFmtId="0" fontId="7" fillId="3" borderId="4" xfId="0" applyFont="1" applyFill="1" applyBorder="1" applyAlignment="1">
      <alignment horizontal="center" vertical="center"/>
    </xf>
    <xf numFmtId="0" fontId="6" fillId="2" borderId="2" xfId="0" applyFont="1" applyFill="1" applyBorder="1" applyAlignment="1">
      <alignment horizontal="center" vertical="center"/>
    </xf>
    <xf numFmtId="0" fontId="6" fillId="2" borderId="3" xfId="0" applyFont="1" applyFill="1" applyBorder="1" applyAlignment="1">
      <alignment horizontal="center" vertical="center"/>
    </xf>
    <xf numFmtId="0" fontId="6" fillId="2" borderId="4" xfId="0" applyFont="1" applyFill="1" applyBorder="1" applyAlignment="1">
      <alignment horizontal="center" vertical="center"/>
    </xf>
    <xf numFmtId="0" fontId="18" fillId="4" borderId="10" xfId="0" applyFont="1" applyFill="1" applyBorder="1" applyAlignment="1" applyProtection="1">
      <alignment horizontal="center" vertical="center" wrapText="1"/>
    </xf>
    <xf numFmtId="0" fontId="18" fillId="4" borderId="4" xfId="0" applyFont="1" applyFill="1" applyBorder="1" applyAlignment="1" applyProtection="1">
      <alignment horizontal="center" vertical="center" wrapText="1"/>
    </xf>
    <xf numFmtId="0" fontId="18" fillId="4" borderId="2" xfId="0" applyFont="1" applyFill="1" applyBorder="1" applyAlignment="1" applyProtection="1">
      <alignment horizontal="center" vertical="center" wrapText="1"/>
    </xf>
    <xf numFmtId="0" fontId="18" fillId="4" borderId="1" xfId="0" applyFont="1" applyFill="1" applyBorder="1" applyAlignment="1" applyProtection="1">
      <alignment horizontal="center" vertical="center" wrapText="1"/>
    </xf>
    <xf numFmtId="0" fontId="18" fillId="4" borderId="7" xfId="0" applyFont="1" applyFill="1" applyBorder="1" applyAlignment="1" applyProtection="1">
      <alignment horizontal="center" vertical="center" wrapText="1"/>
    </xf>
    <xf numFmtId="0" fontId="18" fillId="4" borderId="11" xfId="0" applyFont="1" applyFill="1" applyBorder="1" applyAlignment="1" applyProtection="1">
      <alignment horizontal="center" vertical="center" wrapText="1"/>
    </xf>
    <xf numFmtId="0" fontId="18" fillId="4" borderId="8" xfId="0" applyFont="1" applyFill="1" applyBorder="1" applyAlignment="1" applyProtection="1">
      <alignment horizontal="centerContinuous" vertical="center" wrapText="1"/>
    </xf>
    <xf numFmtId="0" fontId="18" fillId="4" borderId="2" xfId="0" applyFont="1" applyFill="1" applyBorder="1" applyAlignment="1" applyProtection="1">
      <alignment horizontal="centerContinuous" vertical="center" wrapText="1"/>
    </xf>
    <xf numFmtId="0" fontId="18" fillId="4" borderId="1" xfId="0" applyFont="1" applyFill="1" applyBorder="1" applyAlignment="1" applyProtection="1">
      <alignment horizontal="centerContinuous" vertical="center"/>
    </xf>
    <xf numFmtId="0" fontId="18" fillId="4" borderId="4" xfId="0" applyFont="1" applyFill="1" applyBorder="1" applyAlignment="1" applyProtection="1">
      <alignment horizontal="centerContinuous" vertical="center"/>
    </xf>
    <xf numFmtId="0" fontId="18" fillId="4" borderId="1" xfId="0" applyFont="1" applyFill="1" applyBorder="1" applyAlignment="1" applyProtection="1">
      <alignment horizontal="centerContinuous" vertical="center" wrapText="1"/>
    </xf>
    <xf numFmtId="0" fontId="18" fillId="5" borderId="10" xfId="0" applyFont="1" applyFill="1" applyBorder="1" applyAlignment="1" applyProtection="1">
      <alignment horizontal="center" vertical="center" wrapText="1"/>
      <protection locked="0"/>
    </xf>
    <xf numFmtId="0" fontId="19" fillId="5" borderId="1" xfId="0" applyFont="1" applyFill="1" applyBorder="1" applyAlignment="1" applyProtection="1">
      <alignment horizontal="center" vertical="center" wrapText="1"/>
    </xf>
    <xf numFmtId="0" fontId="19" fillId="5" borderId="8" xfId="0" applyFont="1" applyFill="1" applyBorder="1" applyAlignment="1" applyProtection="1">
      <alignment horizontal="center" vertical="center" wrapText="1"/>
    </xf>
    <xf numFmtId="44" fontId="19" fillId="5" borderId="6" xfId="0" applyNumberFormat="1" applyFont="1" applyFill="1" applyBorder="1" applyAlignment="1" applyProtection="1">
      <alignment horizontal="center" vertical="center" wrapText="1"/>
      <protection locked="0"/>
    </xf>
    <xf numFmtId="3" fontId="19" fillId="5" borderId="7" xfId="0" applyNumberFormat="1" applyFont="1" applyFill="1" applyBorder="1" applyAlignment="1" applyProtection="1">
      <alignment horizontal="center" vertical="center" wrapText="1"/>
    </xf>
    <xf numFmtId="44" fontId="19" fillId="5" borderId="8" xfId="0" applyNumberFormat="1" applyFont="1" applyFill="1" applyBorder="1" applyAlignment="1" applyProtection="1">
      <alignment horizontal="center" vertical="center" wrapText="1"/>
    </xf>
    <xf numFmtId="44" fontId="19" fillId="5" borderId="8" xfId="1" applyFont="1" applyFill="1" applyBorder="1" applyAlignment="1" applyProtection="1">
      <alignment horizontal="center" vertical="center" wrapText="1"/>
    </xf>
    <xf numFmtId="0" fontId="19" fillId="5" borderId="2" xfId="0" applyFont="1" applyFill="1" applyBorder="1" applyAlignment="1" applyProtection="1">
      <alignment horizontal="center" vertical="center"/>
    </xf>
    <xf numFmtId="44" fontId="19" fillId="5" borderId="1" xfId="0" applyNumberFormat="1" applyFont="1" applyFill="1" applyBorder="1" applyAlignment="1" applyProtection="1">
      <alignment horizontal="center" vertical="center"/>
      <protection locked="0"/>
    </xf>
    <xf numFmtId="44" fontId="19" fillId="5" borderId="4" xfId="0" applyNumberFormat="1" applyFont="1" applyFill="1" applyBorder="1" applyAlignment="1" applyProtection="1">
      <alignment horizontal="center" vertical="center"/>
    </xf>
    <xf numFmtId="0" fontId="19" fillId="5" borderId="1" xfId="0" applyFont="1" applyFill="1" applyBorder="1" applyAlignment="1" applyProtection="1">
      <alignment horizontal="center" vertical="center"/>
    </xf>
    <xf numFmtId="44" fontId="19" fillId="5" borderId="3" xfId="0" applyNumberFormat="1" applyFont="1" applyFill="1" applyBorder="1" applyAlignment="1" applyProtection="1">
      <alignment horizontal="center" vertical="center"/>
      <protection locked="0"/>
    </xf>
    <xf numFmtId="44" fontId="19" fillId="5" borderId="1" xfId="0" applyNumberFormat="1" applyFont="1" applyFill="1" applyBorder="1" applyAlignment="1" applyProtection="1">
      <alignment horizontal="center" vertical="center"/>
    </xf>
    <xf numFmtId="44" fontId="18" fillId="5" borderId="8" xfId="1" applyFont="1" applyFill="1" applyBorder="1" applyAlignment="1" applyProtection="1">
      <alignment horizontal="center" vertical="center" wrapText="1"/>
    </xf>
    <xf numFmtId="0" fontId="18" fillId="5" borderId="11" xfId="0" applyFont="1" applyFill="1" applyBorder="1" applyAlignment="1" applyProtection="1">
      <alignment horizontal="center" vertical="center" wrapText="1"/>
      <protection locked="0"/>
    </xf>
    <xf numFmtId="0" fontId="19" fillId="5" borderId="7" xfId="0" applyFont="1" applyFill="1" applyBorder="1" applyAlignment="1" applyProtection="1">
      <alignment horizontal="center" vertical="center" wrapText="1"/>
    </xf>
    <xf numFmtId="0" fontId="18" fillId="5" borderId="7" xfId="0" applyFont="1" applyFill="1" applyBorder="1" applyAlignment="1" applyProtection="1">
      <alignment horizontal="center" vertical="center" wrapText="1"/>
      <protection locked="0"/>
    </xf>
    <xf numFmtId="0" fontId="18" fillId="4" borderId="10" xfId="0" applyFont="1" applyFill="1" applyBorder="1" applyAlignment="1" applyProtection="1">
      <alignment horizontal="center" vertical="center" textRotation="90" wrapText="1"/>
    </xf>
    <xf numFmtId="0" fontId="18" fillId="4" borderId="7" xfId="0" applyFont="1" applyFill="1" applyBorder="1" applyAlignment="1" applyProtection="1">
      <alignment horizontal="center" vertical="center" textRotation="90" wrapText="1"/>
    </xf>
    <xf numFmtId="0" fontId="19" fillId="5" borderId="10" xfId="0" applyFont="1" applyFill="1" applyBorder="1" applyAlignment="1">
      <alignment horizontal="center" vertical="center"/>
    </xf>
    <xf numFmtId="0" fontId="19" fillId="5" borderId="1" xfId="0" applyFont="1" applyFill="1" applyBorder="1" applyAlignment="1">
      <alignment horizontal="center" vertical="center"/>
    </xf>
    <xf numFmtId="0" fontId="19" fillId="5" borderId="11" xfId="0" applyFont="1" applyFill="1" applyBorder="1" applyAlignment="1">
      <alignment horizontal="center" vertical="center"/>
    </xf>
    <xf numFmtId="0" fontId="19" fillId="5" borderId="7" xfId="0" applyFont="1" applyFill="1" applyBorder="1" applyAlignment="1">
      <alignment horizontal="center" vertical="center"/>
    </xf>
    <xf numFmtId="0" fontId="19" fillId="5" borderId="7" xfId="0" applyFont="1" applyFill="1" applyBorder="1" applyAlignment="1">
      <alignment horizontal="center" vertical="center"/>
    </xf>
    <xf numFmtId="44" fontId="18" fillId="5" borderId="10" xfId="0" applyNumberFormat="1" applyFont="1" applyFill="1" applyBorder="1" applyAlignment="1">
      <alignment horizontal="center" vertical="center"/>
    </xf>
    <xf numFmtId="0" fontId="18" fillId="5" borderId="11" xfId="0" applyFont="1" applyFill="1" applyBorder="1" applyAlignment="1">
      <alignment horizontal="center" vertical="center"/>
    </xf>
    <xf numFmtId="0" fontId="18" fillId="5" borderId="7" xfId="0" applyFont="1" applyFill="1" applyBorder="1" applyAlignment="1">
      <alignment horizontal="center" vertical="center"/>
    </xf>
  </cellXfs>
  <cellStyles count="4">
    <cellStyle name="Moeda" xfId="1" builtinId="4"/>
    <cellStyle name="Normal" xfId="0" builtinId="0"/>
    <cellStyle name="Porcentagem" xfId="2" builtinId="5"/>
    <cellStyle name="Vírgula" xfId="3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image" Target="../media/image2.emf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image" Target="../media/image2.emf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image" Target="../media/image2.emf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image" Target="../media/image2.emf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image" Target="../media/image2.emf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image" Target="../media/image2.emf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image" Target="../media/image2.emf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image" Target="../media/image2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111125</xdr:colOff>
      <xdr:row>0</xdr:row>
      <xdr:rowOff>171450</xdr:rowOff>
    </xdr:from>
    <xdr:to>
      <xdr:col>13</xdr:col>
      <xdr:colOff>169429</xdr:colOff>
      <xdr:row>0</xdr:row>
      <xdr:rowOff>1015365</xdr:rowOff>
    </xdr:to>
    <xdr:pic>
      <xdr:nvPicPr>
        <xdr:cNvPr id="2" name="Imagem 1" descr="C:\Users\GRAFICA ARCO IRIS\Desktop\DANDY.jpg">
          <a:extLst>
            <a:ext uri="{FF2B5EF4-FFF2-40B4-BE49-F238E27FC236}">
              <a16:creationId xmlns="" xmlns:a16="http://schemas.microsoft.com/office/drawing/2014/main" id="{383FFF63-2C24-4690-BD88-A76F378DEF5A}"/>
            </a:ext>
          </a:extLst>
        </xdr:cNvPr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1125" y="171450"/>
          <a:ext cx="7261225" cy="8439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127000</xdr:colOff>
      <xdr:row>7</xdr:row>
      <xdr:rowOff>1438275</xdr:rowOff>
    </xdr:from>
    <xdr:to>
      <xdr:col>13</xdr:col>
      <xdr:colOff>901585</xdr:colOff>
      <xdr:row>12</xdr:row>
      <xdr:rowOff>92075</xdr:rowOff>
    </xdr:to>
    <xdr:pic>
      <xdr:nvPicPr>
        <xdr:cNvPr id="3" name="Imagem 2">
          <a:extLst>
            <a:ext uri="{FF2B5EF4-FFF2-40B4-BE49-F238E27FC236}">
              <a16:creationId xmlns="" xmlns:a16="http://schemas.microsoft.com/office/drawing/2014/main" id="{11771EE6-8642-415E-91D8-E231B5B83F6E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27875" y="6600825"/>
          <a:ext cx="1989455" cy="102552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2495550</xdr:colOff>
      <xdr:row>126</xdr:row>
      <xdr:rowOff>0</xdr:rowOff>
    </xdr:from>
    <xdr:to>
      <xdr:col>2</xdr:col>
      <xdr:colOff>179705</xdr:colOff>
      <xdr:row>131</xdr:row>
      <xdr:rowOff>73025</xdr:rowOff>
    </xdr:to>
    <xdr:pic>
      <xdr:nvPicPr>
        <xdr:cNvPr id="3" name="Imagem 2">
          <a:extLst>
            <a:ext uri="{FF2B5EF4-FFF2-40B4-BE49-F238E27FC236}">
              <a16:creationId xmlns="" xmlns:a16="http://schemas.microsoft.com/office/drawing/2014/main" id="{7409E801-F40C-4E67-945B-90C1190AE58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47975" y="27698700"/>
          <a:ext cx="1989455" cy="10255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104775</xdr:colOff>
      <xdr:row>105</xdr:row>
      <xdr:rowOff>161925</xdr:rowOff>
    </xdr:from>
    <xdr:to>
      <xdr:col>3</xdr:col>
      <xdr:colOff>1057275</xdr:colOff>
      <xdr:row>105</xdr:row>
      <xdr:rowOff>1005840</xdr:rowOff>
    </xdr:to>
    <xdr:pic>
      <xdr:nvPicPr>
        <xdr:cNvPr id="4" name="Imagem 3" descr="C:\Users\GRAFICA ARCO IRIS\Desktop\DANDY.jpg">
          <a:extLst>
            <a:ext uri="{FF2B5EF4-FFF2-40B4-BE49-F238E27FC236}">
              <a16:creationId xmlns="" xmlns:a16="http://schemas.microsoft.com/office/drawing/2014/main" id="{4C272001-7075-41D7-8451-5CB95C3F41F5}"/>
            </a:ext>
          </a:extLst>
        </xdr:cNvPr>
        <xdr:cNvPicPr/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04775" y="22898100"/>
          <a:ext cx="7305675" cy="8439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114300</xdr:colOff>
      <xdr:row>54</xdr:row>
      <xdr:rowOff>123825</xdr:rowOff>
    </xdr:from>
    <xdr:to>
      <xdr:col>3</xdr:col>
      <xdr:colOff>1066800</xdr:colOff>
      <xdr:row>54</xdr:row>
      <xdr:rowOff>967740</xdr:rowOff>
    </xdr:to>
    <xdr:pic>
      <xdr:nvPicPr>
        <xdr:cNvPr id="5" name="Imagem 4" descr="C:\Users\GRAFICA ARCO IRIS\Desktop\DANDY.jpg">
          <a:extLst>
            <a:ext uri="{FF2B5EF4-FFF2-40B4-BE49-F238E27FC236}">
              <a16:creationId xmlns="" xmlns:a16="http://schemas.microsoft.com/office/drawing/2014/main" id="{AF5D6CF5-50B9-4461-A29F-C341CD5D91D9}"/>
            </a:ext>
          </a:extLst>
        </xdr:cNvPr>
        <xdr:cNvPicPr/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14300" y="11630025"/>
          <a:ext cx="7305675" cy="8439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114300</xdr:colOff>
      <xdr:row>0</xdr:row>
      <xdr:rowOff>95250</xdr:rowOff>
    </xdr:from>
    <xdr:to>
      <xdr:col>3</xdr:col>
      <xdr:colOff>1066800</xdr:colOff>
      <xdr:row>0</xdr:row>
      <xdr:rowOff>939165</xdr:rowOff>
    </xdr:to>
    <xdr:pic>
      <xdr:nvPicPr>
        <xdr:cNvPr id="6" name="Imagem 5" descr="C:\Users\GRAFICA ARCO IRIS\Desktop\DANDY.jpg">
          <a:extLst>
            <a:ext uri="{FF2B5EF4-FFF2-40B4-BE49-F238E27FC236}">
              <a16:creationId xmlns="" xmlns:a16="http://schemas.microsoft.com/office/drawing/2014/main" id="{DC79D390-D78A-4BDC-8F31-14C3AE2DB697}"/>
            </a:ext>
          </a:extLst>
        </xdr:cNvPr>
        <xdr:cNvPicPr/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14300" y="95250"/>
          <a:ext cx="7305675" cy="8439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2095500</xdr:colOff>
      <xdr:row>126</xdr:row>
      <xdr:rowOff>0</xdr:rowOff>
    </xdr:from>
    <xdr:to>
      <xdr:col>1</xdr:col>
      <xdr:colOff>4084955</xdr:colOff>
      <xdr:row>131</xdr:row>
      <xdr:rowOff>73025</xdr:rowOff>
    </xdr:to>
    <xdr:pic>
      <xdr:nvPicPr>
        <xdr:cNvPr id="4" name="Imagem 3">
          <a:extLst>
            <a:ext uri="{FF2B5EF4-FFF2-40B4-BE49-F238E27FC236}">
              <a16:creationId xmlns="" xmlns:a16="http://schemas.microsoft.com/office/drawing/2014/main" id="{2F32A58F-807D-423A-8C28-74FDFFDF699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27793950"/>
          <a:ext cx="1989455" cy="10255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133350</xdr:colOff>
      <xdr:row>105</xdr:row>
      <xdr:rowOff>133350</xdr:rowOff>
    </xdr:from>
    <xdr:to>
      <xdr:col>3</xdr:col>
      <xdr:colOff>1028700</xdr:colOff>
      <xdr:row>105</xdr:row>
      <xdr:rowOff>977265</xdr:rowOff>
    </xdr:to>
    <xdr:pic>
      <xdr:nvPicPr>
        <xdr:cNvPr id="5" name="Imagem 4" descr="C:\Users\GRAFICA ARCO IRIS\Desktop\DANDY.jpg">
          <a:extLst>
            <a:ext uri="{FF2B5EF4-FFF2-40B4-BE49-F238E27FC236}">
              <a16:creationId xmlns="" xmlns:a16="http://schemas.microsoft.com/office/drawing/2014/main" id="{845DE4E9-4354-4DF5-A43E-5E4EB9E1F66C}"/>
            </a:ext>
          </a:extLst>
        </xdr:cNvPr>
        <xdr:cNvPicPr/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33350" y="22983825"/>
          <a:ext cx="7305675" cy="8439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142875</xdr:colOff>
      <xdr:row>54</xdr:row>
      <xdr:rowOff>161925</xdr:rowOff>
    </xdr:from>
    <xdr:to>
      <xdr:col>3</xdr:col>
      <xdr:colOff>1038225</xdr:colOff>
      <xdr:row>54</xdr:row>
      <xdr:rowOff>1005840</xdr:rowOff>
    </xdr:to>
    <xdr:pic>
      <xdr:nvPicPr>
        <xdr:cNvPr id="6" name="Imagem 5" descr="C:\Users\GRAFICA ARCO IRIS\Desktop\DANDY.jpg">
          <a:extLst>
            <a:ext uri="{FF2B5EF4-FFF2-40B4-BE49-F238E27FC236}">
              <a16:creationId xmlns="" xmlns:a16="http://schemas.microsoft.com/office/drawing/2014/main" id="{4A38CB99-CC00-4671-83E4-9344E63FA79E}"/>
            </a:ext>
          </a:extLst>
        </xdr:cNvPr>
        <xdr:cNvPicPr/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42875" y="11887200"/>
          <a:ext cx="7305675" cy="8439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152400</xdr:colOff>
      <xdr:row>0</xdr:row>
      <xdr:rowOff>171450</xdr:rowOff>
    </xdr:from>
    <xdr:to>
      <xdr:col>3</xdr:col>
      <xdr:colOff>1047750</xdr:colOff>
      <xdr:row>0</xdr:row>
      <xdr:rowOff>1015365</xdr:rowOff>
    </xdr:to>
    <xdr:pic>
      <xdr:nvPicPr>
        <xdr:cNvPr id="7" name="Imagem 6" descr="C:\Users\GRAFICA ARCO IRIS\Desktop\DANDY.jpg">
          <a:extLst>
            <a:ext uri="{FF2B5EF4-FFF2-40B4-BE49-F238E27FC236}">
              <a16:creationId xmlns="" xmlns:a16="http://schemas.microsoft.com/office/drawing/2014/main" id="{2447C3FC-34DB-4B27-95F5-75ACF0DB2917}"/>
            </a:ext>
          </a:extLst>
        </xdr:cNvPr>
        <xdr:cNvPicPr/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2400" y="171450"/>
          <a:ext cx="7305675" cy="8439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2247900</xdr:colOff>
      <xdr:row>126</xdr:row>
      <xdr:rowOff>0</xdr:rowOff>
    </xdr:from>
    <xdr:to>
      <xdr:col>1</xdr:col>
      <xdr:colOff>4237355</xdr:colOff>
      <xdr:row>131</xdr:row>
      <xdr:rowOff>73025</xdr:rowOff>
    </xdr:to>
    <xdr:pic>
      <xdr:nvPicPr>
        <xdr:cNvPr id="2" name="Imagem 1">
          <a:extLst>
            <a:ext uri="{FF2B5EF4-FFF2-40B4-BE49-F238E27FC236}">
              <a16:creationId xmlns="" xmlns:a16="http://schemas.microsoft.com/office/drawing/2014/main" id="{C5949199-8DF6-4C43-A4D0-C2597AF0C2B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00325" y="27708225"/>
          <a:ext cx="1989455" cy="10255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142875</xdr:colOff>
      <xdr:row>105</xdr:row>
      <xdr:rowOff>133350</xdr:rowOff>
    </xdr:from>
    <xdr:to>
      <xdr:col>3</xdr:col>
      <xdr:colOff>1047750</xdr:colOff>
      <xdr:row>105</xdr:row>
      <xdr:rowOff>977265</xdr:rowOff>
    </xdr:to>
    <xdr:pic>
      <xdr:nvPicPr>
        <xdr:cNvPr id="3" name="Imagem 2" descr="C:\Users\GRAFICA ARCO IRIS\Desktop\DANDY.jpg">
          <a:extLst>
            <a:ext uri="{FF2B5EF4-FFF2-40B4-BE49-F238E27FC236}">
              <a16:creationId xmlns="" xmlns:a16="http://schemas.microsoft.com/office/drawing/2014/main" id="{9EEB75F7-E80E-4F49-8D08-35D2C9C04EC2}"/>
            </a:ext>
          </a:extLst>
        </xdr:cNvPr>
        <xdr:cNvPicPr/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42875" y="22936200"/>
          <a:ext cx="7305675" cy="8439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142875</xdr:colOff>
      <xdr:row>54</xdr:row>
      <xdr:rowOff>123825</xdr:rowOff>
    </xdr:from>
    <xdr:to>
      <xdr:col>3</xdr:col>
      <xdr:colOff>1047750</xdr:colOff>
      <xdr:row>54</xdr:row>
      <xdr:rowOff>967740</xdr:rowOff>
    </xdr:to>
    <xdr:pic>
      <xdr:nvPicPr>
        <xdr:cNvPr id="4" name="Imagem 3" descr="C:\Users\GRAFICA ARCO IRIS\Desktop\DANDY.jpg">
          <a:extLst>
            <a:ext uri="{FF2B5EF4-FFF2-40B4-BE49-F238E27FC236}">
              <a16:creationId xmlns="" xmlns:a16="http://schemas.microsoft.com/office/drawing/2014/main" id="{E1A45E2A-D5F2-4810-AAFA-3223BAFA8B64}"/>
            </a:ext>
          </a:extLst>
        </xdr:cNvPr>
        <xdr:cNvPicPr/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42875" y="11811000"/>
          <a:ext cx="7305675" cy="8439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133350</xdr:colOff>
      <xdr:row>0</xdr:row>
      <xdr:rowOff>104775</xdr:rowOff>
    </xdr:from>
    <xdr:to>
      <xdr:col>3</xdr:col>
      <xdr:colOff>1038225</xdr:colOff>
      <xdr:row>0</xdr:row>
      <xdr:rowOff>948690</xdr:rowOff>
    </xdr:to>
    <xdr:pic>
      <xdr:nvPicPr>
        <xdr:cNvPr id="5" name="Imagem 4" descr="C:\Users\GRAFICA ARCO IRIS\Desktop\DANDY.jpg">
          <a:extLst>
            <a:ext uri="{FF2B5EF4-FFF2-40B4-BE49-F238E27FC236}">
              <a16:creationId xmlns="" xmlns:a16="http://schemas.microsoft.com/office/drawing/2014/main" id="{06B9C26B-5494-4B99-B5E8-FDB28B3A4BB6}"/>
            </a:ext>
          </a:extLst>
        </xdr:cNvPr>
        <xdr:cNvPicPr/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33350" y="104775"/>
          <a:ext cx="7305675" cy="8439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2105025</xdr:colOff>
      <xdr:row>126</xdr:row>
      <xdr:rowOff>0</xdr:rowOff>
    </xdr:from>
    <xdr:to>
      <xdr:col>1</xdr:col>
      <xdr:colOff>4094480</xdr:colOff>
      <xdr:row>131</xdr:row>
      <xdr:rowOff>73025</xdr:rowOff>
    </xdr:to>
    <xdr:pic>
      <xdr:nvPicPr>
        <xdr:cNvPr id="2" name="Imagem 1">
          <a:extLst>
            <a:ext uri="{FF2B5EF4-FFF2-40B4-BE49-F238E27FC236}">
              <a16:creationId xmlns="" xmlns:a16="http://schemas.microsoft.com/office/drawing/2014/main" id="{B86B4489-977E-4560-B482-F462D3CF235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57450" y="27670125"/>
          <a:ext cx="1989455" cy="10255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114300</xdr:colOff>
      <xdr:row>105</xdr:row>
      <xdr:rowOff>95250</xdr:rowOff>
    </xdr:from>
    <xdr:to>
      <xdr:col>3</xdr:col>
      <xdr:colOff>1057275</xdr:colOff>
      <xdr:row>105</xdr:row>
      <xdr:rowOff>939165</xdr:rowOff>
    </xdr:to>
    <xdr:pic>
      <xdr:nvPicPr>
        <xdr:cNvPr id="3" name="Imagem 2" descr="C:\Users\GRAFICA ARCO IRIS\Desktop\DANDY.jpg">
          <a:extLst>
            <a:ext uri="{FF2B5EF4-FFF2-40B4-BE49-F238E27FC236}">
              <a16:creationId xmlns="" xmlns:a16="http://schemas.microsoft.com/office/drawing/2014/main" id="{C0DB49DA-97D4-4AA6-8968-EB4D672C9D7B}"/>
            </a:ext>
          </a:extLst>
        </xdr:cNvPr>
        <xdr:cNvPicPr/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14300" y="22926675"/>
          <a:ext cx="7305675" cy="8439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123825</xdr:colOff>
      <xdr:row>54</xdr:row>
      <xdr:rowOff>142875</xdr:rowOff>
    </xdr:from>
    <xdr:to>
      <xdr:col>3</xdr:col>
      <xdr:colOff>1066800</xdr:colOff>
      <xdr:row>54</xdr:row>
      <xdr:rowOff>986790</xdr:rowOff>
    </xdr:to>
    <xdr:pic>
      <xdr:nvPicPr>
        <xdr:cNvPr id="4" name="Imagem 3" descr="C:\Users\GRAFICA ARCO IRIS\Desktop\DANDY.jpg">
          <a:extLst>
            <a:ext uri="{FF2B5EF4-FFF2-40B4-BE49-F238E27FC236}">
              <a16:creationId xmlns="" xmlns:a16="http://schemas.microsoft.com/office/drawing/2014/main" id="{623FB25C-AE07-43F6-90A9-57140142DA6B}"/>
            </a:ext>
          </a:extLst>
        </xdr:cNvPr>
        <xdr:cNvPicPr/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23825" y="11839575"/>
          <a:ext cx="7305675" cy="8439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123825</xdr:colOff>
      <xdr:row>0</xdr:row>
      <xdr:rowOff>104775</xdr:rowOff>
    </xdr:from>
    <xdr:to>
      <xdr:col>3</xdr:col>
      <xdr:colOff>1066800</xdr:colOff>
      <xdr:row>0</xdr:row>
      <xdr:rowOff>948690</xdr:rowOff>
    </xdr:to>
    <xdr:pic>
      <xdr:nvPicPr>
        <xdr:cNvPr id="5" name="Imagem 4" descr="C:\Users\GRAFICA ARCO IRIS\Desktop\DANDY.jpg">
          <a:extLst>
            <a:ext uri="{FF2B5EF4-FFF2-40B4-BE49-F238E27FC236}">
              <a16:creationId xmlns="" xmlns:a16="http://schemas.microsoft.com/office/drawing/2014/main" id="{D9842560-673D-4BF0-A63D-8E2D815B72DD}"/>
            </a:ext>
          </a:extLst>
        </xdr:cNvPr>
        <xdr:cNvPicPr/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23825" y="104775"/>
          <a:ext cx="7305675" cy="8439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2266950</xdr:colOff>
      <xdr:row>126</xdr:row>
      <xdr:rowOff>0</xdr:rowOff>
    </xdr:from>
    <xdr:to>
      <xdr:col>1</xdr:col>
      <xdr:colOff>4256405</xdr:colOff>
      <xdr:row>131</xdr:row>
      <xdr:rowOff>73025</xdr:rowOff>
    </xdr:to>
    <xdr:pic>
      <xdr:nvPicPr>
        <xdr:cNvPr id="2" name="Imagem 1">
          <a:extLst>
            <a:ext uri="{FF2B5EF4-FFF2-40B4-BE49-F238E27FC236}">
              <a16:creationId xmlns="" xmlns:a16="http://schemas.microsoft.com/office/drawing/2014/main" id="{8581CF51-1AA2-40BA-80D7-AE5720D10EB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19375" y="27841575"/>
          <a:ext cx="1989455" cy="10255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66675</xdr:colOff>
      <xdr:row>105</xdr:row>
      <xdr:rowOff>142875</xdr:rowOff>
    </xdr:from>
    <xdr:to>
      <xdr:col>3</xdr:col>
      <xdr:colOff>1181100</xdr:colOff>
      <xdr:row>105</xdr:row>
      <xdr:rowOff>986790</xdr:rowOff>
    </xdr:to>
    <xdr:pic>
      <xdr:nvPicPr>
        <xdr:cNvPr id="3" name="Imagem 2" descr="C:\Users\GRAFICA ARCO IRIS\Desktop\DANDY.jpg">
          <a:extLst>
            <a:ext uri="{FF2B5EF4-FFF2-40B4-BE49-F238E27FC236}">
              <a16:creationId xmlns="" xmlns:a16="http://schemas.microsoft.com/office/drawing/2014/main" id="{D7021492-929F-4893-B9D6-47DFC1301FF1}"/>
            </a:ext>
          </a:extLst>
        </xdr:cNvPr>
        <xdr:cNvPicPr/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66675" y="22945725"/>
          <a:ext cx="7305675" cy="8439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54</xdr:row>
      <xdr:rowOff>171450</xdr:rowOff>
    </xdr:from>
    <xdr:to>
      <xdr:col>3</xdr:col>
      <xdr:colOff>1209675</xdr:colOff>
      <xdr:row>54</xdr:row>
      <xdr:rowOff>1015365</xdr:rowOff>
    </xdr:to>
    <xdr:pic>
      <xdr:nvPicPr>
        <xdr:cNvPr id="4" name="Imagem 3" descr="C:\Users\GRAFICA ARCO IRIS\Desktop\DANDY.jpg">
          <a:extLst>
            <a:ext uri="{FF2B5EF4-FFF2-40B4-BE49-F238E27FC236}">
              <a16:creationId xmlns="" xmlns:a16="http://schemas.microsoft.com/office/drawing/2014/main" id="{9916D81E-D9D5-450A-87D0-305B6ABA039B}"/>
            </a:ext>
          </a:extLst>
        </xdr:cNvPr>
        <xdr:cNvPicPr/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95250" y="11801475"/>
          <a:ext cx="7305675" cy="8439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85725</xdr:colOff>
      <xdr:row>0</xdr:row>
      <xdr:rowOff>123825</xdr:rowOff>
    </xdr:from>
    <xdr:to>
      <xdr:col>3</xdr:col>
      <xdr:colOff>1200150</xdr:colOff>
      <xdr:row>0</xdr:row>
      <xdr:rowOff>967740</xdr:rowOff>
    </xdr:to>
    <xdr:pic>
      <xdr:nvPicPr>
        <xdr:cNvPr id="5" name="Imagem 4" descr="C:\Users\GRAFICA ARCO IRIS\Desktop\DANDY.jpg">
          <a:extLst>
            <a:ext uri="{FF2B5EF4-FFF2-40B4-BE49-F238E27FC236}">
              <a16:creationId xmlns="" xmlns:a16="http://schemas.microsoft.com/office/drawing/2014/main" id="{DDD01EF7-847A-4691-A1D7-B800DDD79CF8}"/>
            </a:ext>
          </a:extLst>
        </xdr:cNvPr>
        <xdr:cNvPicPr/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85725" y="123825"/>
          <a:ext cx="7305675" cy="8439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2447925</xdr:colOff>
      <xdr:row>126</xdr:row>
      <xdr:rowOff>0</xdr:rowOff>
    </xdr:from>
    <xdr:to>
      <xdr:col>2</xdr:col>
      <xdr:colOff>132080</xdr:colOff>
      <xdr:row>131</xdr:row>
      <xdr:rowOff>73025</xdr:rowOff>
    </xdr:to>
    <xdr:pic>
      <xdr:nvPicPr>
        <xdr:cNvPr id="2" name="Imagem 1">
          <a:extLst>
            <a:ext uri="{FF2B5EF4-FFF2-40B4-BE49-F238E27FC236}">
              <a16:creationId xmlns="" xmlns:a16="http://schemas.microsoft.com/office/drawing/2014/main" id="{FAED8DED-8EC6-4BA4-BB47-F03D38961CD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00350" y="28184475"/>
          <a:ext cx="1989455" cy="10255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104775</xdr:colOff>
      <xdr:row>105</xdr:row>
      <xdr:rowOff>142875</xdr:rowOff>
    </xdr:from>
    <xdr:to>
      <xdr:col>3</xdr:col>
      <xdr:colOff>1057275</xdr:colOff>
      <xdr:row>105</xdr:row>
      <xdr:rowOff>986790</xdr:rowOff>
    </xdr:to>
    <xdr:pic>
      <xdr:nvPicPr>
        <xdr:cNvPr id="3" name="Imagem 2" descr="C:\Users\GRAFICA ARCO IRIS\Desktop\DANDY.jpg">
          <a:extLst>
            <a:ext uri="{FF2B5EF4-FFF2-40B4-BE49-F238E27FC236}">
              <a16:creationId xmlns="" xmlns:a16="http://schemas.microsoft.com/office/drawing/2014/main" id="{68549903-37D6-4B21-B719-65143BB73193}"/>
            </a:ext>
          </a:extLst>
        </xdr:cNvPr>
        <xdr:cNvPicPr/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04775" y="23393400"/>
          <a:ext cx="7305675" cy="8439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114300</xdr:colOff>
      <xdr:row>54</xdr:row>
      <xdr:rowOff>180975</xdr:rowOff>
    </xdr:from>
    <xdr:to>
      <xdr:col>3</xdr:col>
      <xdr:colOff>1066800</xdr:colOff>
      <xdr:row>54</xdr:row>
      <xdr:rowOff>1024890</xdr:rowOff>
    </xdr:to>
    <xdr:pic>
      <xdr:nvPicPr>
        <xdr:cNvPr id="4" name="Imagem 3" descr="C:\Users\GRAFICA ARCO IRIS\Desktop\DANDY.jpg">
          <a:extLst>
            <a:ext uri="{FF2B5EF4-FFF2-40B4-BE49-F238E27FC236}">
              <a16:creationId xmlns="" xmlns:a16="http://schemas.microsoft.com/office/drawing/2014/main" id="{D9E46477-ABC6-40F7-9B86-44E98688AA96}"/>
            </a:ext>
          </a:extLst>
        </xdr:cNvPr>
        <xdr:cNvPicPr/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14300" y="12068175"/>
          <a:ext cx="7305675" cy="8439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114300</xdr:colOff>
      <xdr:row>0</xdr:row>
      <xdr:rowOff>152400</xdr:rowOff>
    </xdr:from>
    <xdr:to>
      <xdr:col>3</xdr:col>
      <xdr:colOff>1066800</xdr:colOff>
      <xdr:row>0</xdr:row>
      <xdr:rowOff>996315</xdr:rowOff>
    </xdr:to>
    <xdr:pic>
      <xdr:nvPicPr>
        <xdr:cNvPr id="5" name="Imagem 4" descr="C:\Users\GRAFICA ARCO IRIS\Desktop\DANDY.jpg">
          <a:extLst>
            <a:ext uri="{FF2B5EF4-FFF2-40B4-BE49-F238E27FC236}">
              <a16:creationId xmlns="" xmlns:a16="http://schemas.microsoft.com/office/drawing/2014/main" id="{01162AE7-75A4-4B68-864B-652FCFFE7F12}"/>
            </a:ext>
          </a:extLst>
        </xdr:cNvPr>
        <xdr:cNvPicPr/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14300" y="152400"/>
          <a:ext cx="7305675" cy="8439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2447925</xdr:colOff>
      <xdr:row>126</xdr:row>
      <xdr:rowOff>9525</xdr:rowOff>
    </xdr:from>
    <xdr:to>
      <xdr:col>2</xdr:col>
      <xdr:colOff>132080</xdr:colOff>
      <xdr:row>131</xdr:row>
      <xdr:rowOff>82550</xdr:rowOff>
    </xdr:to>
    <xdr:pic>
      <xdr:nvPicPr>
        <xdr:cNvPr id="2" name="Imagem 1">
          <a:extLst>
            <a:ext uri="{FF2B5EF4-FFF2-40B4-BE49-F238E27FC236}">
              <a16:creationId xmlns="" xmlns:a16="http://schemas.microsoft.com/office/drawing/2014/main" id="{56D658FE-02FB-487C-B0C8-EFCB7D430B4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00350" y="28355925"/>
          <a:ext cx="1989455" cy="10255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114300</xdr:colOff>
      <xdr:row>0</xdr:row>
      <xdr:rowOff>133350</xdr:rowOff>
    </xdr:from>
    <xdr:to>
      <xdr:col>3</xdr:col>
      <xdr:colOff>1066800</xdr:colOff>
      <xdr:row>0</xdr:row>
      <xdr:rowOff>977265</xdr:rowOff>
    </xdr:to>
    <xdr:pic>
      <xdr:nvPicPr>
        <xdr:cNvPr id="3" name="Imagem 2" descr="C:\Users\GRAFICA ARCO IRIS\Desktop\DANDY.jpg">
          <a:extLst>
            <a:ext uri="{FF2B5EF4-FFF2-40B4-BE49-F238E27FC236}">
              <a16:creationId xmlns="" xmlns:a16="http://schemas.microsoft.com/office/drawing/2014/main" id="{553324F8-B68C-464B-897A-90BC0BFD8552}"/>
            </a:ext>
          </a:extLst>
        </xdr:cNvPr>
        <xdr:cNvPicPr/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14300" y="133350"/>
          <a:ext cx="7305675" cy="8439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104775</xdr:colOff>
      <xdr:row>54</xdr:row>
      <xdr:rowOff>133350</xdr:rowOff>
    </xdr:from>
    <xdr:to>
      <xdr:col>3</xdr:col>
      <xdr:colOff>1057275</xdr:colOff>
      <xdr:row>54</xdr:row>
      <xdr:rowOff>977265</xdr:rowOff>
    </xdr:to>
    <xdr:pic>
      <xdr:nvPicPr>
        <xdr:cNvPr id="4" name="Imagem 3" descr="C:\Users\GRAFICA ARCO IRIS\Desktop\DANDY.jpg">
          <a:extLst>
            <a:ext uri="{FF2B5EF4-FFF2-40B4-BE49-F238E27FC236}">
              <a16:creationId xmlns="" xmlns:a16="http://schemas.microsoft.com/office/drawing/2014/main" id="{3EF55219-45EF-4CB5-AFE7-B9AC3C282EFB}"/>
            </a:ext>
          </a:extLst>
        </xdr:cNvPr>
        <xdr:cNvPicPr/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04775" y="11820525"/>
          <a:ext cx="7305675" cy="8439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105</xdr:row>
      <xdr:rowOff>142875</xdr:rowOff>
    </xdr:from>
    <xdr:to>
      <xdr:col>3</xdr:col>
      <xdr:colOff>1047750</xdr:colOff>
      <xdr:row>105</xdr:row>
      <xdr:rowOff>986790</xdr:rowOff>
    </xdr:to>
    <xdr:pic>
      <xdr:nvPicPr>
        <xdr:cNvPr id="5" name="Imagem 4" descr="C:\Users\GRAFICA ARCO IRIS\Desktop\DANDY.jpg">
          <a:extLst>
            <a:ext uri="{FF2B5EF4-FFF2-40B4-BE49-F238E27FC236}">
              <a16:creationId xmlns="" xmlns:a16="http://schemas.microsoft.com/office/drawing/2014/main" id="{0D608E43-64DE-4FD0-9B79-AD7ABCE4B560}"/>
            </a:ext>
          </a:extLst>
        </xdr:cNvPr>
        <xdr:cNvPicPr/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95250" y="23079075"/>
          <a:ext cx="7305675" cy="8439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2466975</xdr:colOff>
      <xdr:row>126</xdr:row>
      <xdr:rowOff>9525</xdr:rowOff>
    </xdr:from>
    <xdr:to>
      <xdr:col>2</xdr:col>
      <xdr:colOff>151130</xdr:colOff>
      <xdr:row>131</xdr:row>
      <xdr:rowOff>82550</xdr:rowOff>
    </xdr:to>
    <xdr:pic>
      <xdr:nvPicPr>
        <xdr:cNvPr id="4" name="Imagem 3">
          <a:extLst>
            <a:ext uri="{FF2B5EF4-FFF2-40B4-BE49-F238E27FC236}">
              <a16:creationId xmlns="" xmlns:a16="http://schemas.microsoft.com/office/drawing/2014/main" id="{856081EB-EE5A-41D0-9C23-D20BB8FBBEA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19400" y="27993975"/>
          <a:ext cx="1989455" cy="10255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114300</xdr:colOff>
      <xdr:row>105</xdr:row>
      <xdr:rowOff>152400</xdr:rowOff>
    </xdr:from>
    <xdr:to>
      <xdr:col>3</xdr:col>
      <xdr:colOff>1066800</xdr:colOff>
      <xdr:row>105</xdr:row>
      <xdr:rowOff>996315</xdr:rowOff>
    </xdr:to>
    <xdr:pic>
      <xdr:nvPicPr>
        <xdr:cNvPr id="5" name="Imagem 4" descr="C:\Users\GRAFICA ARCO IRIS\Desktop\DANDY.jpg">
          <a:extLst>
            <a:ext uri="{FF2B5EF4-FFF2-40B4-BE49-F238E27FC236}">
              <a16:creationId xmlns="" xmlns:a16="http://schemas.microsoft.com/office/drawing/2014/main" id="{57739714-3002-492A-84DC-1F3BFF43355B}"/>
            </a:ext>
          </a:extLst>
        </xdr:cNvPr>
        <xdr:cNvPicPr/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14300" y="23202900"/>
          <a:ext cx="7305675" cy="8439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114300</xdr:colOff>
      <xdr:row>54</xdr:row>
      <xdr:rowOff>142875</xdr:rowOff>
    </xdr:from>
    <xdr:to>
      <xdr:col>3</xdr:col>
      <xdr:colOff>1066800</xdr:colOff>
      <xdr:row>54</xdr:row>
      <xdr:rowOff>986790</xdr:rowOff>
    </xdr:to>
    <xdr:pic>
      <xdr:nvPicPr>
        <xdr:cNvPr id="6" name="Imagem 5" descr="C:\Users\GRAFICA ARCO IRIS\Desktop\DANDY.jpg">
          <a:extLst>
            <a:ext uri="{FF2B5EF4-FFF2-40B4-BE49-F238E27FC236}">
              <a16:creationId xmlns="" xmlns:a16="http://schemas.microsoft.com/office/drawing/2014/main" id="{5F546A91-749E-4089-85E8-F36E39092566}"/>
            </a:ext>
          </a:extLst>
        </xdr:cNvPr>
        <xdr:cNvPicPr/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14300" y="11934825"/>
          <a:ext cx="7305675" cy="8439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114300</xdr:colOff>
      <xdr:row>0</xdr:row>
      <xdr:rowOff>142875</xdr:rowOff>
    </xdr:from>
    <xdr:to>
      <xdr:col>3</xdr:col>
      <xdr:colOff>1066800</xdr:colOff>
      <xdr:row>0</xdr:row>
      <xdr:rowOff>986790</xdr:rowOff>
    </xdr:to>
    <xdr:pic>
      <xdr:nvPicPr>
        <xdr:cNvPr id="7" name="Imagem 6" descr="C:\Users\GRAFICA ARCO IRIS\Desktop\DANDY.jpg">
          <a:extLst>
            <a:ext uri="{FF2B5EF4-FFF2-40B4-BE49-F238E27FC236}">
              <a16:creationId xmlns="" xmlns:a16="http://schemas.microsoft.com/office/drawing/2014/main" id="{C3D5F4D1-92EA-446D-96A2-058491567A45}"/>
            </a:ext>
          </a:extLst>
        </xdr:cNvPr>
        <xdr:cNvPicPr/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14300" y="142875"/>
          <a:ext cx="7305675" cy="8439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0"/>
  <sheetViews>
    <sheetView tabSelected="1" view="pageBreakPreview" zoomScale="110" zoomScaleNormal="100" zoomScaleSheetLayoutView="110" workbookViewId="0">
      <selection activeCell="P1" sqref="P1"/>
    </sheetView>
  </sheetViews>
  <sheetFormatPr defaultRowHeight="15" x14ac:dyDescent="0.25"/>
  <cols>
    <col min="1" max="1" width="4" bestFit="1" customWidth="1"/>
    <col min="2" max="2" width="0.7109375" hidden="1" customWidth="1"/>
    <col min="3" max="3" width="4" bestFit="1" customWidth="1"/>
    <col min="4" max="4" width="9.7109375" customWidth="1"/>
    <col min="5" max="5" width="5.28515625" customWidth="1"/>
    <col min="6" max="6" width="9" customWidth="1"/>
    <col min="7" max="7" width="8.140625" customWidth="1"/>
    <col min="8" max="9" width="14.140625" customWidth="1"/>
    <col min="10" max="10" width="7.42578125" customWidth="1"/>
    <col min="11" max="11" width="14.140625" customWidth="1"/>
    <col min="12" max="12" width="7.28515625" customWidth="1"/>
    <col min="13" max="13" width="10.85546875" bestFit="1" customWidth="1"/>
    <col min="14" max="14" width="14.7109375" customWidth="1"/>
    <col min="15" max="15" width="5.42578125" customWidth="1"/>
    <col min="16" max="16" width="12.7109375" customWidth="1"/>
    <col min="17" max="17" width="13.7109375" customWidth="1"/>
    <col min="18" max="18" width="14" customWidth="1"/>
    <col min="19" max="19" width="14.7109375" customWidth="1"/>
    <col min="20" max="20" width="15.85546875" customWidth="1"/>
    <col min="21" max="21" width="16" bestFit="1" customWidth="1"/>
    <col min="22" max="22" width="17.42578125" customWidth="1"/>
  </cols>
  <sheetData>
    <row r="1" spans="1:22" ht="180.75" customHeight="1" x14ac:dyDescent="0.25"/>
    <row r="2" spans="1:22" ht="15.75" thickBot="1" x14ac:dyDescent="0.3"/>
    <row r="3" spans="1:22" ht="95.25" thickBot="1" x14ac:dyDescent="0.3">
      <c r="A3" s="150" t="s">
        <v>133</v>
      </c>
      <c r="B3" s="122" t="s">
        <v>130</v>
      </c>
      <c r="C3" s="150" t="s">
        <v>202</v>
      </c>
      <c r="D3" s="122" t="s">
        <v>93</v>
      </c>
      <c r="E3" s="123" t="s">
        <v>201</v>
      </c>
      <c r="F3" s="123" t="s">
        <v>94</v>
      </c>
      <c r="G3" s="123" t="s">
        <v>95</v>
      </c>
      <c r="H3" s="123" t="s">
        <v>96</v>
      </c>
      <c r="I3" s="123" t="s">
        <v>97</v>
      </c>
      <c r="J3" s="123" t="s">
        <v>98</v>
      </c>
      <c r="K3" s="123" t="s">
        <v>99</v>
      </c>
      <c r="L3" s="124" t="s">
        <v>115</v>
      </c>
      <c r="M3" s="125" t="s">
        <v>119</v>
      </c>
      <c r="N3" s="123" t="s">
        <v>116</v>
      </c>
      <c r="O3" s="124" t="s">
        <v>117</v>
      </c>
      <c r="P3" s="125" t="s">
        <v>118</v>
      </c>
      <c r="Q3" s="123" t="s">
        <v>116</v>
      </c>
      <c r="R3" s="123" t="s">
        <v>100</v>
      </c>
      <c r="S3" s="123" t="s">
        <v>101</v>
      </c>
      <c r="T3" s="123" t="s">
        <v>102</v>
      </c>
      <c r="U3" s="123" t="s">
        <v>103</v>
      </c>
      <c r="V3" s="122" t="s">
        <v>61</v>
      </c>
    </row>
    <row r="4" spans="1:22" ht="40.5" customHeight="1" thickBot="1" x14ac:dyDescent="0.3">
      <c r="A4" s="151"/>
      <c r="B4" s="126"/>
      <c r="C4" s="151"/>
      <c r="D4" s="127"/>
      <c r="E4" s="128" t="s">
        <v>104</v>
      </c>
      <c r="F4" s="128" t="s">
        <v>105</v>
      </c>
      <c r="G4" s="128" t="s">
        <v>106</v>
      </c>
      <c r="H4" s="128" t="s">
        <v>107</v>
      </c>
      <c r="I4" s="128" t="s">
        <v>108</v>
      </c>
      <c r="J4" s="128" t="s">
        <v>109</v>
      </c>
      <c r="K4" s="128" t="s">
        <v>110</v>
      </c>
      <c r="L4" s="129" t="s">
        <v>120</v>
      </c>
      <c r="M4" s="130" t="s">
        <v>121</v>
      </c>
      <c r="N4" s="131" t="s">
        <v>123</v>
      </c>
      <c r="O4" s="132" t="s">
        <v>122</v>
      </c>
      <c r="P4" s="131" t="s">
        <v>124</v>
      </c>
      <c r="Q4" s="130" t="s">
        <v>131</v>
      </c>
      <c r="R4" s="128" t="s">
        <v>125</v>
      </c>
      <c r="S4" s="128" t="s">
        <v>126</v>
      </c>
      <c r="T4" s="128" t="s">
        <v>127</v>
      </c>
      <c r="U4" s="128" t="s">
        <v>132</v>
      </c>
      <c r="V4" s="126"/>
    </row>
    <row r="5" spans="1:22" ht="32.25" thickBot="1" x14ac:dyDescent="0.3">
      <c r="A5" s="152">
        <v>3</v>
      </c>
      <c r="B5" s="133" t="s">
        <v>134</v>
      </c>
      <c r="C5" s="153">
        <v>5</v>
      </c>
      <c r="D5" s="134" t="s">
        <v>111</v>
      </c>
      <c r="E5" s="135">
        <v>2</v>
      </c>
      <c r="F5" s="136">
        <f>'Franquia item 5'!D125</f>
        <v>5.19</v>
      </c>
      <c r="G5" s="137">
        <v>1200</v>
      </c>
      <c r="H5" s="138">
        <f>SUM(G5*F5)</f>
        <v>6228.0000000000009</v>
      </c>
      <c r="I5" s="136">
        <f>'Excedente Basic'!D125</f>
        <v>0.45</v>
      </c>
      <c r="J5" s="137">
        <v>2800</v>
      </c>
      <c r="K5" s="139">
        <f>SUM(I5*J5)</f>
        <v>1260</v>
      </c>
      <c r="L5" s="140">
        <v>30</v>
      </c>
      <c r="M5" s="141">
        <f>'Hora Extra'!D125</f>
        <v>20.47</v>
      </c>
      <c r="N5" s="142">
        <f t="shared" ref="N5:N7" si="0">L5*M5</f>
        <v>614.09999999999991</v>
      </c>
      <c r="O5" s="143">
        <v>6</v>
      </c>
      <c r="P5" s="144">
        <v>105.5</v>
      </c>
      <c r="Q5" s="145">
        <f t="shared" ref="Q5:Q7" si="1">O5*P5</f>
        <v>633</v>
      </c>
      <c r="R5" s="139">
        <f>SUM(K5+H5+N5+Q5)</f>
        <v>8735.1</v>
      </c>
      <c r="S5" s="139">
        <f t="shared" ref="S5:S7" si="2">SUM(E5*R5)</f>
        <v>17470.2</v>
      </c>
      <c r="T5" s="139">
        <f t="shared" ref="T5:U7" si="3">SUM(R5*12)</f>
        <v>104821.20000000001</v>
      </c>
      <c r="U5" s="146">
        <f t="shared" ref="U5" si="4">SUM(S5*12)</f>
        <v>209642.40000000002</v>
      </c>
      <c r="V5" s="157">
        <f>SUM(U5:U7)</f>
        <v>430036.80000000005</v>
      </c>
    </row>
    <row r="6" spans="1:22" ht="32.25" thickBot="1" x14ac:dyDescent="0.3">
      <c r="A6" s="154"/>
      <c r="B6" s="147"/>
      <c r="C6" s="153">
        <v>6</v>
      </c>
      <c r="D6" s="148" t="s">
        <v>113</v>
      </c>
      <c r="E6" s="135">
        <v>1</v>
      </c>
      <c r="F6" s="136">
        <f>'Franquia item 6'!D125</f>
        <v>5.85</v>
      </c>
      <c r="G6" s="137">
        <v>1200</v>
      </c>
      <c r="H6" s="138">
        <f t="shared" ref="H6:H7" si="5">SUM(G6*F6)</f>
        <v>7020</v>
      </c>
      <c r="I6" s="136">
        <f>'Excedente Vam'!D125</f>
        <v>0.37</v>
      </c>
      <c r="J6" s="148">
        <v>800</v>
      </c>
      <c r="K6" s="139">
        <f t="shared" ref="K6:K7" si="6">SUM(I6*J6)</f>
        <v>296</v>
      </c>
      <c r="L6" s="140">
        <v>30</v>
      </c>
      <c r="M6" s="141">
        <f>'Hora Extra'!D125</f>
        <v>20.47</v>
      </c>
      <c r="N6" s="142">
        <f t="shared" si="0"/>
        <v>614.09999999999991</v>
      </c>
      <c r="O6" s="143">
        <v>6</v>
      </c>
      <c r="P6" s="144">
        <v>105.5</v>
      </c>
      <c r="Q6" s="145">
        <f t="shared" si="1"/>
        <v>633</v>
      </c>
      <c r="R6" s="139">
        <f t="shared" ref="R6:R7" si="7">SUM(K6+H6+N6+Q6)</f>
        <v>8563.1</v>
      </c>
      <c r="S6" s="139">
        <f t="shared" si="2"/>
        <v>8563.1</v>
      </c>
      <c r="T6" s="139">
        <f t="shared" si="3"/>
        <v>102757.20000000001</v>
      </c>
      <c r="U6" s="146">
        <f t="shared" si="3"/>
        <v>102757.20000000001</v>
      </c>
      <c r="V6" s="158"/>
    </row>
    <row r="7" spans="1:22" ht="32.25" thickBot="1" x14ac:dyDescent="0.3">
      <c r="A7" s="155"/>
      <c r="B7" s="149"/>
      <c r="C7" s="156">
        <v>7</v>
      </c>
      <c r="D7" s="148" t="s">
        <v>112</v>
      </c>
      <c r="E7" s="135">
        <v>1</v>
      </c>
      <c r="F7" s="136">
        <f>'Franquia item 7'!D125</f>
        <v>5.87</v>
      </c>
      <c r="G7" s="137">
        <v>1200</v>
      </c>
      <c r="H7" s="138">
        <f t="shared" si="5"/>
        <v>7044</v>
      </c>
      <c r="I7" s="136">
        <f>'Excedente Premium'!D125</f>
        <v>0.54</v>
      </c>
      <c r="J7" s="137">
        <v>2800</v>
      </c>
      <c r="K7" s="139">
        <f t="shared" si="6"/>
        <v>1512</v>
      </c>
      <c r="L7" s="143">
        <v>30</v>
      </c>
      <c r="M7" s="141">
        <f>'Hora Extra'!D125</f>
        <v>20.47</v>
      </c>
      <c r="N7" s="142">
        <f t="shared" si="0"/>
        <v>614.09999999999991</v>
      </c>
      <c r="O7" s="143">
        <v>6</v>
      </c>
      <c r="P7" s="144">
        <v>105.5</v>
      </c>
      <c r="Q7" s="145">
        <f t="shared" si="1"/>
        <v>633</v>
      </c>
      <c r="R7" s="139">
        <f t="shared" si="7"/>
        <v>9803.1</v>
      </c>
      <c r="S7" s="139">
        <f t="shared" si="2"/>
        <v>9803.1</v>
      </c>
      <c r="T7" s="139">
        <f t="shared" si="3"/>
        <v>117637.20000000001</v>
      </c>
      <c r="U7" s="146">
        <f t="shared" ref="U7" si="8">SUM(S7*12)</f>
        <v>117637.20000000001</v>
      </c>
      <c r="V7" s="159"/>
    </row>
    <row r="8" spans="1:22" ht="126.75" customHeight="1" x14ac:dyDescent="0.25">
      <c r="B8" s="15"/>
      <c r="D8" s="84"/>
      <c r="E8" s="84"/>
      <c r="F8" s="85"/>
      <c r="G8" s="86"/>
      <c r="H8" s="87"/>
      <c r="I8" s="85"/>
      <c r="J8" s="86"/>
      <c r="K8" s="88"/>
      <c r="L8" s="89"/>
      <c r="M8" s="90"/>
      <c r="N8" s="91"/>
      <c r="O8" s="89"/>
      <c r="P8" s="90"/>
      <c r="Q8" s="91"/>
      <c r="R8" s="88"/>
      <c r="S8" s="88"/>
      <c r="T8" s="88"/>
      <c r="U8" s="88"/>
    </row>
    <row r="9" spans="1:22" x14ac:dyDescent="0.25">
      <c r="D9" s="92"/>
      <c r="E9" s="92"/>
      <c r="F9" s="92"/>
      <c r="G9" s="92"/>
      <c r="H9" s="92"/>
      <c r="I9" s="92"/>
      <c r="J9" s="92"/>
      <c r="K9" s="92"/>
      <c r="L9" s="92"/>
      <c r="M9" s="92"/>
      <c r="N9" s="92"/>
      <c r="O9" s="92"/>
      <c r="P9" s="92"/>
      <c r="Q9" s="92"/>
      <c r="R9" s="92"/>
      <c r="S9" s="92"/>
      <c r="T9" s="92"/>
      <c r="U9" s="92"/>
    </row>
    <row r="10" spans="1:22" x14ac:dyDescent="0.25">
      <c r="D10" s="92"/>
      <c r="E10" s="92"/>
      <c r="F10" s="92"/>
      <c r="G10" s="92"/>
      <c r="H10" s="92"/>
      <c r="I10" s="92"/>
      <c r="J10" s="92"/>
      <c r="K10" s="92"/>
      <c r="L10" s="92"/>
      <c r="M10" s="92"/>
      <c r="N10" s="92"/>
      <c r="O10" s="92"/>
      <c r="P10" s="92"/>
      <c r="Q10" s="92"/>
      <c r="R10" s="92"/>
      <c r="S10" s="92"/>
      <c r="T10" s="92"/>
      <c r="U10" s="92"/>
    </row>
  </sheetData>
  <mergeCells count="8">
    <mergeCell ref="A5:A7"/>
    <mergeCell ref="B5:B7"/>
    <mergeCell ref="V5:V7"/>
    <mergeCell ref="A3:A4"/>
    <mergeCell ref="B3:B4"/>
    <mergeCell ref="C3:C4"/>
    <mergeCell ref="D3:D4"/>
    <mergeCell ref="V3:V4"/>
  </mergeCells>
  <printOptions horizontalCentered="1"/>
  <pageMargins left="0.23622047244094491" right="0.23622047244094491" top="0" bottom="0" header="0.31496062992125984" footer="0.31496062992125984"/>
  <pageSetup paperSize="9" scale="59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H127"/>
  <sheetViews>
    <sheetView view="pageBreakPreview" topLeftCell="A10" zoomScaleNormal="100" zoomScaleSheetLayoutView="100" workbookViewId="0">
      <selection activeCell="I10" sqref="I10"/>
    </sheetView>
  </sheetViews>
  <sheetFormatPr defaultRowHeight="15" x14ac:dyDescent="0.25"/>
  <cols>
    <col min="1" max="1" width="5.28515625" customWidth="1"/>
    <col min="2" max="2" width="64.5703125" customWidth="1"/>
    <col min="3" max="3" width="25.42578125" customWidth="1"/>
    <col min="4" max="4" width="17.7109375" customWidth="1"/>
  </cols>
  <sheetData>
    <row r="1" spans="1:7" ht="79.5" customHeight="1" x14ac:dyDescent="0.25"/>
    <row r="2" spans="1:7" x14ac:dyDescent="0.25">
      <c r="A2" s="79" t="s">
        <v>0</v>
      </c>
      <c r="B2" s="79"/>
      <c r="C2" s="79"/>
      <c r="D2" s="79"/>
    </row>
    <row r="3" spans="1:7" x14ac:dyDescent="0.25">
      <c r="A3" s="80" t="s">
        <v>1</v>
      </c>
      <c r="B3" s="80"/>
      <c r="C3" s="80"/>
      <c r="D3" s="80"/>
    </row>
    <row r="4" spans="1:7" x14ac:dyDescent="0.25">
      <c r="A4" s="81" t="s">
        <v>174</v>
      </c>
      <c r="B4" s="81"/>
      <c r="C4" s="81"/>
      <c r="D4" s="81"/>
    </row>
    <row r="5" spans="1:7" ht="15.75" thickBot="1" x14ac:dyDescent="0.3">
      <c r="A5" s="1"/>
      <c r="B5" s="9"/>
      <c r="C5" s="9"/>
      <c r="D5" s="9"/>
    </row>
    <row r="6" spans="1:7" ht="15.75" thickBot="1" x14ac:dyDescent="0.3">
      <c r="A6" s="21" t="s">
        <v>2</v>
      </c>
      <c r="B6" s="22"/>
      <c r="C6" s="10" t="s">
        <v>159</v>
      </c>
      <c r="D6" s="78" t="s">
        <v>182</v>
      </c>
    </row>
    <row r="7" spans="1:7" ht="15.75" thickBot="1" x14ac:dyDescent="0.3">
      <c r="A7" s="24" t="s">
        <v>3</v>
      </c>
      <c r="B7" s="25"/>
      <c r="C7" s="25"/>
      <c r="D7" s="26"/>
      <c r="E7" s="17"/>
    </row>
    <row r="8" spans="1:7" ht="15.75" thickBot="1" x14ac:dyDescent="0.3">
      <c r="A8" s="21" t="s">
        <v>4</v>
      </c>
      <c r="B8" s="27"/>
      <c r="C8" s="27"/>
      <c r="D8" s="22"/>
      <c r="E8" s="17"/>
    </row>
    <row r="9" spans="1:7" ht="15.75" thickBot="1" x14ac:dyDescent="0.3">
      <c r="A9" s="2">
        <v>1</v>
      </c>
      <c r="B9" s="3" t="s">
        <v>5</v>
      </c>
      <c r="C9" s="30" t="s">
        <v>92</v>
      </c>
      <c r="D9" s="31"/>
      <c r="E9" s="17"/>
    </row>
    <row r="10" spans="1:7" ht="15.75" thickBot="1" x14ac:dyDescent="0.3">
      <c r="A10" s="2">
        <v>2</v>
      </c>
      <c r="B10" s="3" t="s">
        <v>186</v>
      </c>
      <c r="C10" s="30" t="s">
        <v>187</v>
      </c>
      <c r="D10" s="31"/>
      <c r="E10" s="17"/>
      <c r="G10" s="34"/>
    </row>
    <row r="11" spans="1:7" ht="15.75" thickBot="1" x14ac:dyDescent="0.3">
      <c r="A11" s="2">
        <v>4</v>
      </c>
      <c r="B11" s="3" t="s">
        <v>8</v>
      </c>
      <c r="C11" s="30" t="s">
        <v>9</v>
      </c>
      <c r="D11" s="31"/>
      <c r="E11" s="17"/>
    </row>
    <row r="12" spans="1:7" ht="15.75" thickBot="1" x14ac:dyDescent="0.3">
      <c r="A12" s="2">
        <v>5</v>
      </c>
      <c r="B12" s="3" t="s">
        <v>188</v>
      </c>
      <c r="C12" s="115">
        <v>1636.67</v>
      </c>
      <c r="D12" s="116"/>
      <c r="E12" s="17"/>
    </row>
    <row r="13" spans="1:7" ht="15.75" thickBot="1" x14ac:dyDescent="0.3">
      <c r="A13" s="2">
        <v>6</v>
      </c>
      <c r="B13" s="3" t="s">
        <v>11</v>
      </c>
      <c r="C13" s="117" t="s">
        <v>184</v>
      </c>
      <c r="D13" s="118"/>
      <c r="E13" s="17"/>
    </row>
    <row r="14" spans="1:7" ht="15.75" thickBot="1" x14ac:dyDescent="0.3">
      <c r="A14" s="24" t="s">
        <v>12</v>
      </c>
      <c r="B14" s="25"/>
      <c r="C14" s="25"/>
      <c r="D14" s="26"/>
      <c r="E14" s="17"/>
    </row>
    <row r="15" spans="1:7" ht="15.75" thickBot="1" x14ac:dyDescent="0.3">
      <c r="A15" s="4">
        <v>1</v>
      </c>
      <c r="B15" s="5" t="s">
        <v>13</v>
      </c>
      <c r="C15" s="6" t="s">
        <v>14</v>
      </c>
      <c r="D15" s="6" t="s">
        <v>15</v>
      </c>
      <c r="E15" s="17"/>
    </row>
    <row r="16" spans="1:7" ht="15.75" thickBot="1" x14ac:dyDescent="0.3">
      <c r="A16" s="2" t="s">
        <v>16</v>
      </c>
      <c r="B16" s="3" t="s">
        <v>17</v>
      </c>
      <c r="C16" s="75">
        <v>0</v>
      </c>
      <c r="D16" s="76">
        <v>0</v>
      </c>
      <c r="E16" s="17"/>
    </row>
    <row r="17" spans="1:5" ht="15.75" thickBot="1" x14ac:dyDescent="0.3">
      <c r="A17" s="2" t="s">
        <v>18</v>
      </c>
      <c r="B17" s="3" t="s">
        <v>19</v>
      </c>
      <c r="C17" s="75"/>
      <c r="D17" s="76"/>
      <c r="E17" s="17"/>
    </row>
    <row r="18" spans="1:5" ht="15.75" thickBot="1" x14ac:dyDescent="0.3">
      <c r="A18" s="2" t="s">
        <v>20</v>
      </c>
      <c r="B18" s="3" t="s">
        <v>21</v>
      </c>
      <c r="C18" s="69"/>
      <c r="D18" s="53"/>
      <c r="E18" s="17"/>
    </row>
    <row r="19" spans="1:5" ht="15.75" thickBot="1" x14ac:dyDescent="0.3">
      <c r="A19" s="2" t="s">
        <v>22</v>
      </c>
      <c r="B19" s="3" t="s">
        <v>23</v>
      </c>
      <c r="C19" s="77"/>
      <c r="D19" s="53"/>
      <c r="E19" s="17"/>
    </row>
    <row r="20" spans="1:5" ht="15.75" thickBot="1" x14ac:dyDescent="0.3">
      <c r="A20" s="2" t="s">
        <v>24</v>
      </c>
      <c r="B20" s="3" t="s">
        <v>25</v>
      </c>
      <c r="C20" s="69"/>
      <c r="D20" s="53"/>
      <c r="E20" s="17"/>
    </row>
    <row r="21" spans="1:5" ht="15.75" thickBot="1" x14ac:dyDescent="0.3">
      <c r="A21" s="2" t="s">
        <v>26</v>
      </c>
      <c r="B21" s="3" t="s">
        <v>27</v>
      </c>
      <c r="C21" s="69">
        <v>30</v>
      </c>
      <c r="D21" s="54">
        <f>ROUND(($C$12/220)+(($C$12/220)*0.5),2)*$C$21</f>
        <v>334.8</v>
      </c>
      <c r="E21" s="17"/>
    </row>
    <row r="22" spans="1:5" ht="15.75" thickBot="1" x14ac:dyDescent="0.3">
      <c r="A22" s="2" t="s">
        <v>28</v>
      </c>
      <c r="B22" s="3" t="s">
        <v>29</v>
      </c>
      <c r="C22" s="69"/>
      <c r="D22" s="54">
        <f>ROUND(($D$21/220)+(($D$21/220)*1.2),2)*$C$22</f>
        <v>0</v>
      </c>
      <c r="E22" s="17"/>
    </row>
    <row r="23" spans="1:5" ht="15.75" thickBot="1" x14ac:dyDescent="0.3">
      <c r="A23" s="2" t="s">
        <v>30</v>
      </c>
      <c r="B23" s="3" t="s">
        <v>31</v>
      </c>
      <c r="C23" s="69"/>
      <c r="D23" s="54"/>
      <c r="E23" s="17"/>
    </row>
    <row r="24" spans="1:5" ht="15.75" thickBot="1" x14ac:dyDescent="0.3">
      <c r="A24" s="2" t="s">
        <v>32</v>
      </c>
      <c r="B24" s="3" t="s">
        <v>33</v>
      </c>
      <c r="C24" s="69"/>
      <c r="D24" s="54"/>
      <c r="E24" s="17"/>
    </row>
    <row r="25" spans="1:5" ht="15.75" thickBot="1" x14ac:dyDescent="0.3">
      <c r="A25" s="2" t="s">
        <v>34</v>
      </c>
      <c r="B25" s="3" t="s">
        <v>35</v>
      </c>
      <c r="C25" s="69">
        <v>146.83000000000001</v>
      </c>
      <c r="D25" s="54">
        <f>ROUND(($D$21/220)+(($D$21/220)*0.5),2)*$C$25/26*4</f>
        <v>51.503446153846156</v>
      </c>
      <c r="E25" s="17"/>
    </row>
    <row r="26" spans="1:5" ht="15.75" thickBot="1" x14ac:dyDescent="0.3">
      <c r="A26" s="2" t="s">
        <v>36</v>
      </c>
      <c r="B26" s="3" t="s">
        <v>37</v>
      </c>
      <c r="C26" s="75"/>
      <c r="D26" s="76"/>
      <c r="E26" s="17"/>
    </row>
    <row r="27" spans="1:5" ht="15.75" thickBot="1" x14ac:dyDescent="0.3">
      <c r="A27" s="2" t="s">
        <v>87</v>
      </c>
      <c r="B27" s="3" t="s">
        <v>135</v>
      </c>
      <c r="C27" s="75"/>
      <c r="D27" s="76"/>
      <c r="E27" s="17"/>
    </row>
    <row r="28" spans="1:5" ht="15.75" thickBot="1" x14ac:dyDescent="0.3">
      <c r="A28" s="35" t="s">
        <v>38</v>
      </c>
      <c r="B28" s="36"/>
      <c r="C28" s="37"/>
      <c r="D28" s="64">
        <f>ROUND(SUM(D16:D27),2)</f>
        <v>386.3</v>
      </c>
      <c r="E28" s="17"/>
    </row>
    <row r="29" spans="1:5" ht="15.75" thickBot="1" x14ac:dyDescent="0.3">
      <c r="A29" s="24" t="s">
        <v>39</v>
      </c>
      <c r="B29" s="25"/>
      <c r="C29" s="25"/>
      <c r="D29" s="26"/>
      <c r="E29" s="17"/>
    </row>
    <row r="30" spans="1:5" ht="15.75" thickBot="1" x14ac:dyDescent="0.3">
      <c r="A30" s="4">
        <v>2</v>
      </c>
      <c r="B30" s="5" t="s">
        <v>40</v>
      </c>
      <c r="C30" s="6" t="s">
        <v>41</v>
      </c>
      <c r="D30" s="6" t="s">
        <v>15</v>
      </c>
      <c r="E30" s="17"/>
    </row>
    <row r="31" spans="1:5" ht="15.75" thickBot="1" x14ac:dyDescent="0.3">
      <c r="A31" s="2" t="s">
        <v>16</v>
      </c>
      <c r="B31" s="3" t="s">
        <v>42</v>
      </c>
      <c r="C31" s="70">
        <v>0</v>
      </c>
      <c r="D31" s="71">
        <f>(((2*$C$31)*22)-(6%*$D$16))</f>
        <v>0</v>
      </c>
      <c r="E31" s="17"/>
    </row>
    <row r="32" spans="1:5" ht="15.75" thickBot="1" x14ac:dyDescent="0.3">
      <c r="A32" s="2" t="s">
        <v>18</v>
      </c>
      <c r="B32" s="3" t="s">
        <v>43</v>
      </c>
      <c r="C32" s="72">
        <v>0</v>
      </c>
      <c r="D32" s="73">
        <f>(22*$C$32)*(1-0.1)</f>
        <v>0</v>
      </c>
      <c r="E32" s="17"/>
    </row>
    <row r="33" spans="1:5" ht="15.75" thickBot="1" x14ac:dyDescent="0.3">
      <c r="A33" s="2" t="s">
        <v>20</v>
      </c>
      <c r="B33" s="3" t="s">
        <v>44</v>
      </c>
      <c r="C33" s="72">
        <v>0</v>
      </c>
      <c r="D33" s="54">
        <f>SUM(C33*6)*(1200/4000)</f>
        <v>0</v>
      </c>
      <c r="E33" s="17"/>
    </row>
    <row r="34" spans="1:5" ht="15.75" thickBot="1" x14ac:dyDescent="0.3">
      <c r="A34" s="7" t="s">
        <v>22</v>
      </c>
      <c r="B34" s="16" t="s">
        <v>135</v>
      </c>
      <c r="C34" s="74"/>
      <c r="D34" s="54"/>
      <c r="E34" s="17"/>
    </row>
    <row r="35" spans="1:5" ht="15.75" thickBot="1" x14ac:dyDescent="0.3">
      <c r="A35" s="35" t="s">
        <v>45</v>
      </c>
      <c r="B35" s="36"/>
      <c r="C35" s="37"/>
      <c r="D35" s="64">
        <f>ROUND(SUM(D31:D34),2)</f>
        <v>0</v>
      </c>
      <c r="E35" s="17"/>
    </row>
    <row r="36" spans="1:5" ht="15.75" thickBot="1" x14ac:dyDescent="0.3">
      <c r="A36" s="24" t="s">
        <v>46</v>
      </c>
      <c r="B36" s="25"/>
      <c r="C36" s="25"/>
      <c r="D36" s="26"/>
      <c r="E36" s="17"/>
    </row>
    <row r="37" spans="1:5" ht="15.75" thickBot="1" x14ac:dyDescent="0.3">
      <c r="A37" s="4">
        <v>3</v>
      </c>
      <c r="B37" s="5" t="s">
        <v>47</v>
      </c>
      <c r="C37" s="6" t="s">
        <v>41</v>
      </c>
      <c r="D37" s="6" t="s">
        <v>15</v>
      </c>
      <c r="E37" s="17"/>
    </row>
    <row r="38" spans="1:5" ht="15.75" thickBot="1" x14ac:dyDescent="0.3">
      <c r="A38" s="4"/>
      <c r="B38" s="5" t="s">
        <v>151</v>
      </c>
      <c r="C38" s="6"/>
      <c r="D38" s="6"/>
      <c r="E38" s="17"/>
    </row>
    <row r="39" spans="1:5" ht="15.75" thickBot="1" x14ac:dyDescent="0.3">
      <c r="A39" s="2" t="s">
        <v>16</v>
      </c>
      <c r="B39" s="13" t="s">
        <v>81</v>
      </c>
      <c r="C39" s="67">
        <v>0</v>
      </c>
      <c r="D39" s="54">
        <f>ROUND(SUM($C$39*20%)/12,2)</f>
        <v>0</v>
      </c>
      <c r="E39" s="17"/>
    </row>
    <row r="40" spans="1:5" ht="15.75" thickBot="1" x14ac:dyDescent="0.3">
      <c r="A40" s="2" t="s">
        <v>18</v>
      </c>
      <c r="B40" s="13" t="s">
        <v>128</v>
      </c>
      <c r="C40" s="68"/>
      <c r="D40" s="54">
        <v>0</v>
      </c>
      <c r="E40" s="17"/>
    </row>
    <row r="41" spans="1:5" ht="15.75" thickBot="1" x14ac:dyDescent="0.3">
      <c r="A41" s="2" t="s">
        <v>20</v>
      </c>
      <c r="B41" s="13" t="s">
        <v>84</v>
      </c>
      <c r="C41" s="68"/>
      <c r="D41" s="54">
        <v>0</v>
      </c>
      <c r="E41" s="18"/>
    </row>
    <row r="42" spans="1:5" ht="15.75" thickBot="1" x14ac:dyDescent="0.3">
      <c r="A42" s="2" t="s">
        <v>22</v>
      </c>
      <c r="B42" s="13" t="s">
        <v>83</v>
      </c>
      <c r="C42" s="68"/>
      <c r="D42" s="54">
        <f>ROUND(SUM($C$39*5%)/12,2)</f>
        <v>0</v>
      </c>
      <c r="E42" s="18"/>
    </row>
    <row r="43" spans="1:5" ht="15.75" thickBot="1" x14ac:dyDescent="0.3">
      <c r="A43" s="2" t="s">
        <v>24</v>
      </c>
      <c r="B43" s="13" t="s">
        <v>129</v>
      </c>
      <c r="C43" s="68"/>
      <c r="D43" s="54">
        <f>ROUND(SUM($C$39*2.5%)/12,2)</f>
        <v>0</v>
      </c>
      <c r="E43" s="18"/>
    </row>
    <row r="44" spans="1:5" ht="15.75" thickBot="1" x14ac:dyDescent="0.3">
      <c r="A44" s="2" t="s">
        <v>26</v>
      </c>
      <c r="B44" s="3" t="s">
        <v>48</v>
      </c>
      <c r="C44" s="69"/>
      <c r="D44" s="53">
        <v>0</v>
      </c>
      <c r="E44" s="18"/>
    </row>
    <row r="45" spans="1:5" ht="15.75" thickBot="1" x14ac:dyDescent="0.3">
      <c r="A45" s="7" t="s">
        <v>28</v>
      </c>
      <c r="B45" s="16" t="s">
        <v>135</v>
      </c>
      <c r="C45" s="69"/>
      <c r="D45" s="53"/>
      <c r="E45" s="17"/>
    </row>
    <row r="46" spans="1:5" ht="15.75" thickBot="1" x14ac:dyDescent="0.3">
      <c r="A46" s="35" t="s">
        <v>160</v>
      </c>
      <c r="B46" s="36"/>
      <c r="C46" s="37"/>
      <c r="D46" s="64">
        <f>ROUND(SUM(D39:D45),2)</f>
        <v>0</v>
      </c>
      <c r="E46" s="17"/>
    </row>
    <row r="47" spans="1:5" ht="15.75" thickBot="1" x14ac:dyDescent="0.3">
      <c r="A47" s="2"/>
      <c r="B47" s="12" t="s">
        <v>152</v>
      </c>
      <c r="C47" s="14"/>
      <c r="D47" s="11"/>
      <c r="E47" s="18"/>
    </row>
    <row r="48" spans="1:5" ht="15.75" thickBot="1" x14ac:dyDescent="0.3">
      <c r="A48" s="2" t="s">
        <v>30</v>
      </c>
      <c r="B48" s="13" t="s">
        <v>80</v>
      </c>
      <c r="C48" s="93">
        <v>0</v>
      </c>
      <c r="D48" s="54">
        <f>ROUND(SUM(1200/10)*$C$48,2)</f>
        <v>0</v>
      </c>
      <c r="E48" s="18"/>
    </row>
    <row r="49" spans="1:5" ht="15.75" thickBot="1" x14ac:dyDescent="0.3">
      <c r="A49" s="2" t="s">
        <v>32</v>
      </c>
      <c r="B49" s="13" t="s">
        <v>163</v>
      </c>
      <c r="C49" s="67">
        <v>0</v>
      </c>
      <c r="D49" s="54">
        <f>SUM(C49)</f>
        <v>0</v>
      </c>
      <c r="E49" s="17"/>
    </row>
    <row r="50" spans="1:5" ht="15.75" thickBot="1" x14ac:dyDescent="0.3">
      <c r="A50" s="2" t="s">
        <v>34</v>
      </c>
      <c r="B50" s="13" t="s">
        <v>82</v>
      </c>
      <c r="C50" s="68"/>
      <c r="D50" s="54">
        <v>0</v>
      </c>
      <c r="E50" s="17"/>
    </row>
    <row r="51" spans="1:5" ht="15.75" thickBot="1" x14ac:dyDescent="0.3">
      <c r="A51" s="2" t="s">
        <v>36</v>
      </c>
      <c r="B51" s="13" t="s">
        <v>162</v>
      </c>
      <c r="C51" s="68"/>
      <c r="D51" s="54">
        <v>0</v>
      </c>
      <c r="E51" s="18"/>
    </row>
    <row r="52" spans="1:5" ht="15.75" thickBot="1" x14ac:dyDescent="0.3">
      <c r="A52" s="7" t="s">
        <v>87</v>
      </c>
      <c r="B52" s="16" t="s">
        <v>135</v>
      </c>
      <c r="C52" s="69"/>
      <c r="D52" s="53"/>
      <c r="E52" s="17"/>
    </row>
    <row r="53" spans="1:5" ht="15.75" thickBot="1" x14ac:dyDescent="0.3">
      <c r="A53" s="35" t="s">
        <v>161</v>
      </c>
      <c r="B53" s="36"/>
      <c r="C53" s="37"/>
      <c r="D53" s="64">
        <f>ROUND(SUM(D48:D52),2)</f>
        <v>0</v>
      </c>
      <c r="E53" s="17"/>
    </row>
    <row r="54" spans="1:5" ht="15.75" thickBot="1" x14ac:dyDescent="0.3">
      <c r="A54" s="35" t="s">
        <v>91</v>
      </c>
      <c r="B54" s="36"/>
      <c r="C54" s="37"/>
      <c r="D54" s="104">
        <f>ROUND(SUM(D46,D53),2)</f>
        <v>0</v>
      </c>
      <c r="E54" s="17"/>
    </row>
    <row r="55" spans="1:5" ht="86.25" customHeight="1" thickBot="1" x14ac:dyDescent="0.3">
      <c r="A55" s="102"/>
      <c r="B55" s="102"/>
      <c r="C55" s="102"/>
      <c r="D55" s="103"/>
      <c r="E55" s="17"/>
    </row>
    <row r="56" spans="1:5" ht="15.75" thickBot="1" x14ac:dyDescent="0.3">
      <c r="A56" s="24" t="s">
        <v>49</v>
      </c>
      <c r="B56" s="25"/>
      <c r="C56" s="25"/>
      <c r="D56" s="26"/>
      <c r="E56" s="17"/>
    </row>
    <row r="57" spans="1:5" ht="15.75" thickBot="1" x14ac:dyDescent="0.3">
      <c r="A57" s="38"/>
      <c r="B57" s="39" t="s">
        <v>50</v>
      </c>
      <c r="C57" s="6" t="s">
        <v>51</v>
      </c>
      <c r="D57" s="6" t="s">
        <v>15</v>
      </c>
      <c r="E57" s="17"/>
    </row>
    <row r="58" spans="1:5" ht="15.75" thickBot="1" x14ac:dyDescent="0.3">
      <c r="A58" s="2" t="s">
        <v>16</v>
      </c>
      <c r="B58" s="3" t="s">
        <v>52</v>
      </c>
      <c r="C58" s="61"/>
      <c r="D58" s="47">
        <f>ROUND(SUM($C$58*$D$28),2)</f>
        <v>0</v>
      </c>
      <c r="E58" s="17"/>
    </row>
    <row r="59" spans="1:5" ht="15.75" thickBot="1" x14ac:dyDescent="0.3">
      <c r="A59" s="2" t="s">
        <v>18</v>
      </c>
      <c r="B59" s="3" t="s">
        <v>53</v>
      </c>
      <c r="C59" s="61"/>
      <c r="D59" s="47">
        <f>ROUND(SUM($C$59*$D$28),2)</f>
        <v>0</v>
      </c>
      <c r="E59" s="17"/>
    </row>
    <row r="60" spans="1:5" ht="15.75" thickBot="1" x14ac:dyDescent="0.3">
      <c r="A60" s="2" t="s">
        <v>20</v>
      </c>
      <c r="B60" s="3" t="s">
        <v>54</v>
      </c>
      <c r="C60" s="61"/>
      <c r="D60" s="47">
        <f>ROUND(SUM($C$60*$D$28),2)</f>
        <v>0</v>
      </c>
      <c r="E60" s="17"/>
    </row>
    <row r="61" spans="1:5" ht="15.75" thickBot="1" x14ac:dyDescent="0.3">
      <c r="A61" s="2" t="s">
        <v>22</v>
      </c>
      <c r="B61" s="3" t="s">
        <v>55</v>
      </c>
      <c r="C61" s="61"/>
      <c r="D61" s="47">
        <f>ROUND(SUM($C$61*$D$28),2)</f>
        <v>0</v>
      </c>
      <c r="E61" s="17"/>
    </row>
    <row r="62" spans="1:5" ht="15.75" thickBot="1" x14ac:dyDescent="0.3">
      <c r="A62" s="2" t="s">
        <v>24</v>
      </c>
      <c r="B62" s="3" t="s">
        <v>56</v>
      </c>
      <c r="C62" s="61"/>
      <c r="D62" s="47">
        <f>ROUND(SUM($C$62*$D$28),2)</f>
        <v>0</v>
      </c>
      <c r="E62" s="17"/>
    </row>
    <row r="63" spans="1:5" ht="15.75" thickBot="1" x14ac:dyDescent="0.3">
      <c r="A63" s="2" t="s">
        <v>26</v>
      </c>
      <c r="B63" s="3" t="s">
        <v>57</v>
      </c>
      <c r="C63" s="61">
        <v>0.08</v>
      </c>
      <c r="D63" s="47">
        <f>ROUND(SUM($C$63*$D$28),2)</f>
        <v>30.9</v>
      </c>
      <c r="E63" s="17"/>
    </row>
    <row r="64" spans="1:5" ht="15.75" thickBot="1" x14ac:dyDescent="0.3">
      <c r="A64" s="2" t="s">
        <v>28</v>
      </c>
      <c r="B64" s="3" t="s">
        <v>58</v>
      </c>
      <c r="C64" s="62"/>
      <c r="D64" s="47">
        <f>ROUND(SUM($C$64*$D$28),2)</f>
        <v>0</v>
      </c>
      <c r="E64" s="17"/>
    </row>
    <row r="65" spans="1:5" ht="15.75" thickBot="1" x14ac:dyDescent="0.3">
      <c r="A65" s="2" t="s">
        <v>30</v>
      </c>
      <c r="B65" s="3" t="s">
        <v>59</v>
      </c>
      <c r="C65" s="61"/>
      <c r="D65" s="47">
        <f>ROUND(SUM($C$65*$D$28),2)</f>
        <v>0</v>
      </c>
      <c r="E65" s="17"/>
    </row>
    <row r="66" spans="1:5" ht="15.75" thickBot="1" x14ac:dyDescent="0.3">
      <c r="A66" s="24" t="s">
        <v>168</v>
      </c>
      <c r="B66" s="26"/>
      <c r="C66" s="66">
        <f>SUM(C58:C65)</f>
        <v>0.08</v>
      </c>
      <c r="D66" s="64">
        <f>ROUND(SUM(D58:D65),2)</f>
        <v>30.9</v>
      </c>
      <c r="E66" s="17"/>
    </row>
    <row r="67" spans="1:5" ht="15.75" thickBot="1" x14ac:dyDescent="0.3">
      <c r="A67" s="38"/>
      <c r="B67" s="39" t="s">
        <v>141</v>
      </c>
      <c r="C67" s="6" t="s">
        <v>51</v>
      </c>
      <c r="D67" s="6" t="s">
        <v>15</v>
      </c>
      <c r="E67" s="17"/>
    </row>
    <row r="68" spans="1:5" ht="15.75" thickBot="1" x14ac:dyDescent="0.3">
      <c r="A68" s="2" t="s">
        <v>16</v>
      </c>
      <c r="B68" s="3" t="s">
        <v>60</v>
      </c>
      <c r="C68" s="61">
        <v>8.3299999999999999E-2</v>
      </c>
      <c r="D68" s="47">
        <f>ROUND(SUM($C$68*$D$28),2)</f>
        <v>32.18</v>
      </c>
      <c r="E68" s="17"/>
    </row>
    <row r="69" spans="1:5" ht="15.75" thickBot="1" x14ac:dyDescent="0.3">
      <c r="A69" s="24" t="s">
        <v>164</v>
      </c>
      <c r="B69" s="26"/>
      <c r="C69" s="66">
        <f>SUM(C68:C68)</f>
        <v>8.3299999999999999E-2</v>
      </c>
      <c r="D69" s="64">
        <f>ROUND(SUM(D68),2)</f>
        <v>32.18</v>
      </c>
      <c r="E69" s="17"/>
    </row>
    <row r="70" spans="1:5" ht="15.75" thickBot="1" x14ac:dyDescent="0.3">
      <c r="A70" s="2" t="s">
        <v>18</v>
      </c>
      <c r="B70" s="3" t="s">
        <v>136</v>
      </c>
      <c r="C70" s="62"/>
      <c r="D70" s="47">
        <f>ROUND(SUM($C$66*$D$69),2)</f>
        <v>2.57</v>
      </c>
      <c r="E70" s="17"/>
    </row>
    <row r="71" spans="1:5" ht="15.75" thickBot="1" x14ac:dyDescent="0.3">
      <c r="A71" s="24" t="s">
        <v>167</v>
      </c>
      <c r="B71" s="26"/>
      <c r="C71" s="66">
        <f>SUM(C70:C70)</f>
        <v>0</v>
      </c>
      <c r="D71" s="64">
        <f>ROUND(SUM(D70),2)</f>
        <v>2.57</v>
      </c>
      <c r="E71" s="17"/>
    </row>
    <row r="72" spans="1:5" ht="15.75" thickBot="1" x14ac:dyDescent="0.3">
      <c r="A72" s="24" t="s">
        <v>169</v>
      </c>
      <c r="B72" s="26"/>
      <c r="C72" s="66">
        <f>SUM(C69,C71)</f>
        <v>8.3299999999999999E-2</v>
      </c>
      <c r="D72" s="64">
        <f>ROUND(SUM(D69,D71),2)</f>
        <v>34.75</v>
      </c>
      <c r="E72" s="17"/>
    </row>
    <row r="73" spans="1:5" ht="15.75" thickBot="1" x14ac:dyDescent="0.3">
      <c r="A73" s="38"/>
      <c r="B73" s="39" t="s">
        <v>137</v>
      </c>
      <c r="C73" s="6" t="s">
        <v>51</v>
      </c>
      <c r="D73" s="6" t="s">
        <v>15</v>
      </c>
      <c r="E73" s="17"/>
    </row>
    <row r="74" spans="1:5" ht="15.75" thickBot="1" x14ac:dyDescent="0.3">
      <c r="A74" s="2" t="s">
        <v>16</v>
      </c>
      <c r="B74" s="3" t="s">
        <v>138</v>
      </c>
      <c r="C74" s="62"/>
      <c r="D74" s="53">
        <f>((($D$28+($D$28/3))*((4/12)/12))*0.01)</f>
        <v>0.1430740740740741</v>
      </c>
      <c r="E74" s="17"/>
    </row>
    <row r="75" spans="1:5" ht="15.75" thickBot="1" x14ac:dyDescent="0.3">
      <c r="A75" s="2" t="s">
        <v>18</v>
      </c>
      <c r="B75" s="3" t="s">
        <v>139</v>
      </c>
      <c r="C75" s="62"/>
      <c r="D75" s="53">
        <f>$D$74*$C$66</f>
        <v>1.1445925925925929E-2</v>
      </c>
      <c r="E75" s="17"/>
    </row>
    <row r="76" spans="1:5" ht="26.25" thickBot="1" x14ac:dyDescent="0.3">
      <c r="A76" s="2" t="s">
        <v>20</v>
      </c>
      <c r="B76" s="83" t="s">
        <v>140</v>
      </c>
      <c r="C76" s="62"/>
      <c r="D76" s="53">
        <f>((($D$28+$D$69)*(4/12)*0.01)*$C$66)</f>
        <v>0.11159466666666668</v>
      </c>
      <c r="E76" s="17"/>
    </row>
    <row r="77" spans="1:5" ht="15.75" thickBot="1" x14ac:dyDescent="0.3">
      <c r="A77" s="24" t="s">
        <v>170</v>
      </c>
      <c r="B77" s="26"/>
      <c r="C77" s="66">
        <f>SUM(C74:C76)</f>
        <v>0</v>
      </c>
      <c r="D77" s="60">
        <f>ROUND(SUM(D74:D76),2)</f>
        <v>0.27</v>
      </c>
      <c r="E77" s="17"/>
    </row>
    <row r="78" spans="1:5" ht="15.75" thickBot="1" x14ac:dyDescent="0.3">
      <c r="A78" s="38"/>
      <c r="B78" s="39" t="s">
        <v>142</v>
      </c>
      <c r="C78" s="6" t="s">
        <v>51</v>
      </c>
      <c r="D78" s="6" t="s">
        <v>15</v>
      </c>
      <c r="E78" s="17"/>
    </row>
    <row r="79" spans="1:5" ht="15.75" thickBot="1" x14ac:dyDescent="0.3">
      <c r="A79" s="2" t="s">
        <v>16</v>
      </c>
      <c r="B79" s="3" t="s">
        <v>62</v>
      </c>
      <c r="C79" s="62"/>
      <c r="D79" s="54">
        <f>ROUND(($D$28/12)*5/100,2)</f>
        <v>1.61</v>
      </c>
      <c r="E79" s="17"/>
    </row>
    <row r="80" spans="1:5" ht="15.75" thickBot="1" x14ac:dyDescent="0.3">
      <c r="A80" s="2" t="s">
        <v>18</v>
      </c>
      <c r="B80" s="3" t="s">
        <v>63</v>
      </c>
      <c r="C80" s="62"/>
      <c r="D80" s="54">
        <f>ROUND($D$79*0.08,2)</f>
        <v>0.13</v>
      </c>
      <c r="E80" s="17"/>
    </row>
    <row r="81" spans="1:5" ht="15.75" thickBot="1" x14ac:dyDescent="0.3">
      <c r="A81" s="2" t="s">
        <v>20</v>
      </c>
      <c r="B81" s="3" t="s">
        <v>64</v>
      </c>
      <c r="C81" s="62"/>
      <c r="D81" s="54">
        <f>ROUND(((($D$28*0.08)*0.5)*0.05),2)</f>
        <v>0.77</v>
      </c>
      <c r="E81" s="17"/>
    </row>
    <row r="82" spans="1:5" ht="15.75" thickBot="1" x14ac:dyDescent="0.3">
      <c r="A82" s="2" t="s">
        <v>22</v>
      </c>
      <c r="B82" s="3" t="s">
        <v>65</v>
      </c>
      <c r="C82" s="62"/>
      <c r="D82" s="54">
        <f>ROUND((($D$28/30)*7)/12,2)</f>
        <v>7.51</v>
      </c>
      <c r="E82" s="17"/>
    </row>
    <row r="83" spans="1:5" ht="15.75" thickBot="1" x14ac:dyDescent="0.3">
      <c r="A83" s="2" t="s">
        <v>24</v>
      </c>
      <c r="B83" s="3" t="s">
        <v>66</v>
      </c>
      <c r="C83" s="62"/>
      <c r="D83" s="54">
        <f>ROUND($D$82*$C$66,2)</f>
        <v>0.6</v>
      </c>
      <c r="E83" s="17"/>
    </row>
    <row r="84" spans="1:5" ht="15.75" thickBot="1" x14ac:dyDescent="0.3">
      <c r="A84" s="2" t="s">
        <v>26</v>
      </c>
      <c r="B84" s="3" t="s">
        <v>143</v>
      </c>
      <c r="C84" s="62"/>
      <c r="D84" s="54">
        <f>ROUND(($D$28*0.05)*0.5,2)</f>
        <v>9.66</v>
      </c>
      <c r="E84" s="17"/>
    </row>
    <row r="85" spans="1:5" ht="15.75" thickBot="1" x14ac:dyDescent="0.3">
      <c r="A85" s="24" t="s">
        <v>171</v>
      </c>
      <c r="B85" s="26"/>
      <c r="C85" s="66">
        <f>SUM(C79:C84)</f>
        <v>0</v>
      </c>
      <c r="D85" s="64">
        <f>ROUND(SUM(D79:D84),2)</f>
        <v>20.28</v>
      </c>
      <c r="E85" s="17"/>
    </row>
    <row r="86" spans="1:5" ht="15.75" thickBot="1" x14ac:dyDescent="0.3">
      <c r="A86" s="38"/>
      <c r="B86" s="39" t="s">
        <v>144</v>
      </c>
      <c r="C86" s="6" t="s">
        <v>51</v>
      </c>
      <c r="D86" s="6" t="s">
        <v>15</v>
      </c>
      <c r="E86" s="17"/>
    </row>
    <row r="87" spans="1:5" ht="15.75" thickBot="1" x14ac:dyDescent="0.3">
      <c r="A87" s="2" t="s">
        <v>16</v>
      </c>
      <c r="B87" s="3" t="s">
        <v>145</v>
      </c>
      <c r="C87" s="61">
        <v>0.121</v>
      </c>
      <c r="D87" s="53">
        <f>ROUND($D$28*$C$87,2)</f>
        <v>46.74</v>
      </c>
      <c r="E87" s="17"/>
    </row>
    <row r="88" spans="1:5" ht="15.75" thickBot="1" x14ac:dyDescent="0.3">
      <c r="A88" s="2" t="s">
        <v>18</v>
      </c>
      <c r="B88" s="3" t="s">
        <v>67</v>
      </c>
      <c r="C88" s="62"/>
      <c r="D88" s="54">
        <f>ROUND(5/30*$D$28/12,2)</f>
        <v>5.37</v>
      </c>
      <c r="E88" s="17"/>
    </row>
    <row r="89" spans="1:5" ht="15.75" thickBot="1" x14ac:dyDescent="0.3">
      <c r="A89" s="2" t="s">
        <v>20</v>
      </c>
      <c r="B89" s="3" t="s">
        <v>70</v>
      </c>
      <c r="C89" s="61"/>
      <c r="D89" s="53">
        <f>(((($D$28/30)/12)*5)*0.015)</f>
        <v>8.0479166666666671E-2</v>
      </c>
      <c r="E89" s="17"/>
    </row>
    <row r="90" spans="1:5" ht="15.75" thickBot="1" x14ac:dyDescent="0.3">
      <c r="A90" s="2" t="s">
        <v>22</v>
      </c>
      <c r="B90" s="3" t="s">
        <v>68</v>
      </c>
      <c r="C90" s="62"/>
      <c r="D90" s="53">
        <f>ROUND((1/30*$D$28)/12,2)</f>
        <v>1.07</v>
      </c>
      <c r="E90" s="17"/>
    </row>
    <row r="91" spans="1:5" ht="15.75" thickBot="1" x14ac:dyDescent="0.3">
      <c r="A91" s="2" t="s">
        <v>24</v>
      </c>
      <c r="B91" s="3" t="s">
        <v>69</v>
      </c>
      <c r="C91" s="62"/>
      <c r="D91" s="54">
        <f>ROUND((((15/30)*$D$28)/12)*0.78%,2)</f>
        <v>0.13</v>
      </c>
      <c r="E91" s="17"/>
    </row>
    <row r="92" spans="1:5" ht="15.75" thickBot="1" x14ac:dyDescent="0.3">
      <c r="A92" s="2" t="s">
        <v>26</v>
      </c>
      <c r="B92" s="3" t="s">
        <v>135</v>
      </c>
      <c r="C92" s="61"/>
      <c r="D92" s="53"/>
      <c r="E92" s="17"/>
    </row>
    <row r="93" spans="1:5" ht="15.75" thickBot="1" x14ac:dyDescent="0.3">
      <c r="A93" s="24" t="s">
        <v>166</v>
      </c>
      <c r="B93" s="26"/>
      <c r="C93" s="63">
        <f>SUM(C87:C92)</f>
        <v>0.121</v>
      </c>
      <c r="D93" s="64">
        <f>ROUND(SUM(D87:D92),2)</f>
        <v>53.39</v>
      </c>
      <c r="E93" s="17"/>
    </row>
    <row r="94" spans="1:5" ht="15.75" thickBot="1" x14ac:dyDescent="0.3">
      <c r="A94" s="2" t="s">
        <v>28</v>
      </c>
      <c r="B94" s="3" t="s">
        <v>71</v>
      </c>
      <c r="C94" s="62"/>
      <c r="D94" s="53">
        <f>ROUND($D$93*$C$66,2)</f>
        <v>4.2699999999999996</v>
      </c>
      <c r="E94" s="17"/>
    </row>
    <row r="95" spans="1:5" ht="15.75" thickBot="1" x14ac:dyDescent="0.3">
      <c r="A95" s="24" t="s">
        <v>167</v>
      </c>
      <c r="B95" s="26"/>
      <c r="C95" s="63">
        <f>SUM(C94)</f>
        <v>0</v>
      </c>
      <c r="D95" s="64">
        <f>ROUND(SUM(D94),2)</f>
        <v>4.2699999999999996</v>
      </c>
      <c r="E95" s="17"/>
    </row>
    <row r="96" spans="1:5" ht="15.75" thickBot="1" x14ac:dyDescent="0.3">
      <c r="A96" s="35" t="s">
        <v>172</v>
      </c>
      <c r="B96" s="44"/>
      <c r="C96" s="63">
        <f>SUM(C93,C95)</f>
        <v>0.121</v>
      </c>
      <c r="D96" s="65">
        <f>ROUND(SUM(D93,D95),2)</f>
        <v>57.66</v>
      </c>
      <c r="E96" s="17"/>
    </row>
    <row r="97" spans="1:5" ht="15.75" thickBot="1" x14ac:dyDescent="0.3">
      <c r="A97" s="119" t="s">
        <v>149</v>
      </c>
      <c r="B97" s="120"/>
      <c r="C97" s="120"/>
      <c r="D97" s="121"/>
      <c r="E97" s="17"/>
    </row>
    <row r="98" spans="1:5" ht="15.75" thickBot="1" x14ac:dyDescent="0.3">
      <c r="A98" s="4">
        <v>4</v>
      </c>
      <c r="B98" s="23" t="s">
        <v>150</v>
      </c>
      <c r="C98" s="20" t="s">
        <v>51</v>
      </c>
      <c r="D98" s="6" t="s">
        <v>15</v>
      </c>
      <c r="E98" s="17"/>
    </row>
    <row r="99" spans="1:5" ht="15.75" thickBot="1" x14ac:dyDescent="0.3">
      <c r="A99" s="2" t="s">
        <v>72</v>
      </c>
      <c r="B99" s="8" t="s">
        <v>74</v>
      </c>
      <c r="C99" s="57"/>
      <c r="D99" s="47">
        <f>ROUND(SUM($D$66),2)</f>
        <v>30.9</v>
      </c>
      <c r="E99" s="17"/>
    </row>
    <row r="100" spans="1:5" ht="15.75" thickBot="1" x14ac:dyDescent="0.3">
      <c r="A100" s="2" t="s">
        <v>73</v>
      </c>
      <c r="B100" s="8" t="s">
        <v>146</v>
      </c>
      <c r="C100" s="57"/>
      <c r="D100" s="47">
        <f>ROUND(SUM($D$72),2)</f>
        <v>34.75</v>
      </c>
      <c r="E100" s="17"/>
    </row>
    <row r="101" spans="1:5" ht="15.75" thickBot="1" x14ac:dyDescent="0.3">
      <c r="A101" s="2" t="s">
        <v>75</v>
      </c>
      <c r="B101" s="8" t="s">
        <v>138</v>
      </c>
      <c r="C101" s="57"/>
      <c r="D101" s="47">
        <f>ROUND(SUM($D$77),2)</f>
        <v>0.27</v>
      </c>
      <c r="E101" s="17"/>
    </row>
    <row r="102" spans="1:5" ht="15.75" thickBot="1" x14ac:dyDescent="0.3">
      <c r="A102" s="2" t="s">
        <v>77</v>
      </c>
      <c r="B102" s="8" t="s">
        <v>76</v>
      </c>
      <c r="C102" s="57"/>
      <c r="D102" s="47">
        <f>ROUND(SUM($D$85),2)</f>
        <v>20.28</v>
      </c>
      <c r="E102" s="17"/>
    </row>
    <row r="103" spans="1:5" ht="15.75" thickBot="1" x14ac:dyDescent="0.3">
      <c r="A103" s="2" t="s">
        <v>79</v>
      </c>
      <c r="B103" s="8" t="s">
        <v>78</v>
      </c>
      <c r="C103" s="57"/>
      <c r="D103" s="47">
        <f>ROUND(SUM($D$96),2)</f>
        <v>57.66</v>
      </c>
      <c r="E103" s="17"/>
    </row>
    <row r="104" spans="1:5" ht="15.75" thickBot="1" x14ac:dyDescent="0.3">
      <c r="A104" s="45" t="s">
        <v>147</v>
      </c>
      <c r="B104" s="46" t="s">
        <v>135</v>
      </c>
      <c r="C104" s="58"/>
      <c r="D104" s="59"/>
      <c r="E104" s="17"/>
    </row>
    <row r="105" spans="1:5" ht="15.75" thickBot="1" x14ac:dyDescent="0.3">
      <c r="A105" s="35" t="s">
        <v>165</v>
      </c>
      <c r="B105" s="44"/>
      <c r="C105" s="55">
        <f>SUM(C99:C104)</f>
        <v>0</v>
      </c>
      <c r="D105" s="108">
        <f>ROUND(SUM(D99:D104),2)</f>
        <v>143.86000000000001</v>
      </c>
      <c r="E105" s="17"/>
    </row>
    <row r="106" spans="1:5" ht="82.5" customHeight="1" thickBot="1" x14ac:dyDescent="0.3">
      <c r="A106" s="102"/>
      <c r="B106" s="102"/>
      <c r="C106" s="106"/>
      <c r="D106" s="107"/>
      <c r="E106" s="17"/>
    </row>
    <row r="107" spans="1:5" ht="15.75" thickBot="1" x14ac:dyDescent="0.3">
      <c r="A107" s="24" t="s">
        <v>153</v>
      </c>
      <c r="B107" s="25"/>
      <c r="C107" s="25"/>
      <c r="D107" s="26"/>
      <c r="E107" s="17"/>
    </row>
    <row r="108" spans="1:5" ht="15.75" thickBot="1" x14ac:dyDescent="0.3">
      <c r="A108" s="4">
        <v>5</v>
      </c>
      <c r="B108" s="23" t="s">
        <v>173</v>
      </c>
      <c r="C108" s="20" t="s">
        <v>51</v>
      </c>
      <c r="D108" s="6" t="s">
        <v>15</v>
      </c>
      <c r="E108" s="17"/>
    </row>
    <row r="109" spans="1:5" ht="15.75" thickBot="1" x14ac:dyDescent="0.3">
      <c r="A109" s="2" t="s">
        <v>16</v>
      </c>
      <c r="B109" s="3" t="s">
        <v>154</v>
      </c>
      <c r="C109" s="50">
        <v>0</v>
      </c>
      <c r="D109" s="47">
        <f>SUM($D$118+$D$119+$D$120+$D$121)*$C$109</f>
        <v>0</v>
      </c>
      <c r="E109" s="17"/>
    </row>
    <row r="110" spans="1:5" ht="15.75" thickBot="1" x14ac:dyDescent="0.3">
      <c r="A110" s="2" t="s">
        <v>18</v>
      </c>
      <c r="B110" s="3" t="s">
        <v>88</v>
      </c>
      <c r="C110" s="51">
        <v>0</v>
      </c>
      <c r="D110" s="47">
        <f>SUM($D$118+$D$119+$D$120+$D$121+$D$109)*$C$110</f>
        <v>0</v>
      </c>
      <c r="E110" s="17"/>
    </row>
    <row r="111" spans="1:5" ht="15.75" thickBot="1" x14ac:dyDescent="0.3">
      <c r="A111" s="2" t="s">
        <v>20</v>
      </c>
      <c r="B111" s="8" t="s">
        <v>199</v>
      </c>
      <c r="C111" s="52"/>
      <c r="D111" s="53">
        <f>ROUND(SUM($D$118+$D$119+$D$120+$D$121+$D$109+$D$110)/(1-$C$111),2)</f>
        <v>530.16</v>
      </c>
      <c r="E111" s="17"/>
    </row>
    <row r="112" spans="1:5" ht="15.75" thickBot="1" x14ac:dyDescent="0.3">
      <c r="A112" s="2" t="s">
        <v>156</v>
      </c>
      <c r="B112" s="3" t="s">
        <v>200</v>
      </c>
      <c r="C112" s="50">
        <v>5.7000000000000002E-3</v>
      </c>
      <c r="D112" s="53">
        <f>$D$111*$C$112</f>
        <v>3.0219119999999999</v>
      </c>
      <c r="E112" s="17"/>
    </row>
    <row r="113" spans="1:8" ht="15.75" thickBot="1" x14ac:dyDescent="0.3">
      <c r="A113" s="2" t="s">
        <v>157</v>
      </c>
      <c r="B113" s="3" t="s">
        <v>85</v>
      </c>
      <c r="C113" s="50">
        <v>2.4199999999999999E-2</v>
      </c>
      <c r="D113" s="53">
        <f>$D$111*$C$113</f>
        <v>12.829871999999998</v>
      </c>
      <c r="E113" s="17"/>
    </row>
    <row r="114" spans="1:8" ht="15.75" thickBot="1" x14ac:dyDescent="0.3">
      <c r="A114" s="113" t="s">
        <v>158</v>
      </c>
      <c r="B114" s="114" t="s">
        <v>86</v>
      </c>
      <c r="C114" s="50">
        <v>0.05</v>
      </c>
      <c r="D114" s="53">
        <f>$D$111*$C$114</f>
        <v>26.507999999999999</v>
      </c>
      <c r="E114" s="17"/>
    </row>
    <row r="115" spans="1:8" ht="15.75" thickBot="1" x14ac:dyDescent="0.3">
      <c r="A115" s="40" t="s">
        <v>197</v>
      </c>
      <c r="B115" s="41" t="s">
        <v>198</v>
      </c>
      <c r="C115" s="50">
        <v>7.8299999999999995E-2</v>
      </c>
      <c r="D115" s="54">
        <f>$D$111*$C$115</f>
        <v>41.511527999999991</v>
      </c>
      <c r="E115" s="17"/>
    </row>
    <row r="116" spans="1:8" ht="15.75" thickBot="1" x14ac:dyDescent="0.3">
      <c r="A116" s="82" t="s">
        <v>155</v>
      </c>
      <c r="B116" s="44"/>
      <c r="C116" s="55">
        <f>SUM(C109+C110+C112+C113+C114+C115)</f>
        <v>0.15820000000000001</v>
      </c>
      <c r="D116" s="56">
        <f>SUM(D109+D110+D112+D113+D114+D115)</f>
        <v>83.871311999999989</v>
      </c>
      <c r="E116" s="17"/>
    </row>
    <row r="117" spans="1:8" ht="15.75" thickBot="1" x14ac:dyDescent="0.3">
      <c r="A117" s="42" t="s">
        <v>179</v>
      </c>
      <c r="B117" s="43"/>
      <c r="C117" s="25"/>
      <c r="D117" s="26"/>
      <c r="E117" s="17"/>
    </row>
    <row r="118" spans="1:8" ht="15.75" thickBot="1" x14ac:dyDescent="0.3">
      <c r="A118" s="2" t="s">
        <v>16</v>
      </c>
      <c r="B118" s="28" t="s">
        <v>12</v>
      </c>
      <c r="C118" s="29"/>
      <c r="D118" s="47">
        <f>ROUND(SUM($D$28),2)</f>
        <v>386.3</v>
      </c>
      <c r="E118" s="17"/>
      <c r="H118" s="19"/>
    </row>
    <row r="119" spans="1:8" ht="15.75" thickBot="1" x14ac:dyDescent="0.3">
      <c r="A119" s="2" t="s">
        <v>18</v>
      </c>
      <c r="B119" s="28" t="s">
        <v>89</v>
      </c>
      <c r="C119" s="29"/>
      <c r="D119" s="47">
        <f>ROUND(SUM($D$35),2)</f>
        <v>0</v>
      </c>
      <c r="E119" s="17"/>
    </row>
    <row r="120" spans="1:8" ht="15.75" thickBot="1" x14ac:dyDescent="0.3">
      <c r="A120" s="2" t="s">
        <v>20</v>
      </c>
      <c r="B120" s="28" t="s">
        <v>46</v>
      </c>
      <c r="C120" s="29"/>
      <c r="D120" s="47">
        <f>ROUND(SUM($D$54),2)</f>
        <v>0</v>
      </c>
      <c r="E120" s="17"/>
    </row>
    <row r="121" spans="1:8" ht="15.75" thickBot="1" x14ac:dyDescent="0.3">
      <c r="A121" s="2" t="s">
        <v>22</v>
      </c>
      <c r="B121" s="28" t="s">
        <v>49</v>
      </c>
      <c r="C121" s="29"/>
      <c r="D121" s="47">
        <f>ROUND(SUM($D$105),2)</f>
        <v>143.86000000000001</v>
      </c>
      <c r="E121" s="17"/>
    </row>
    <row r="122" spans="1:8" ht="15.75" thickBot="1" x14ac:dyDescent="0.3">
      <c r="A122" s="2" t="s">
        <v>24</v>
      </c>
      <c r="B122" s="28" t="s">
        <v>153</v>
      </c>
      <c r="C122" s="29"/>
      <c r="D122" s="47">
        <f>ROUND(SUM($D$116),2)</f>
        <v>83.87</v>
      </c>
      <c r="E122" s="17"/>
    </row>
    <row r="123" spans="1:8" ht="15.75" thickBot="1" x14ac:dyDescent="0.3">
      <c r="A123" s="21" t="s">
        <v>189</v>
      </c>
      <c r="B123" s="27"/>
      <c r="C123" s="22"/>
      <c r="D123" s="48">
        <f>ROUND(SUM(D118:D122),2)</f>
        <v>614.03</v>
      </c>
      <c r="E123" s="17"/>
    </row>
    <row r="124" spans="1:8" ht="15.75" thickBot="1" x14ac:dyDescent="0.3">
      <c r="A124" s="21" t="s">
        <v>190</v>
      </c>
      <c r="B124" s="27"/>
      <c r="C124" s="22"/>
      <c r="D124" s="49">
        <v>30</v>
      </c>
      <c r="E124" s="17"/>
    </row>
    <row r="125" spans="1:8" ht="15.75" thickBot="1" x14ac:dyDescent="0.3">
      <c r="A125" s="21" t="s">
        <v>191</v>
      </c>
      <c r="B125" s="27"/>
      <c r="C125" s="22"/>
      <c r="D125" s="48">
        <f>ROUND(SUM(D123/D124),2)</f>
        <v>20.47</v>
      </c>
      <c r="E125" s="17"/>
    </row>
    <row r="127" spans="1:8" x14ac:dyDescent="0.25">
      <c r="D127" s="94"/>
    </row>
  </sheetData>
  <mergeCells count="3">
    <mergeCell ref="C12:D12"/>
    <mergeCell ref="C13:D13"/>
    <mergeCell ref="A97:D97"/>
  </mergeCells>
  <printOptions horizontalCentered="1"/>
  <pageMargins left="0.23622047244094491" right="0.23622047244094491" top="0" bottom="0" header="0.31496062992125984" footer="0.31496062992125984"/>
  <pageSetup paperSize="9" scale="85" orientation="portrait" r:id="rId1"/>
  <rowBreaks count="2" manualBreakCount="2">
    <brk id="54" max="16383" man="1"/>
    <brk id="105" max="16383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H125"/>
  <sheetViews>
    <sheetView view="pageBreakPreview" topLeftCell="A108" zoomScaleNormal="100" zoomScaleSheetLayoutView="100" workbookViewId="0">
      <selection activeCell="A25" sqref="A25"/>
    </sheetView>
  </sheetViews>
  <sheetFormatPr defaultRowHeight="15" x14ac:dyDescent="0.25"/>
  <cols>
    <col min="1" max="1" width="5.28515625" customWidth="1"/>
    <col min="2" max="2" width="74.5703125" customWidth="1"/>
    <col min="3" max="3" width="16.28515625" customWidth="1"/>
    <col min="4" max="4" width="17.7109375" customWidth="1"/>
  </cols>
  <sheetData>
    <row r="1" spans="1:7" ht="90.75" customHeight="1" x14ac:dyDescent="0.25"/>
    <row r="2" spans="1:7" x14ac:dyDescent="0.25">
      <c r="A2" s="79" t="s">
        <v>0</v>
      </c>
      <c r="B2" s="79"/>
      <c r="C2" s="79"/>
      <c r="D2" s="79"/>
    </row>
    <row r="3" spans="1:7" x14ac:dyDescent="0.25">
      <c r="A3" s="80" t="s">
        <v>1</v>
      </c>
      <c r="B3" s="80"/>
      <c r="C3" s="80"/>
      <c r="D3" s="80"/>
    </row>
    <row r="4" spans="1:7" x14ac:dyDescent="0.25">
      <c r="A4" s="81" t="s">
        <v>174</v>
      </c>
      <c r="B4" s="81"/>
      <c r="C4" s="81"/>
      <c r="D4" s="81"/>
    </row>
    <row r="5" spans="1:7" ht="15.75" thickBot="1" x14ac:dyDescent="0.3">
      <c r="A5" s="1"/>
      <c r="B5" s="9"/>
      <c r="C5" s="9"/>
      <c r="D5" s="9"/>
    </row>
    <row r="6" spans="1:7" ht="15.75" thickBot="1" x14ac:dyDescent="0.3">
      <c r="A6" s="21" t="s">
        <v>148</v>
      </c>
      <c r="B6" s="22"/>
      <c r="C6" s="10" t="s">
        <v>159</v>
      </c>
      <c r="D6" s="78" t="s">
        <v>182</v>
      </c>
    </row>
    <row r="7" spans="1:7" ht="15.75" thickBot="1" x14ac:dyDescent="0.3">
      <c r="A7" s="24" t="s">
        <v>3</v>
      </c>
      <c r="B7" s="25"/>
      <c r="C7" s="25"/>
      <c r="D7" s="26"/>
      <c r="E7" s="17"/>
    </row>
    <row r="8" spans="1:7" ht="15.75" thickBot="1" x14ac:dyDescent="0.3">
      <c r="A8" s="21" t="s">
        <v>4</v>
      </c>
      <c r="B8" s="27"/>
      <c r="C8" s="27"/>
      <c r="D8" s="22"/>
      <c r="E8" s="17"/>
    </row>
    <row r="9" spans="1:7" ht="15.75" thickBot="1" x14ac:dyDescent="0.3">
      <c r="A9" s="2">
        <v>1</v>
      </c>
      <c r="B9" s="3" t="s">
        <v>5</v>
      </c>
      <c r="C9" s="30" t="s">
        <v>92</v>
      </c>
      <c r="D9" s="31"/>
      <c r="E9" s="17"/>
    </row>
    <row r="10" spans="1:7" ht="15.75" thickBot="1" x14ac:dyDescent="0.3">
      <c r="A10" s="2">
        <v>2</v>
      </c>
      <c r="B10" s="3" t="s">
        <v>6</v>
      </c>
      <c r="C10" s="30" t="s">
        <v>175</v>
      </c>
      <c r="D10" s="31"/>
      <c r="E10" s="17"/>
      <c r="G10" s="34"/>
    </row>
    <row r="11" spans="1:7" ht="15.75" thickBot="1" x14ac:dyDescent="0.3">
      <c r="A11" s="2">
        <v>4</v>
      </c>
      <c r="B11" s="3" t="s">
        <v>8</v>
      </c>
      <c r="C11" s="30" t="s">
        <v>9</v>
      </c>
      <c r="D11" s="31"/>
      <c r="E11" s="17"/>
    </row>
    <row r="12" spans="1:7" ht="15.75" thickBot="1" x14ac:dyDescent="0.3">
      <c r="A12" s="2">
        <v>5</v>
      </c>
      <c r="B12" s="3" t="s">
        <v>10</v>
      </c>
      <c r="C12" s="32" t="s">
        <v>114</v>
      </c>
      <c r="D12" s="33"/>
      <c r="E12" s="17"/>
    </row>
    <row r="13" spans="1:7" ht="15.75" thickBot="1" x14ac:dyDescent="0.3">
      <c r="A13" s="2">
        <v>6</v>
      </c>
      <c r="B13" s="3" t="s">
        <v>11</v>
      </c>
      <c r="C13" s="117" t="s">
        <v>184</v>
      </c>
      <c r="D13" s="118"/>
      <c r="E13" s="17"/>
    </row>
    <row r="14" spans="1:7" ht="15.75" thickBot="1" x14ac:dyDescent="0.3">
      <c r="A14" s="24" t="s">
        <v>12</v>
      </c>
      <c r="B14" s="25"/>
      <c r="C14" s="25"/>
      <c r="D14" s="26"/>
      <c r="E14" s="17"/>
    </row>
    <row r="15" spans="1:7" ht="15.75" thickBot="1" x14ac:dyDescent="0.3">
      <c r="A15" s="4">
        <v>1</v>
      </c>
      <c r="B15" s="5" t="s">
        <v>13</v>
      </c>
      <c r="C15" s="6" t="s">
        <v>14</v>
      </c>
      <c r="D15" s="6" t="s">
        <v>15</v>
      </c>
      <c r="E15" s="17"/>
    </row>
    <row r="16" spans="1:7" ht="15.75" thickBot="1" x14ac:dyDescent="0.3">
      <c r="A16" s="2" t="s">
        <v>16</v>
      </c>
      <c r="B16" s="3" t="s">
        <v>17</v>
      </c>
      <c r="C16" s="75"/>
      <c r="D16" s="76"/>
      <c r="E16" s="17"/>
    </row>
    <row r="17" spans="1:5" ht="15.75" thickBot="1" x14ac:dyDescent="0.3">
      <c r="A17" s="2" t="s">
        <v>18</v>
      </c>
      <c r="B17" s="3" t="s">
        <v>19</v>
      </c>
      <c r="C17" s="75"/>
      <c r="D17" s="76"/>
      <c r="E17" s="17"/>
    </row>
    <row r="18" spans="1:5" ht="15.75" thickBot="1" x14ac:dyDescent="0.3">
      <c r="A18" s="2" t="s">
        <v>20</v>
      </c>
      <c r="B18" s="3" t="s">
        <v>21</v>
      </c>
      <c r="C18" s="69"/>
      <c r="D18" s="53"/>
      <c r="E18" s="17"/>
    </row>
    <row r="19" spans="1:5" ht="15.75" thickBot="1" x14ac:dyDescent="0.3">
      <c r="A19" s="2" t="s">
        <v>22</v>
      </c>
      <c r="B19" s="3" t="s">
        <v>23</v>
      </c>
      <c r="C19" s="77"/>
      <c r="D19" s="53"/>
      <c r="E19" s="17"/>
    </row>
    <row r="20" spans="1:5" ht="15.75" thickBot="1" x14ac:dyDescent="0.3">
      <c r="A20" s="2" t="s">
        <v>24</v>
      </c>
      <c r="B20" s="3" t="s">
        <v>25</v>
      </c>
      <c r="C20" s="69"/>
      <c r="D20" s="53"/>
      <c r="E20" s="17"/>
    </row>
    <row r="21" spans="1:5" ht="15.75" thickBot="1" x14ac:dyDescent="0.3">
      <c r="A21" s="2" t="s">
        <v>26</v>
      </c>
      <c r="B21" s="3" t="s">
        <v>27</v>
      </c>
      <c r="C21" s="69"/>
      <c r="D21" s="54">
        <f>ROUND(($D$16/220)+(($D$16/220)*0.5),2)*$C$21</f>
        <v>0</v>
      </c>
      <c r="E21" s="17"/>
    </row>
    <row r="22" spans="1:5" ht="15.75" thickBot="1" x14ac:dyDescent="0.3">
      <c r="A22" s="2" t="s">
        <v>28</v>
      </c>
      <c r="B22" s="3" t="s">
        <v>29</v>
      </c>
      <c r="C22" s="69"/>
      <c r="D22" s="54">
        <f>ROUND(($D$16/220)+(($D$16/220)*1.2),2)*$C$22</f>
        <v>0</v>
      </c>
      <c r="E22" s="17"/>
    </row>
    <row r="23" spans="1:5" ht="15.75" thickBot="1" x14ac:dyDescent="0.3">
      <c r="A23" s="2" t="s">
        <v>30</v>
      </c>
      <c r="B23" s="3" t="s">
        <v>31</v>
      </c>
      <c r="C23" s="69"/>
      <c r="D23" s="54"/>
      <c r="E23" s="17"/>
    </row>
    <row r="24" spans="1:5" ht="15.75" thickBot="1" x14ac:dyDescent="0.3">
      <c r="A24" s="2" t="s">
        <v>32</v>
      </c>
      <c r="B24" s="3" t="s">
        <v>33</v>
      </c>
      <c r="C24" s="69"/>
      <c r="D24" s="54"/>
      <c r="E24" s="17"/>
    </row>
    <row r="25" spans="1:5" ht="15.75" thickBot="1" x14ac:dyDescent="0.3">
      <c r="A25" s="2" t="s">
        <v>34</v>
      </c>
      <c r="B25" s="3" t="s">
        <v>35</v>
      </c>
      <c r="C25" s="69"/>
      <c r="D25" s="54">
        <f>ROUND(($D$16/220)+(($D$16/220)*0.5),2)*$C$25/26*4</f>
        <v>0</v>
      </c>
      <c r="E25" s="17"/>
    </row>
    <row r="26" spans="1:5" ht="15.75" thickBot="1" x14ac:dyDescent="0.3">
      <c r="A26" s="2" t="s">
        <v>36</v>
      </c>
      <c r="B26" s="3" t="s">
        <v>37</v>
      </c>
      <c r="C26" s="75"/>
      <c r="D26" s="76"/>
      <c r="E26" s="17"/>
    </row>
    <row r="27" spans="1:5" ht="15.75" thickBot="1" x14ac:dyDescent="0.3">
      <c r="A27" s="2" t="s">
        <v>87</v>
      </c>
      <c r="B27" s="3" t="s">
        <v>135</v>
      </c>
      <c r="C27" s="75"/>
      <c r="D27" s="76"/>
      <c r="E27" s="17"/>
    </row>
    <row r="28" spans="1:5" ht="15.75" thickBot="1" x14ac:dyDescent="0.3">
      <c r="A28" s="35" t="s">
        <v>38</v>
      </c>
      <c r="B28" s="36"/>
      <c r="C28" s="37"/>
      <c r="D28" s="64">
        <f>ROUND(SUM(D16:D27),2)</f>
        <v>0</v>
      </c>
      <c r="E28" s="17"/>
    </row>
    <row r="29" spans="1:5" ht="15.75" thickBot="1" x14ac:dyDescent="0.3">
      <c r="A29" s="24" t="s">
        <v>39</v>
      </c>
      <c r="B29" s="25"/>
      <c r="C29" s="25"/>
      <c r="D29" s="26"/>
      <c r="E29" s="17"/>
    </row>
    <row r="30" spans="1:5" ht="15.75" thickBot="1" x14ac:dyDescent="0.3">
      <c r="A30" s="4">
        <v>2</v>
      </c>
      <c r="B30" s="5" t="s">
        <v>40</v>
      </c>
      <c r="C30" s="6" t="s">
        <v>41</v>
      </c>
      <c r="D30" s="6" t="s">
        <v>15</v>
      </c>
      <c r="E30" s="17"/>
    </row>
    <row r="31" spans="1:5" ht="15.75" thickBot="1" x14ac:dyDescent="0.3">
      <c r="A31" s="2" t="s">
        <v>16</v>
      </c>
      <c r="B31" s="3" t="s">
        <v>42</v>
      </c>
      <c r="C31" s="70"/>
      <c r="D31" s="71">
        <f>(((2*$C$31)*22)-(6%*$D$16))</f>
        <v>0</v>
      </c>
      <c r="E31" s="17"/>
    </row>
    <row r="32" spans="1:5" ht="15.75" thickBot="1" x14ac:dyDescent="0.3">
      <c r="A32" s="2" t="s">
        <v>18</v>
      </c>
      <c r="B32" s="3" t="s">
        <v>43</v>
      </c>
      <c r="C32" s="72"/>
      <c r="D32" s="73">
        <f>(22*$C$32)*(1-0.1)</f>
        <v>0</v>
      </c>
      <c r="E32" s="17"/>
    </row>
    <row r="33" spans="1:5" ht="15.75" thickBot="1" x14ac:dyDescent="0.3">
      <c r="A33" s="2" t="s">
        <v>20</v>
      </c>
      <c r="B33" s="3" t="s">
        <v>44</v>
      </c>
      <c r="C33" s="72"/>
      <c r="D33" s="54">
        <f>SUM(C33*6)*(1200/4000)</f>
        <v>0</v>
      </c>
      <c r="E33" s="17"/>
    </row>
    <row r="34" spans="1:5" ht="15.75" thickBot="1" x14ac:dyDescent="0.3">
      <c r="A34" s="7" t="s">
        <v>22</v>
      </c>
      <c r="B34" s="16" t="s">
        <v>135</v>
      </c>
      <c r="C34" s="74"/>
      <c r="D34" s="54"/>
      <c r="E34" s="17"/>
    </row>
    <row r="35" spans="1:5" ht="15.75" thickBot="1" x14ac:dyDescent="0.3">
      <c r="A35" s="35" t="s">
        <v>45</v>
      </c>
      <c r="B35" s="36"/>
      <c r="C35" s="37"/>
      <c r="D35" s="64">
        <f>ROUND(SUM(D31:D34),2)</f>
        <v>0</v>
      </c>
      <c r="E35" s="17"/>
    </row>
    <row r="36" spans="1:5" ht="15.75" thickBot="1" x14ac:dyDescent="0.3">
      <c r="A36" s="24" t="s">
        <v>46</v>
      </c>
      <c r="B36" s="25"/>
      <c r="C36" s="25"/>
      <c r="D36" s="26"/>
      <c r="E36" s="17"/>
    </row>
    <row r="37" spans="1:5" ht="15.75" thickBot="1" x14ac:dyDescent="0.3">
      <c r="A37" s="4">
        <v>3</v>
      </c>
      <c r="B37" s="5" t="s">
        <v>47</v>
      </c>
      <c r="C37" s="6" t="s">
        <v>41</v>
      </c>
      <c r="D37" s="6" t="s">
        <v>15</v>
      </c>
      <c r="E37" s="17"/>
    </row>
    <row r="38" spans="1:5" ht="15.75" thickBot="1" x14ac:dyDescent="0.3">
      <c r="A38" s="4"/>
      <c r="B38" s="5" t="s">
        <v>151</v>
      </c>
      <c r="C38" s="6"/>
      <c r="D38" s="6"/>
      <c r="E38" s="17"/>
    </row>
    <row r="39" spans="1:5" ht="15.75" thickBot="1" x14ac:dyDescent="0.3">
      <c r="A39" s="2" t="s">
        <v>16</v>
      </c>
      <c r="B39" s="13" t="s">
        <v>81</v>
      </c>
      <c r="C39" s="67">
        <v>0</v>
      </c>
      <c r="D39" s="54">
        <f>ROUND(SUM($C$39*20%)/12,2)</f>
        <v>0</v>
      </c>
      <c r="E39" s="17"/>
    </row>
    <row r="40" spans="1:5" ht="15.75" thickBot="1" x14ac:dyDescent="0.3">
      <c r="A40" s="2" t="s">
        <v>18</v>
      </c>
      <c r="B40" s="13" t="s">
        <v>128</v>
      </c>
      <c r="C40" s="68"/>
      <c r="D40" s="54"/>
      <c r="E40" s="17"/>
    </row>
    <row r="41" spans="1:5" ht="15.75" thickBot="1" x14ac:dyDescent="0.3">
      <c r="A41" s="2" t="s">
        <v>20</v>
      </c>
      <c r="B41" s="13" t="s">
        <v>84</v>
      </c>
      <c r="C41" s="68"/>
      <c r="D41" s="54"/>
      <c r="E41" s="18"/>
    </row>
    <row r="42" spans="1:5" ht="15.75" thickBot="1" x14ac:dyDescent="0.3">
      <c r="A42" s="2" t="s">
        <v>22</v>
      </c>
      <c r="B42" s="13" t="s">
        <v>83</v>
      </c>
      <c r="C42" s="68"/>
      <c r="D42" s="54">
        <f>ROUND(SUM($C$39*5%)/12,2)</f>
        <v>0</v>
      </c>
      <c r="E42" s="18"/>
    </row>
    <row r="43" spans="1:5" ht="15.75" thickBot="1" x14ac:dyDescent="0.3">
      <c r="A43" s="2" t="s">
        <v>24</v>
      </c>
      <c r="B43" s="13" t="s">
        <v>129</v>
      </c>
      <c r="C43" s="68"/>
      <c r="D43" s="54">
        <f>ROUND(SUM($C$39*3.5%)/12,2)</f>
        <v>0</v>
      </c>
      <c r="E43" s="18"/>
    </row>
    <row r="44" spans="1:5" ht="15.75" thickBot="1" x14ac:dyDescent="0.3">
      <c r="A44" s="2" t="s">
        <v>26</v>
      </c>
      <c r="B44" s="3" t="s">
        <v>48</v>
      </c>
      <c r="C44" s="69"/>
      <c r="D44" s="53"/>
      <c r="E44" s="18"/>
    </row>
    <row r="45" spans="1:5" ht="15.75" thickBot="1" x14ac:dyDescent="0.3">
      <c r="A45" s="7" t="s">
        <v>28</v>
      </c>
      <c r="B45" s="16" t="s">
        <v>135</v>
      </c>
      <c r="C45" s="69"/>
      <c r="D45" s="53"/>
      <c r="E45" s="17"/>
    </row>
    <row r="46" spans="1:5" ht="15.75" thickBot="1" x14ac:dyDescent="0.3">
      <c r="A46" s="35" t="s">
        <v>160</v>
      </c>
      <c r="B46" s="36"/>
      <c r="C46" s="37"/>
      <c r="D46" s="64">
        <f>ROUND(SUM(D39:D45),2)</f>
        <v>0</v>
      </c>
      <c r="E46" s="17"/>
    </row>
    <row r="47" spans="1:5" ht="15.75" thickBot="1" x14ac:dyDescent="0.3">
      <c r="A47" s="2"/>
      <c r="B47" s="12" t="s">
        <v>152</v>
      </c>
      <c r="C47" s="14"/>
      <c r="D47" s="11"/>
      <c r="E47" s="18"/>
    </row>
    <row r="48" spans="1:5" ht="15.75" thickBot="1" x14ac:dyDescent="0.3">
      <c r="A48" s="2" t="s">
        <v>30</v>
      </c>
      <c r="B48" s="13" t="s">
        <v>80</v>
      </c>
      <c r="C48" s="93">
        <v>3.7299000000000002</v>
      </c>
      <c r="D48" s="54">
        <f>ROUND(SUM(2800/10)*$C$48,2)</f>
        <v>1044.3699999999999</v>
      </c>
      <c r="E48" s="18"/>
    </row>
    <row r="49" spans="1:5" ht="15.75" thickBot="1" x14ac:dyDescent="0.3">
      <c r="A49" s="2" t="s">
        <v>32</v>
      </c>
      <c r="B49" s="13" t="s">
        <v>163</v>
      </c>
      <c r="C49" s="67"/>
      <c r="D49" s="54">
        <f>SUM(C49)</f>
        <v>0</v>
      </c>
      <c r="E49" s="17"/>
    </row>
    <row r="50" spans="1:5" ht="15.75" thickBot="1" x14ac:dyDescent="0.3">
      <c r="A50" s="2" t="s">
        <v>34</v>
      </c>
      <c r="B50" s="13" t="s">
        <v>82</v>
      </c>
      <c r="C50" s="68"/>
      <c r="D50" s="54"/>
      <c r="E50" s="17"/>
    </row>
    <row r="51" spans="1:5" ht="15.75" thickBot="1" x14ac:dyDescent="0.3">
      <c r="A51" s="2" t="s">
        <v>36</v>
      </c>
      <c r="B51" s="13" t="s">
        <v>162</v>
      </c>
      <c r="C51" s="68"/>
      <c r="D51" s="54"/>
      <c r="E51" s="18"/>
    </row>
    <row r="52" spans="1:5" ht="15.75" thickBot="1" x14ac:dyDescent="0.3">
      <c r="A52" s="7" t="s">
        <v>87</v>
      </c>
      <c r="B52" s="16" t="s">
        <v>135</v>
      </c>
      <c r="C52" s="69"/>
      <c r="D52" s="53"/>
      <c r="E52" s="17"/>
    </row>
    <row r="53" spans="1:5" ht="15.75" thickBot="1" x14ac:dyDescent="0.3">
      <c r="A53" s="35" t="s">
        <v>161</v>
      </c>
      <c r="B53" s="36"/>
      <c r="C53" s="37"/>
      <c r="D53" s="64">
        <f>ROUND(SUM(D48:D52),2)</f>
        <v>1044.3699999999999</v>
      </c>
      <c r="E53" s="17"/>
    </row>
    <row r="54" spans="1:5" ht="15.75" thickBot="1" x14ac:dyDescent="0.3">
      <c r="A54" s="35" t="s">
        <v>91</v>
      </c>
      <c r="B54" s="36"/>
      <c r="C54" s="37"/>
      <c r="D54" s="104">
        <f>ROUND(SUM(D46,D53),2)</f>
        <v>1044.3699999999999</v>
      </c>
      <c r="E54" s="17"/>
    </row>
    <row r="55" spans="1:5" ht="88.5" customHeight="1" thickBot="1" x14ac:dyDescent="0.3">
      <c r="A55" s="102"/>
      <c r="B55" s="102"/>
      <c r="C55" s="102"/>
      <c r="D55" s="103"/>
      <c r="E55" s="17"/>
    </row>
    <row r="56" spans="1:5" ht="15.75" thickBot="1" x14ac:dyDescent="0.3">
      <c r="A56" s="24" t="s">
        <v>49</v>
      </c>
      <c r="B56" s="25"/>
      <c r="C56" s="25"/>
      <c r="D56" s="26"/>
      <c r="E56" s="17"/>
    </row>
    <row r="57" spans="1:5" ht="15.75" thickBot="1" x14ac:dyDescent="0.3">
      <c r="A57" s="38"/>
      <c r="B57" s="39" t="s">
        <v>50</v>
      </c>
      <c r="C57" s="6" t="s">
        <v>51</v>
      </c>
      <c r="D57" s="6" t="s">
        <v>15</v>
      </c>
      <c r="E57" s="17"/>
    </row>
    <row r="58" spans="1:5" ht="15.75" thickBot="1" x14ac:dyDescent="0.3">
      <c r="A58" s="2" t="s">
        <v>16</v>
      </c>
      <c r="B58" s="3" t="s">
        <v>52</v>
      </c>
      <c r="C58" s="61"/>
      <c r="D58" s="47">
        <f>ROUND(SUM($C$58*$D$28),2)</f>
        <v>0</v>
      </c>
      <c r="E58" s="17"/>
    </row>
    <row r="59" spans="1:5" ht="15.75" thickBot="1" x14ac:dyDescent="0.3">
      <c r="A59" s="2" t="s">
        <v>18</v>
      </c>
      <c r="B59" s="3" t="s">
        <v>53</v>
      </c>
      <c r="C59" s="61"/>
      <c r="D59" s="47">
        <f>ROUND(SUM($C$59*$D$28),2)</f>
        <v>0</v>
      </c>
      <c r="E59" s="17"/>
    </row>
    <row r="60" spans="1:5" ht="15.75" thickBot="1" x14ac:dyDescent="0.3">
      <c r="A60" s="2" t="s">
        <v>20</v>
      </c>
      <c r="B60" s="3" t="s">
        <v>54</v>
      </c>
      <c r="C60" s="61"/>
      <c r="D60" s="47">
        <f>ROUND(SUM($C$60*$D$28),2)</f>
        <v>0</v>
      </c>
      <c r="E60" s="17"/>
    </row>
    <row r="61" spans="1:5" ht="15.75" thickBot="1" x14ac:dyDescent="0.3">
      <c r="A61" s="2" t="s">
        <v>22</v>
      </c>
      <c r="B61" s="3" t="s">
        <v>55</v>
      </c>
      <c r="C61" s="61"/>
      <c r="D61" s="47">
        <f>ROUND(SUM($C$61*$D$28),2)</f>
        <v>0</v>
      </c>
      <c r="E61" s="17"/>
    </row>
    <row r="62" spans="1:5" ht="15.75" thickBot="1" x14ac:dyDescent="0.3">
      <c r="A62" s="2" t="s">
        <v>24</v>
      </c>
      <c r="B62" s="3" t="s">
        <v>56</v>
      </c>
      <c r="C62" s="61"/>
      <c r="D62" s="47">
        <f>ROUND(SUM($C$62*$D$28),2)</f>
        <v>0</v>
      </c>
      <c r="E62" s="17"/>
    </row>
    <row r="63" spans="1:5" ht="15.75" thickBot="1" x14ac:dyDescent="0.3">
      <c r="A63" s="2" t="s">
        <v>26</v>
      </c>
      <c r="B63" s="3" t="s">
        <v>57</v>
      </c>
      <c r="C63" s="61"/>
      <c r="D63" s="47">
        <f>ROUND(SUM($C$63*$D$28),2)</f>
        <v>0</v>
      </c>
      <c r="E63" s="17"/>
    </row>
    <row r="64" spans="1:5" ht="15.75" thickBot="1" x14ac:dyDescent="0.3">
      <c r="A64" s="2" t="s">
        <v>28</v>
      </c>
      <c r="B64" s="3" t="s">
        <v>58</v>
      </c>
      <c r="C64" s="62"/>
      <c r="D64" s="47">
        <f>ROUND(SUM($C$64*$D$28),2)</f>
        <v>0</v>
      </c>
      <c r="E64" s="17"/>
    </row>
    <row r="65" spans="1:5" ht="15.75" thickBot="1" x14ac:dyDescent="0.3">
      <c r="A65" s="2" t="s">
        <v>30</v>
      </c>
      <c r="B65" s="3" t="s">
        <v>59</v>
      </c>
      <c r="C65" s="61"/>
      <c r="D65" s="47">
        <f>ROUND(SUM($C$65*$D$28),2)</f>
        <v>0</v>
      </c>
      <c r="E65" s="17"/>
    </row>
    <row r="66" spans="1:5" ht="15.75" thickBot="1" x14ac:dyDescent="0.3">
      <c r="A66" s="24" t="s">
        <v>168</v>
      </c>
      <c r="B66" s="26"/>
      <c r="C66" s="66">
        <f>SUM(C58:C65)</f>
        <v>0</v>
      </c>
      <c r="D66" s="64">
        <f>ROUND(SUM(D58:D65),2)</f>
        <v>0</v>
      </c>
      <c r="E66" s="17"/>
    </row>
    <row r="67" spans="1:5" ht="15.75" thickBot="1" x14ac:dyDescent="0.3">
      <c r="A67" s="38"/>
      <c r="B67" s="39" t="s">
        <v>141</v>
      </c>
      <c r="C67" s="6" t="s">
        <v>51</v>
      </c>
      <c r="D67" s="6" t="s">
        <v>15</v>
      </c>
      <c r="E67" s="17"/>
    </row>
    <row r="68" spans="1:5" ht="15.75" thickBot="1" x14ac:dyDescent="0.3">
      <c r="A68" s="2" t="s">
        <v>16</v>
      </c>
      <c r="B68" s="3" t="s">
        <v>60</v>
      </c>
      <c r="C68" s="61"/>
      <c r="D68" s="47">
        <f>ROUND(SUM($C$68*$D$28),2)</f>
        <v>0</v>
      </c>
      <c r="E68" s="17"/>
    </row>
    <row r="69" spans="1:5" ht="15.75" thickBot="1" x14ac:dyDescent="0.3">
      <c r="A69" s="24" t="s">
        <v>164</v>
      </c>
      <c r="B69" s="26"/>
      <c r="C69" s="66">
        <f>SUM(C68:C68)</f>
        <v>0</v>
      </c>
      <c r="D69" s="64">
        <f>ROUND(SUM(D68),2)</f>
        <v>0</v>
      </c>
      <c r="E69" s="17"/>
    </row>
    <row r="70" spans="1:5" ht="15.75" thickBot="1" x14ac:dyDescent="0.3">
      <c r="A70" s="2" t="s">
        <v>18</v>
      </c>
      <c r="B70" s="3" t="s">
        <v>136</v>
      </c>
      <c r="C70" s="62"/>
      <c r="D70" s="47">
        <f>ROUND(SUM($C$66*$D$69),2)</f>
        <v>0</v>
      </c>
      <c r="E70" s="17"/>
    </row>
    <row r="71" spans="1:5" ht="15.75" thickBot="1" x14ac:dyDescent="0.3">
      <c r="A71" s="24" t="s">
        <v>167</v>
      </c>
      <c r="B71" s="26"/>
      <c r="C71" s="66"/>
      <c r="D71" s="64">
        <f>ROUND(SUM(D70),2)</f>
        <v>0</v>
      </c>
      <c r="E71" s="17"/>
    </row>
    <row r="72" spans="1:5" ht="15.75" thickBot="1" x14ac:dyDescent="0.3">
      <c r="A72" s="24" t="s">
        <v>169</v>
      </c>
      <c r="B72" s="26"/>
      <c r="C72" s="66"/>
      <c r="D72" s="64">
        <f>ROUND(SUM(D69,D71),2)</f>
        <v>0</v>
      </c>
      <c r="E72" s="17"/>
    </row>
    <row r="73" spans="1:5" ht="15.75" thickBot="1" x14ac:dyDescent="0.3">
      <c r="A73" s="38"/>
      <c r="B73" s="39" t="s">
        <v>137</v>
      </c>
      <c r="C73" s="6" t="s">
        <v>51</v>
      </c>
      <c r="D73" s="6" t="s">
        <v>15</v>
      </c>
      <c r="E73" s="17"/>
    </row>
    <row r="74" spans="1:5" ht="15.75" thickBot="1" x14ac:dyDescent="0.3">
      <c r="A74" s="2" t="s">
        <v>16</v>
      </c>
      <c r="B74" s="3" t="s">
        <v>138</v>
      </c>
      <c r="C74" s="62"/>
      <c r="D74" s="53">
        <f>((($D$28+($D$28/3))*((4/12)/12))*0.01)</f>
        <v>0</v>
      </c>
      <c r="E74" s="17"/>
    </row>
    <row r="75" spans="1:5" ht="15.75" thickBot="1" x14ac:dyDescent="0.3">
      <c r="A75" s="2" t="s">
        <v>18</v>
      </c>
      <c r="B75" s="3" t="s">
        <v>139</v>
      </c>
      <c r="C75" s="62"/>
      <c r="D75" s="53">
        <f>$D$74*$C$66</f>
        <v>0</v>
      </c>
      <c r="E75" s="17"/>
    </row>
    <row r="76" spans="1:5" ht="15.75" thickBot="1" x14ac:dyDescent="0.3">
      <c r="A76" s="2" t="s">
        <v>20</v>
      </c>
      <c r="B76" s="3" t="s">
        <v>140</v>
      </c>
      <c r="C76" s="62"/>
      <c r="D76" s="53">
        <f>((($D$28+$D$69)*(4/12)*0.01)*$C$66)</f>
        <v>0</v>
      </c>
      <c r="E76" s="17"/>
    </row>
    <row r="77" spans="1:5" ht="15.75" thickBot="1" x14ac:dyDescent="0.3">
      <c r="A77" s="24" t="s">
        <v>170</v>
      </c>
      <c r="B77" s="26"/>
      <c r="C77" s="66">
        <f>SUM(C74:C76)</f>
        <v>0</v>
      </c>
      <c r="D77" s="60">
        <f>ROUND(SUM(D74:D76),2)</f>
        <v>0</v>
      </c>
      <c r="E77" s="17"/>
    </row>
    <row r="78" spans="1:5" ht="15.75" thickBot="1" x14ac:dyDescent="0.3">
      <c r="A78" s="38"/>
      <c r="B78" s="39" t="s">
        <v>142</v>
      </c>
      <c r="C78" s="6" t="s">
        <v>51</v>
      </c>
      <c r="D78" s="6" t="s">
        <v>15</v>
      </c>
      <c r="E78" s="17"/>
    </row>
    <row r="79" spans="1:5" ht="15.75" thickBot="1" x14ac:dyDescent="0.3">
      <c r="A79" s="2" t="s">
        <v>16</v>
      </c>
      <c r="B79" s="3" t="s">
        <v>62</v>
      </c>
      <c r="C79" s="62"/>
      <c r="D79" s="54">
        <f>ROUND(($D$28/12)*5/100,2)</f>
        <v>0</v>
      </c>
      <c r="E79" s="17"/>
    </row>
    <row r="80" spans="1:5" ht="15.75" thickBot="1" x14ac:dyDescent="0.3">
      <c r="A80" s="2" t="s">
        <v>18</v>
      </c>
      <c r="B80" s="3" t="s">
        <v>63</v>
      </c>
      <c r="C80" s="62"/>
      <c r="D80" s="54">
        <f>ROUND($D$79*0.08,2)</f>
        <v>0</v>
      </c>
      <c r="E80" s="17"/>
    </row>
    <row r="81" spans="1:5" ht="15.75" thickBot="1" x14ac:dyDescent="0.3">
      <c r="A81" s="2" t="s">
        <v>20</v>
      </c>
      <c r="B81" s="3" t="s">
        <v>64</v>
      </c>
      <c r="C81" s="62"/>
      <c r="D81" s="54">
        <f>ROUND(((($D$28*0.08)*0.5)*0.05),2)</f>
        <v>0</v>
      </c>
      <c r="E81" s="17"/>
    </row>
    <row r="82" spans="1:5" ht="15.75" thickBot="1" x14ac:dyDescent="0.3">
      <c r="A82" s="2" t="s">
        <v>22</v>
      </c>
      <c r="B82" s="3" t="s">
        <v>65</v>
      </c>
      <c r="C82" s="62"/>
      <c r="D82" s="54">
        <f>ROUND((($D$28/30)*7)/12,2)</f>
        <v>0</v>
      </c>
      <c r="E82" s="17"/>
    </row>
    <row r="83" spans="1:5" ht="15.75" thickBot="1" x14ac:dyDescent="0.3">
      <c r="A83" s="2" t="s">
        <v>24</v>
      </c>
      <c r="B83" s="3" t="s">
        <v>66</v>
      </c>
      <c r="C83" s="62"/>
      <c r="D83" s="54">
        <f>ROUND($D$82*$C$66,2)</f>
        <v>0</v>
      </c>
      <c r="E83" s="17"/>
    </row>
    <row r="84" spans="1:5" ht="15.75" thickBot="1" x14ac:dyDescent="0.3">
      <c r="A84" s="2" t="s">
        <v>26</v>
      </c>
      <c r="B84" s="3" t="s">
        <v>143</v>
      </c>
      <c r="C84" s="62"/>
      <c r="D84" s="54">
        <f>ROUND(($D$28*0.05)*0.5,2)</f>
        <v>0</v>
      </c>
      <c r="E84" s="17"/>
    </row>
    <row r="85" spans="1:5" ht="15.75" thickBot="1" x14ac:dyDescent="0.3">
      <c r="A85" s="24" t="s">
        <v>171</v>
      </c>
      <c r="B85" s="26"/>
      <c r="C85" s="66">
        <f>SUM(C79:C84)</f>
        <v>0</v>
      </c>
      <c r="D85" s="64">
        <f>ROUND(SUM(D79:D84),2)</f>
        <v>0</v>
      </c>
      <c r="E85" s="17"/>
    </row>
    <row r="86" spans="1:5" ht="15.75" thickBot="1" x14ac:dyDescent="0.3">
      <c r="A86" s="38"/>
      <c r="B86" s="39" t="s">
        <v>144</v>
      </c>
      <c r="C86" s="6" t="s">
        <v>51</v>
      </c>
      <c r="D86" s="6" t="s">
        <v>15</v>
      </c>
      <c r="E86" s="17"/>
    </row>
    <row r="87" spans="1:5" ht="15.75" thickBot="1" x14ac:dyDescent="0.3">
      <c r="A87" s="2" t="s">
        <v>16</v>
      </c>
      <c r="B87" s="3" t="s">
        <v>145</v>
      </c>
      <c r="C87" s="61"/>
      <c r="D87" s="53">
        <f>ROUND($D$28*$C$87,2)</f>
        <v>0</v>
      </c>
      <c r="E87" s="17"/>
    </row>
    <row r="88" spans="1:5" ht="15.75" thickBot="1" x14ac:dyDescent="0.3">
      <c r="A88" s="2" t="s">
        <v>18</v>
      </c>
      <c r="B88" s="3" t="s">
        <v>67</v>
      </c>
      <c r="C88" s="62"/>
      <c r="D88" s="54">
        <f>ROUND(5/30*$D$28/12,2)</f>
        <v>0</v>
      </c>
      <c r="E88" s="17"/>
    </row>
    <row r="89" spans="1:5" ht="15.75" thickBot="1" x14ac:dyDescent="0.3">
      <c r="A89" s="2" t="s">
        <v>20</v>
      </c>
      <c r="B89" s="3" t="s">
        <v>70</v>
      </c>
      <c r="C89" s="61"/>
      <c r="D89" s="53">
        <f>(((($D$28/30)/12)*5)*0.015)</f>
        <v>0</v>
      </c>
      <c r="E89" s="17"/>
    </row>
    <row r="90" spans="1:5" ht="15.75" thickBot="1" x14ac:dyDescent="0.3">
      <c r="A90" s="2" t="s">
        <v>22</v>
      </c>
      <c r="B90" s="3" t="s">
        <v>68</v>
      </c>
      <c r="C90" s="62"/>
      <c r="D90" s="53">
        <f>ROUND((1/30*$D$28)/12,2)</f>
        <v>0</v>
      </c>
      <c r="E90" s="17"/>
    </row>
    <row r="91" spans="1:5" ht="15.75" thickBot="1" x14ac:dyDescent="0.3">
      <c r="A91" s="2" t="s">
        <v>24</v>
      </c>
      <c r="B91" s="3" t="s">
        <v>69</v>
      </c>
      <c r="C91" s="62"/>
      <c r="D91" s="54">
        <f>ROUND((((15/30)*$D$28)/12)*0.78%,2)</f>
        <v>0</v>
      </c>
      <c r="E91" s="17"/>
    </row>
    <row r="92" spans="1:5" ht="15.75" thickBot="1" x14ac:dyDescent="0.3">
      <c r="A92" s="2" t="s">
        <v>26</v>
      </c>
      <c r="B92" s="3" t="s">
        <v>135</v>
      </c>
      <c r="C92" s="61"/>
      <c r="D92" s="53"/>
      <c r="E92" s="17"/>
    </row>
    <row r="93" spans="1:5" ht="15.75" thickBot="1" x14ac:dyDescent="0.3">
      <c r="A93" s="24" t="s">
        <v>166</v>
      </c>
      <c r="B93" s="26"/>
      <c r="C93" s="63">
        <f>SUM(C87:C92)</f>
        <v>0</v>
      </c>
      <c r="D93" s="64">
        <f>ROUND(SUM(D87:D92),2)</f>
        <v>0</v>
      </c>
      <c r="E93" s="17"/>
    </row>
    <row r="94" spans="1:5" ht="15.75" thickBot="1" x14ac:dyDescent="0.3">
      <c r="A94" s="2" t="s">
        <v>28</v>
      </c>
      <c r="B94" s="3" t="s">
        <v>71</v>
      </c>
      <c r="C94" s="62"/>
      <c r="D94" s="53">
        <f>ROUND($D$93*$C$66,2)</f>
        <v>0</v>
      </c>
      <c r="E94" s="17"/>
    </row>
    <row r="95" spans="1:5" ht="15.75" thickBot="1" x14ac:dyDescent="0.3">
      <c r="A95" s="24" t="s">
        <v>167</v>
      </c>
      <c r="B95" s="26"/>
      <c r="C95" s="63"/>
      <c r="D95" s="64">
        <f>ROUND(SUM(D94),2)</f>
        <v>0</v>
      </c>
      <c r="E95" s="17"/>
    </row>
    <row r="96" spans="1:5" ht="15.75" thickBot="1" x14ac:dyDescent="0.3">
      <c r="A96" s="35" t="s">
        <v>172</v>
      </c>
      <c r="B96" s="44"/>
      <c r="C96" s="63"/>
      <c r="D96" s="65">
        <f>ROUND(SUM(D93,D95),2)</f>
        <v>0</v>
      </c>
      <c r="E96" s="17"/>
    </row>
    <row r="97" spans="1:5" ht="15.75" thickBot="1" x14ac:dyDescent="0.3">
      <c r="A97" s="119" t="s">
        <v>149</v>
      </c>
      <c r="B97" s="120"/>
      <c r="C97" s="120"/>
      <c r="D97" s="121"/>
      <c r="E97" s="17"/>
    </row>
    <row r="98" spans="1:5" ht="15.75" thickBot="1" x14ac:dyDescent="0.3">
      <c r="A98" s="4">
        <v>4</v>
      </c>
      <c r="B98" s="23" t="s">
        <v>150</v>
      </c>
      <c r="C98" s="20" t="s">
        <v>51</v>
      </c>
      <c r="D98" s="6" t="s">
        <v>15</v>
      </c>
      <c r="E98" s="17"/>
    </row>
    <row r="99" spans="1:5" ht="15.75" thickBot="1" x14ac:dyDescent="0.3">
      <c r="A99" s="2" t="s">
        <v>72</v>
      </c>
      <c r="B99" s="8" t="s">
        <v>74</v>
      </c>
      <c r="C99" s="57"/>
      <c r="D99" s="47">
        <f>ROUND(SUM($D$66),2)</f>
        <v>0</v>
      </c>
      <c r="E99" s="17"/>
    </row>
    <row r="100" spans="1:5" ht="15.75" thickBot="1" x14ac:dyDescent="0.3">
      <c r="A100" s="2" t="s">
        <v>73</v>
      </c>
      <c r="B100" s="8" t="s">
        <v>146</v>
      </c>
      <c r="C100" s="57"/>
      <c r="D100" s="47">
        <f>ROUND(SUM($D$72),2)</f>
        <v>0</v>
      </c>
      <c r="E100" s="17"/>
    </row>
    <row r="101" spans="1:5" ht="15.75" thickBot="1" x14ac:dyDescent="0.3">
      <c r="A101" s="2" t="s">
        <v>75</v>
      </c>
      <c r="B101" s="8" t="s">
        <v>138</v>
      </c>
      <c r="C101" s="57"/>
      <c r="D101" s="47">
        <f>ROUND(SUM($D$77),2)</f>
        <v>0</v>
      </c>
      <c r="E101" s="17"/>
    </row>
    <row r="102" spans="1:5" ht="15.75" thickBot="1" x14ac:dyDescent="0.3">
      <c r="A102" s="2" t="s">
        <v>77</v>
      </c>
      <c r="B102" s="8" t="s">
        <v>76</v>
      </c>
      <c r="C102" s="57"/>
      <c r="D102" s="47">
        <f>ROUND(SUM($D$85),2)</f>
        <v>0</v>
      </c>
      <c r="E102" s="17"/>
    </row>
    <row r="103" spans="1:5" ht="15.75" thickBot="1" x14ac:dyDescent="0.3">
      <c r="A103" s="2" t="s">
        <v>79</v>
      </c>
      <c r="B103" s="8" t="s">
        <v>78</v>
      </c>
      <c r="C103" s="57"/>
      <c r="D103" s="47">
        <f>ROUND(SUM($D$96),2)</f>
        <v>0</v>
      </c>
      <c r="E103" s="17"/>
    </row>
    <row r="104" spans="1:5" ht="15.75" thickBot="1" x14ac:dyDescent="0.3">
      <c r="A104" s="45" t="s">
        <v>147</v>
      </c>
      <c r="B104" s="46" t="s">
        <v>135</v>
      </c>
      <c r="C104" s="58"/>
      <c r="D104" s="59"/>
      <c r="E104" s="17"/>
    </row>
    <row r="105" spans="1:5" ht="15.75" thickBot="1" x14ac:dyDescent="0.3">
      <c r="A105" s="35" t="s">
        <v>165</v>
      </c>
      <c r="B105" s="44"/>
      <c r="C105" s="55">
        <f>SUM(C99:C104)</f>
        <v>0</v>
      </c>
      <c r="D105" s="108">
        <f>ROUND(SUM(D99:D104),2)</f>
        <v>0</v>
      </c>
      <c r="E105" s="17"/>
    </row>
    <row r="106" spans="1:5" ht="82.5" customHeight="1" thickBot="1" x14ac:dyDescent="0.3">
      <c r="A106" s="102"/>
      <c r="B106" s="102"/>
      <c r="C106" s="106"/>
      <c r="D106" s="107"/>
      <c r="E106" s="17"/>
    </row>
    <row r="107" spans="1:5" ht="15.75" thickBot="1" x14ac:dyDescent="0.3">
      <c r="A107" s="24" t="s">
        <v>153</v>
      </c>
      <c r="B107" s="25"/>
      <c r="C107" s="25"/>
      <c r="D107" s="26"/>
      <c r="E107" s="17"/>
    </row>
    <row r="108" spans="1:5" ht="15.75" thickBot="1" x14ac:dyDescent="0.3">
      <c r="A108" s="4">
        <v>5</v>
      </c>
      <c r="B108" s="23" t="s">
        <v>173</v>
      </c>
      <c r="C108" s="20" t="s">
        <v>51</v>
      </c>
      <c r="D108" s="6" t="s">
        <v>15</v>
      </c>
      <c r="E108" s="17"/>
    </row>
    <row r="109" spans="1:5" ht="15.75" thickBot="1" x14ac:dyDescent="0.3">
      <c r="A109" s="2" t="s">
        <v>16</v>
      </c>
      <c r="B109" s="3" t="s">
        <v>154</v>
      </c>
      <c r="C109" s="50">
        <v>0.01</v>
      </c>
      <c r="D109" s="47">
        <f>SUM($D$118+$D$119+$D$120+$D$121)*$C$109</f>
        <v>10.4437</v>
      </c>
      <c r="E109" s="17"/>
    </row>
    <row r="110" spans="1:5" ht="15.75" thickBot="1" x14ac:dyDescent="0.3">
      <c r="A110" s="2" t="s">
        <v>18</v>
      </c>
      <c r="B110" s="3" t="s">
        <v>88</v>
      </c>
      <c r="C110" s="51">
        <v>3.1359999999999999E-2</v>
      </c>
      <c r="D110" s="47">
        <f>SUM($D$118+$D$119+$D$120+$D$121+$D$109)*$C$110</f>
        <v>33.078957631999998</v>
      </c>
      <c r="E110" s="17"/>
    </row>
    <row r="111" spans="1:5" ht="15.75" thickBot="1" x14ac:dyDescent="0.3">
      <c r="A111" s="2" t="s">
        <v>20</v>
      </c>
      <c r="B111" s="8" t="s">
        <v>199</v>
      </c>
      <c r="C111" s="52"/>
      <c r="D111" s="53">
        <f>ROUND(SUM($D$118+$D$119+$D$120+$D$121+$D$109+$D$110)/(1-$C$111),2)</f>
        <v>1087.8900000000001</v>
      </c>
      <c r="E111" s="17"/>
    </row>
    <row r="112" spans="1:5" ht="15.75" thickBot="1" x14ac:dyDescent="0.3">
      <c r="A112" s="2" t="s">
        <v>156</v>
      </c>
      <c r="B112" s="3" t="s">
        <v>200</v>
      </c>
      <c r="C112" s="50">
        <v>5.7000000000000002E-3</v>
      </c>
      <c r="D112" s="53">
        <f>$D$111*$C$112</f>
        <v>6.2009730000000012</v>
      </c>
      <c r="E112" s="17"/>
    </row>
    <row r="113" spans="1:8" ht="15.75" thickBot="1" x14ac:dyDescent="0.3">
      <c r="A113" s="2" t="s">
        <v>157</v>
      </c>
      <c r="B113" s="3" t="s">
        <v>85</v>
      </c>
      <c r="C113" s="50">
        <v>2.4199999999999999E-2</v>
      </c>
      <c r="D113" s="53">
        <f>$D$111*$C$113</f>
        <v>26.326938000000002</v>
      </c>
      <c r="E113" s="17"/>
    </row>
    <row r="114" spans="1:8" ht="15.75" thickBot="1" x14ac:dyDescent="0.3">
      <c r="A114" s="113" t="s">
        <v>158</v>
      </c>
      <c r="B114" s="114" t="s">
        <v>86</v>
      </c>
      <c r="C114" s="50">
        <v>0.05</v>
      </c>
      <c r="D114" s="53">
        <f>$D$111*$C$114</f>
        <v>54.394500000000008</v>
      </c>
      <c r="E114" s="17"/>
    </row>
    <row r="115" spans="1:8" ht="15.75" thickBot="1" x14ac:dyDescent="0.3">
      <c r="A115" s="40" t="s">
        <v>197</v>
      </c>
      <c r="B115" s="41" t="s">
        <v>198</v>
      </c>
      <c r="C115" s="50">
        <v>7.8299999999999995E-2</v>
      </c>
      <c r="D115" s="54">
        <f>$D$111*$C$115</f>
        <v>85.181787</v>
      </c>
      <c r="E115" s="17"/>
    </row>
    <row r="116" spans="1:8" ht="15.75" thickBot="1" x14ac:dyDescent="0.3">
      <c r="A116" s="82" t="s">
        <v>155</v>
      </c>
      <c r="B116" s="44"/>
      <c r="C116" s="55">
        <f>SUM(C109+C110+C112+C113+C114+C115)</f>
        <v>0.19956000000000002</v>
      </c>
      <c r="D116" s="56">
        <f>SUM(D109+D110+D112+D113+D114+D115)</f>
        <v>215.626855632</v>
      </c>
      <c r="E116" s="17"/>
    </row>
    <row r="117" spans="1:8" ht="15.75" thickBot="1" x14ac:dyDescent="0.3">
      <c r="A117" s="42" t="s">
        <v>179</v>
      </c>
      <c r="B117" s="43"/>
      <c r="C117" s="25"/>
      <c r="D117" s="26"/>
      <c r="E117" s="17"/>
    </row>
    <row r="118" spans="1:8" ht="15.75" thickBot="1" x14ac:dyDescent="0.3">
      <c r="A118" s="2" t="s">
        <v>16</v>
      </c>
      <c r="B118" s="28" t="s">
        <v>12</v>
      </c>
      <c r="C118" s="29"/>
      <c r="D118" s="47">
        <f>ROUND(SUM($D$28),2)</f>
        <v>0</v>
      </c>
      <c r="E118" s="17"/>
      <c r="H118" s="19"/>
    </row>
    <row r="119" spans="1:8" ht="15.75" thickBot="1" x14ac:dyDescent="0.3">
      <c r="A119" s="2" t="s">
        <v>18</v>
      </c>
      <c r="B119" s="28" t="s">
        <v>89</v>
      </c>
      <c r="C119" s="29"/>
      <c r="D119" s="47">
        <f>ROUND(SUM($D$35),2)</f>
        <v>0</v>
      </c>
      <c r="E119" s="17"/>
    </row>
    <row r="120" spans="1:8" ht="15.75" thickBot="1" x14ac:dyDescent="0.3">
      <c r="A120" s="2" t="s">
        <v>20</v>
      </c>
      <c r="B120" s="28" t="s">
        <v>46</v>
      </c>
      <c r="C120" s="29"/>
      <c r="D120" s="47">
        <f>ROUND(SUM($D$54),2)</f>
        <v>1044.3699999999999</v>
      </c>
      <c r="E120" s="17"/>
    </row>
    <row r="121" spans="1:8" ht="15.75" thickBot="1" x14ac:dyDescent="0.3">
      <c r="A121" s="2" t="s">
        <v>22</v>
      </c>
      <c r="B121" s="28" t="s">
        <v>49</v>
      </c>
      <c r="C121" s="29"/>
      <c r="D121" s="47">
        <f>ROUND(SUM($D$105),2)</f>
        <v>0</v>
      </c>
      <c r="E121" s="17"/>
    </row>
    <row r="122" spans="1:8" ht="15.75" thickBot="1" x14ac:dyDescent="0.3">
      <c r="A122" s="2" t="s">
        <v>24</v>
      </c>
      <c r="B122" s="28" t="s">
        <v>153</v>
      </c>
      <c r="C122" s="29"/>
      <c r="D122" s="47">
        <f>ROUND(SUM($D$116),2)</f>
        <v>215.63</v>
      </c>
      <c r="E122" s="17"/>
    </row>
    <row r="123" spans="1:8" ht="15.75" thickBot="1" x14ac:dyDescent="0.3">
      <c r="A123" s="21" t="s">
        <v>176</v>
      </c>
      <c r="B123" s="27"/>
      <c r="C123" s="22"/>
      <c r="D123" s="48">
        <f>ROUND(SUM(D118:D122),2)</f>
        <v>1260</v>
      </c>
      <c r="E123" s="17"/>
    </row>
    <row r="124" spans="1:8" ht="15.75" thickBot="1" x14ac:dyDescent="0.3">
      <c r="A124" s="21" t="s">
        <v>177</v>
      </c>
      <c r="B124" s="27"/>
      <c r="C124" s="22"/>
      <c r="D124" s="49">
        <v>2800</v>
      </c>
      <c r="E124" s="17"/>
    </row>
    <row r="125" spans="1:8" ht="15.75" thickBot="1" x14ac:dyDescent="0.3">
      <c r="A125" s="21" t="s">
        <v>178</v>
      </c>
      <c r="B125" s="27"/>
      <c r="C125" s="22"/>
      <c r="D125" s="48">
        <f>ROUND(SUM(D123/D124),2)</f>
        <v>0.45</v>
      </c>
      <c r="E125" s="17"/>
    </row>
  </sheetData>
  <mergeCells count="2">
    <mergeCell ref="A97:D97"/>
    <mergeCell ref="C13:D13"/>
  </mergeCells>
  <printOptions horizontalCentered="1"/>
  <pageMargins left="0.23622047244094491" right="0.23622047244094491" top="0" bottom="0" header="0.31496062992125984" footer="0.31496062992125984"/>
  <pageSetup paperSize="9" scale="85" orientation="portrait" r:id="rId1"/>
  <rowBreaks count="2" manualBreakCount="2">
    <brk id="54" max="3" man="1"/>
    <brk id="105" max="3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H125"/>
  <sheetViews>
    <sheetView view="pageBreakPreview" topLeftCell="A108" zoomScaleNormal="100" zoomScaleSheetLayoutView="100" workbookViewId="0">
      <selection activeCell="A25" sqref="A25"/>
    </sheetView>
  </sheetViews>
  <sheetFormatPr defaultRowHeight="15" x14ac:dyDescent="0.25"/>
  <cols>
    <col min="1" max="1" width="5.28515625" customWidth="1"/>
    <col min="2" max="2" width="74.42578125" customWidth="1"/>
    <col min="3" max="3" width="16.28515625" customWidth="1"/>
    <col min="4" max="4" width="17.7109375" customWidth="1"/>
  </cols>
  <sheetData>
    <row r="1" spans="1:7" ht="81.75" customHeight="1" x14ac:dyDescent="0.25"/>
    <row r="2" spans="1:7" x14ac:dyDescent="0.25">
      <c r="A2" s="79" t="s">
        <v>0</v>
      </c>
      <c r="B2" s="79"/>
      <c r="C2" s="79"/>
      <c r="D2" s="79"/>
    </row>
    <row r="3" spans="1:7" x14ac:dyDescent="0.25">
      <c r="A3" s="80" t="s">
        <v>1</v>
      </c>
      <c r="B3" s="80"/>
      <c r="C3" s="80"/>
      <c r="D3" s="80"/>
    </row>
    <row r="4" spans="1:7" x14ac:dyDescent="0.25">
      <c r="A4" s="81" t="s">
        <v>174</v>
      </c>
      <c r="B4" s="81"/>
      <c r="C4" s="81"/>
      <c r="D4" s="81"/>
    </row>
    <row r="5" spans="1:7" ht="15.75" thickBot="1" x14ac:dyDescent="0.3">
      <c r="A5" s="1"/>
      <c r="B5" s="9"/>
      <c r="C5" s="9"/>
      <c r="D5" s="9"/>
    </row>
    <row r="6" spans="1:7" ht="15.75" thickBot="1" x14ac:dyDescent="0.3">
      <c r="A6" s="21" t="s">
        <v>148</v>
      </c>
      <c r="B6" s="22"/>
      <c r="C6" s="10" t="s">
        <v>159</v>
      </c>
      <c r="D6" s="78" t="s">
        <v>182</v>
      </c>
    </row>
    <row r="7" spans="1:7" ht="15.75" thickBot="1" x14ac:dyDescent="0.3">
      <c r="A7" s="24" t="s">
        <v>3</v>
      </c>
      <c r="B7" s="25"/>
      <c r="C7" s="25"/>
      <c r="D7" s="26"/>
      <c r="E7" s="17"/>
    </row>
    <row r="8" spans="1:7" ht="15.75" thickBot="1" x14ac:dyDescent="0.3">
      <c r="A8" s="21" t="s">
        <v>4</v>
      </c>
      <c r="B8" s="27"/>
      <c r="C8" s="27"/>
      <c r="D8" s="22"/>
      <c r="E8" s="17"/>
    </row>
    <row r="9" spans="1:7" ht="15.75" thickBot="1" x14ac:dyDescent="0.3">
      <c r="A9" s="2">
        <v>1</v>
      </c>
      <c r="B9" s="3" t="s">
        <v>5</v>
      </c>
      <c r="C9" s="30" t="s">
        <v>185</v>
      </c>
      <c r="D9" s="31"/>
      <c r="E9" s="17"/>
    </row>
    <row r="10" spans="1:7" ht="15.75" thickBot="1" x14ac:dyDescent="0.3">
      <c r="A10" s="2">
        <v>2</v>
      </c>
      <c r="B10" s="3" t="s">
        <v>6</v>
      </c>
      <c r="C10" s="30" t="s">
        <v>7</v>
      </c>
      <c r="D10" s="31"/>
      <c r="E10" s="17"/>
      <c r="G10" s="34"/>
    </row>
    <row r="11" spans="1:7" ht="15.75" thickBot="1" x14ac:dyDescent="0.3">
      <c r="A11" s="2">
        <v>4</v>
      </c>
      <c r="B11" s="3" t="s">
        <v>8</v>
      </c>
      <c r="C11" s="30" t="s">
        <v>9</v>
      </c>
      <c r="D11" s="31"/>
      <c r="E11" s="17"/>
    </row>
    <row r="12" spans="1:7" ht="15.75" thickBot="1" x14ac:dyDescent="0.3">
      <c r="A12" s="2">
        <v>5</v>
      </c>
      <c r="B12" s="3" t="s">
        <v>10</v>
      </c>
      <c r="C12" s="117" t="s">
        <v>183</v>
      </c>
      <c r="D12" s="118"/>
      <c r="E12" s="17"/>
    </row>
    <row r="13" spans="1:7" ht="15.75" thickBot="1" x14ac:dyDescent="0.3">
      <c r="A13" s="2">
        <v>6</v>
      </c>
      <c r="B13" s="3" t="s">
        <v>11</v>
      </c>
      <c r="C13" s="117" t="s">
        <v>184</v>
      </c>
      <c r="D13" s="118"/>
      <c r="E13" s="17"/>
    </row>
    <row r="14" spans="1:7" ht="15.75" thickBot="1" x14ac:dyDescent="0.3">
      <c r="A14" s="24" t="s">
        <v>12</v>
      </c>
      <c r="B14" s="25"/>
      <c r="C14" s="25"/>
      <c r="D14" s="26"/>
      <c r="E14" s="17"/>
    </row>
    <row r="15" spans="1:7" ht="15.75" thickBot="1" x14ac:dyDescent="0.3">
      <c r="A15" s="4">
        <v>1</v>
      </c>
      <c r="B15" s="5" t="s">
        <v>13</v>
      </c>
      <c r="C15" s="6" t="s">
        <v>14</v>
      </c>
      <c r="D15" s="6" t="s">
        <v>15</v>
      </c>
      <c r="E15" s="17"/>
    </row>
    <row r="16" spans="1:7" ht="15.75" thickBot="1" x14ac:dyDescent="0.3">
      <c r="A16" s="2" t="s">
        <v>16</v>
      </c>
      <c r="B16" s="3" t="s">
        <v>17</v>
      </c>
      <c r="C16" s="75"/>
      <c r="D16" s="76"/>
      <c r="E16" s="17"/>
    </row>
    <row r="17" spans="1:5" ht="15.75" thickBot="1" x14ac:dyDescent="0.3">
      <c r="A17" s="2" t="s">
        <v>18</v>
      </c>
      <c r="B17" s="3" t="s">
        <v>19</v>
      </c>
      <c r="C17" s="75"/>
      <c r="D17" s="76"/>
      <c r="E17" s="17"/>
    </row>
    <row r="18" spans="1:5" ht="15.75" thickBot="1" x14ac:dyDescent="0.3">
      <c r="A18" s="2" t="s">
        <v>20</v>
      </c>
      <c r="B18" s="3" t="s">
        <v>21</v>
      </c>
      <c r="C18" s="69"/>
      <c r="D18" s="53"/>
      <c r="E18" s="17"/>
    </row>
    <row r="19" spans="1:5" ht="15.75" thickBot="1" x14ac:dyDescent="0.3">
      <c r="A19" s="2" t="s">
        <v>22</v>
      </c>
      <c r="B19" s="3" t="s">
        <v>23</v>
      </c>
      <c r="C19" s="77"/>
      <c r="D19" s="53"/>
      <c r="E19" s="17"/>
    </row>
    <row r="20" spans="1:5" ht="15.75" thickBot="1" x14ac:dyDescent="0.3">
      <c r="A20" s="2" t="s">
        <v>24</v>
      </c>
      <c r="B20" s="3" t="s">
        <v>25</v>
      </c>
      <c r="C20" s="69"/>
      <c r="D20" s="53"/>
      <c r="E20" s="17"/>
    </row>
    <row r="21" spans="1:5" ht="15.75" thickBot="1" x14ac:dyDescent="0.3">
      <c r="A21" s="2" t="s">
        <v>26</v>
      </c>
      <c r="B21" s="3" t="s">
        <v>27</v>
      </c>
      <c r="C21" s="69"/>
      <c r="D21" s="54">
        <f>ROUND(($D$16/220)+(($D$16/220)*0.5),2)*$C$21</f>
        <v>0</v>
      </c>
      <c r="E21" s="17"/>
    </row>
    <row r="22" spans="1:5" ht="15.75" thickBot="1" x14ac:dyDescent="0.3">
      <c r="A22" s="2" t="s">
        <v>28</v>
      </c>
      <c r="B22" s="3" t="s">
        <v>29</v>
      </c>
      <c r="C22" s="69"/>
      <c r="D22" s="54">
        <f>ROUND(($D$16/220)+(($D$16/220)*1.2),2)*$C$22</f>
        <v>0</v>
      </c>
      <c r="E22" s="17"/>
    </row>
    <row r="23" spans="1:5" ht="15.75" thickBot="1" x14ac:dyDescent="0.3">
      <c r="A23" s="2" t="s">
        <v>30</v>
      </c>
      <c r="B23" s="3" t="s">
        <v>31</v>
      </c>
      <c r="C23" s="69"/>
      <c r="D23" s="54"/>
      <c r="E23" s="17"/>
    </row>
    <row r="24" spans="1:5" ht="15.75" thickBot="1" x14ac:dyDescent="0.3">
      <c r="A24" s="2" t="s">
        <v>32</v>
      </c>
      <c r="B24" s="3" t="s">
        <v>33</v>
      </c>
      <c r="C24" s="69"/>
      <c r="D24" s="54"/>
      <c r="E24" s="17"/>
    </row>
    <row r="25" spans="1:5" ht="15.75" thickBot="1" x14ac:dyDescent="0.3">
      <c r="A25" s="2" t="s">
        <v>34</v>
      </c>
      <c r="B25" s="3" t="s">
        <v>35</v>
      </c>
      <c r="C25" s="69"/>
      <c r="D25" s="54">
        <f>ROUND(($D$16/220)+(($D$16/220)*0.5),2)*$C$25/26*4</f>
        <v>0</v>
      </c>
      <c r="E25" s="17"/>
    </row>
    <row r="26" spans="1:5" ht="15.75" thickBot="1" x14ac:dyDescent="0.3">
      <c r="A26" s="2" t="s">
        <v>36</v>
      </c>
      <c r="B26" s="3" t="s">
        <v>37</v>
      </c>
      <c r="C26" s="75"/>
      <c r="D26" s="76"/>
      <c r="E26" s="17"/>
    </row>
    <row r="27" spans="1:5" ht="15.75" thickBot="1" x14ac:dyDescent="0.3">
      <c r="A27" s="2" t="s">
        <v>87</v>
      </c>
      <c r="B27" s="3" t="s">
        <v>135</v>
      </c>
      <c r="C27" s="75"/>
      <c r="D27" s="76"/>
      <c r="E27" s="17"/>
    </row>
    <row r="28" spans="1:5" ht="15.75" thickBot="1" x14ac:dyDescent="0.3">
      <c r="A28" s="35" t="s">
        <v>38</v>
      </c>
      <c r="B28" s="36"/>
      <c r="C28" s="37"/>
      <c r="D28" s="64">
        <f>ROUND(SUM(D16:D27),2)</f>
        <v>0</v>
      </c>
      <c r="E28" s="17"/>
    </row>
    <row r="29" spans="1:5" ht="15.75" thickBot="1" x14ac:dyDescent="0.3">
      <c r="A29" s="24" t="s">
        <v>39</v>
      </c>
      <c r="B29" s="25"/>
      <c r="C29" s="25"/>
      <c r="D29" s="26"/>
      <c r="E29" s="17"/>
    </row>
    <row r="30" spans="1:5" ht="15.75" thickBot="1" x14ac:dyDescent="0.3">
      <c r="A30" s="4">
        <v>2</v>
      </c>
      <c r="B30" s="5" t="s">
        <v>40</v>
      </c>
      <c r="C30" s="6" t="s">
        <v>41</v>
      </c>
      <c r="D30" s="6" t="s">
        <v>15</v>
      </c>
      <c r="E30" s="17"/>
    </row>
    <row r="31" spans="1:5" ht="15.75" thickBot="1" x14ac:dyDescent="0.3">
      <c r="A31" s="2" t="s">
        <v>16</v>
      </c>
      <c r="B31" s="3" t="s">
        <v>42</v>
      </c>
      <c r="C31" s="70"/>
      <c r="D31" s="71">
        <f>(((2*$C$31)*22)-(6%*$D$16))</f>
        <v>0</v>
      </c>
      <c r="E31" s="17"/>
    </row>
    <row r="32" spans="1:5" ht="15.75" thickBot="1" x14ac:dyDescent="0.3">
      <c r="A32" s="2" t="s">
        <v>18</v>
      </c>
      <c r="B32" s="3" t="s">
        <v>43</v>
      </c>
      <c r="C32" s="72"/>
      <c r="D32" s="73">
        <f>(22*$C$32)*(1-0.1)</f>
        <v>0</v>
      </c>
      <c r="E32" s="17"/>
    </row>
    <row r="33" spans="1:5" ht="15.75" thickBot="1" x14ac:dyDescent="0.3">
      <c r="A33" s="2" t="s">
        <v>20</v>
      </c>
      <c r="B33" s="3" t="s">
        <v>44</v>
      </c>
      <c r="C33" s="72"/>
      <c r="D33" s="54">
        <f>SUM(C33*6)*(1200/4000)</f>
        <v>0</v>
      </c>
      <c r="E33" s="17"/>
    </row>
    <row r="34" spans="1:5" ht="15.75" thickBot="1" x14ac:dyDescent="0.3">
      <c r="A34" s="7" t="s">
        <v>22</v>
      </c>
      <c r="B34" s="16" t="s">
        <v>135</v>
      </c>
      <c r="C34" s="74"/>
      <c r="D34" s="54"/>
      <c r="E34" s="17"/>
    </row>
    <row r="35" spans="1:5" ht="15.75" thickBot="1" x14ac:dyDescent="0.3">
      <c r="A35" s="35" t="s">
        <v>45</v>
      </c>
      <c r="B35" s="36"/>
      <c r="C35" s="37"/>
      <c r="D35" s="64">
        <f>ROUND(SUM(D31:D34),2)</f>
        <v>0</v>
      </c>
      <c r="E35" s="17"/>
    </row>
    <row r="36" spans="1:5" ht="15.75" thickBot="1" x14ac:dyDescent="0.3">
      <c r="A36" s="24" t="s">
        <v>46</v>
      </c>
      <c r="B36" s="25"/>
      <c r="C36" s="25"/>
      <c r="D36" s="26"/>
      <c r="E36" s="17"/>
    </row>
    <row r="37" spans="1:5" ht="15.75" thickBot="1" x14ac:dyDescent="0.3">
      <c r="A37" s="4">
        <v>3</v>
      </c>
      <c r="B37" s="5" t="s">
        <v>47</v>
      </c>
      <c r="C37" s="6" t="s">
        <v>41</v>
      </c>
      <c r="D37" s="6" t="s">
        <v>15</v>
      </c>
      <c r="E37" s="17"/>
    </row>
    <row r="38" spans="1:5" ht="15.75" thickBot="1" x14ac:dyDescent="0.3">
      <c r="A38" s="4"/>
      <c r="B38" s="5" t="s">
        <v>151</v>
      </c>
      <c r="C38" s="6"/>
      <c r="D38" s="6"/>
      <c r="E38" s="17"/>
    </row>
    <row r="39" spans="1:5" ht="15.75" thickBot="1" x14ac:dyDescent="0.3">
      <c r="A39" s="2" t="s">
        <v>16</v>
      </c>
      <c r="B39" s="13" t="s">
        <v>81</v>
      </c>
      <c r="C39" s="67">
        <v>0</v>
      </c>
      <c r="D39" s="54">
        <f>ROUND(SUM($C$39*20%)/12,2)</f>
        <v>0</v>
      </c>
      <c r="E39" s="17"/>
    </row>
    <row r="40" spans="1:5" ht="15.75" thickBot="1" x14ac:dyDescent="0.3">
      <c r="A40" s="2" t="s">
        <v>18</v>
      </c>
      <c r="B40" s="13" t="s">
        <v>128</v>
      </c>
      <c r="C40" s="68"/>
      <c r="D40" s="54"/>
      <c r="E40" s="17"/>
    </row>
    <row r="41" spans="1:5" ht="15.75" thickBot="1" x14ac:dyDescent="0.3">
      <c r="A41" s="2" t="s">
        <v>20</v>
      </c>
      <c r="B41" s="13" t="s">
        <v>84</v>
      </c>
      <c r="C41" s="68"/>
      <c r="D41" s="54"/>
      <c r="E41" s="18"/>
    </row>
    <row r="42" spans="1:5" ht="15.75" thickBot="1" x14ac:dyDescent="0.3">
      <c r="A42" s="2" t="s">
        <v>22</v>
      </c>
      <c r="B42" s="13" t="s">
        <v>83</v>
      </c>
      <c r="C42" s="68"/>
      <c r="D42" s="54">
        <f>ROUND(SUM($C$39*5%)/12,2)</f>
        <v>0</v>
      </c>
      <c r="E42" s="18"/>
    </row>
    <row r="43" spans="1:5" ht="15.75" thickBot="1" x14ac:dyDescent="0.3">
      <c r="A43" s="2" t="s">
        <v>24</v>
      </c>
      <c r="B43" s="13" t="s">
        <v>129</v>
      </c>
      <c r="C43" s="68"/>
      <c r="D43" s="54">
        <f>ROUND(SUM($C$39*3.5%)/12,2)</f>
        <v>0</v>
      </c>
      <c r="E43" s="18"/>
    </row>
    <row r="44" spans="1:5" ht="15.75" thickBot="1" x14ac:dyDescent="0.3">
      <c r="A44" s="2" t="s">
        <v>26</v>
      </c>
      <c r="B44" s="3" t="s">
        <v>48</v>
      </c>
      <c r="C44" s="69"/>
      <c r="D44" s="53"/>
      <c r="E44" s="18"/>
    </row>
    <row r="45" spans="1:5" ht="15.75" thickBot="1" x14ac:dyDescent="0.3">
      <c r="A45" s="7" t="s">
        <v>28</v>
      </c>
      <c r="B45" s="16" t="s">
        <v>135</v>
      </c>
      <c r="C45" s="69"/>
      <c r="D45" s="53"/>
      <c r="E45" s="17"/>
    </row>
    <row r="46" spans="1:5" ht="15.75" thickBot="1" x14ac:dyDescent="0.3">
      <c r="A46" s="35" t="s">
        <v>160</v>
      </c>
      <c r="B46" s="36"/>
      <c r="C46" s="37"/>
      <c r="D46" s="64">
        <f>ROUND(SUM(D39:D45),2)</f>
        <v>0</v>
      </c>
      <c r="E46" s="17"/>
    </row>
    <row r="47" spans="1:5" ht="15.75" thickBot="1" x14ac:dyDescent="0.3">
      <c r="A47" s="2"/>
      <c r="B47" s="12" t="s">
        <v>152</v>
      </c>
      <c r="C47" s="14"/>
      <c r="D47" s="11"/>
      <c r="E47" s="18"/>
    </row>
    <row r="48" spans="1:5" ht="15.75" thickBot="1" x14ac:dyDescent="0.3">
      <c r="A48" s="2" t="s">
        <v>30</v>
      </c>
      <c r="B48" s="13" t="s">
        <v>80</v>
      </c>
      <c r="C48" s="93">
        <v>3.194</v>
      </c>
      <c r="D48" s="54">
        <f>ROUND(SUM(2800/10)*$C$48,2)</f>
        <v>894.32</v>
      </c>
      <c r="E48" s="18"/>
    </row>
    <row r="49" spans="1:5" ht="15.75" thickBot="1" x14ac:dyDescent="0.3">
      <c r="A49" s="2" t="s">
        <v>32</v>
      </c>
      <c r="B49" s="13" t="s">
        <v>163</v>
      </c>
      <c r="C49" s="67"/>
      <c r="D49" s="54">
        <f>SUM(C49)</f>
        <v>0</v>
      </c>
      <c r="E49" s="17"/>
    </row>
    <row r="50" spans="1:5" ht="15.75" thickBot="1" x14ac:dyDescent="0.3">
      <c r="A50" s="2" t="s">
        <v>34</v>
      </c>
      <c r="B50" s="13" t="s">
        <v>82</v>
      </c>
      <c r="C50" s="68"/>
      <c r="D50" s="54"/>
      <c r="E50" s="17"/>
    </row>
    <row r="51" spans="1:5" ht="15.75" thickBot="1" x14ac:dyDescent="0.3">
      <c r="A51" s="2" t="s">
        <v>36</v>
      </c>
      <c r="B51" s="13" t="s">
        <v>162</v>
      </c>
      <c r="C51" s="68"/>
      <c r="D51" s="54"/>
      <c r="E51" s="18"/>
    </row>
    <row r="52" spans="1:5" ht="15.75" thickBot="1" x14ac:dyDescent="0.3">
      <c r="A52" s="7" t="s">
        <v>87</v>
      </c>
      <c r="B52" s="16" t="s">
        <v>135</v>
      </c>
      <c r="C52" s="69"/>
      <c r="D52" s="53"/>
      <c r="E52" s="17"/>
    </row>
    <row r="53" spans="1:5" ht="15.75" thickBot="1" x14ac:dyDescent="0.3">
      <c r="A53" s="35" t="s">
        <v>161</v>
      </c>
      <c r="B53" s="36"/>
      <c r="C53" s="37"/>
      <c r="D53" s="64">
        <f>ROUND(SUM(D48:D52),2)</f>
        <v>894.32</v>
      </c>
      <c r="E53" s="17"/>
    </row>
    <row r="54" spans="1:5" ht="15.75" thickBot="1" x14ac:dyDescent="0.3">
      <c r="A54" s="35" t="s">
        <v>91</v>
      </c>
      <c r="B54" s="36"/>
      <c r="C54" s="37"/>
      <c r="D54" s="104">
        <f>ROUND(SUM(D46,D53),2)</f>
        <v>894.32</v>
      </c>
      <c r="E54" s="17"/>
    </row>
    <row r="55" spans="1:5" ht="87.75" customHeight="1" thickBot="1" x14ac:dyDescent="0.3">
      <c r="A55" s="102"/>
      <c r="B55" s="102"/>
      <c r="C55" s="102"/>
      <c r="D55" s="103"/>
      <c r="E55" s="17"/>
    </row>
    <row r="56" spans="1:5" ht="15.75" thickBot="1" x14ac:dyDescent="0.3">
      <c r="A56" s="24" t="s">
        <v>49</v>
      </c>
      <c r="B56" s="25"/>
      <c r="C56" s="25"/>
      <c r="D56" s="26"/>
      <c r="E56" s="17"/>
    </row>
    <row r="57" spans="1:5" ht="15.75" thickBot="1" x14ac:dyDescent="0.3">
      <c r="A57" s="38"/>
      <c r="B57" s="39" t="s">
        <v>50</v>
      </c>
      <c r="C57" s="6" t="s">
        <v>51</v>
      </c>
      <c r="D57" s="6" t="s">
        <v>15</v>
      </c>
      <c r="E57" s="17"/>
    </row>
    <row r="58" spans="1:5" ht="15.75" thickBot="1" x14ac:dyDescent="0.3">
      <c r="A58" s="2" t="s">
        <v>16</v>
      </c>
      <c r="B58" s="3" t="s">
        <v>52</v>
      </c>
      <c r="C58" s="61"/>
      <c r="D58" s="47">
        <f>ROUND(SUM($C$58*$D$28),2)</f>
        <v>0</v>
      </c>
      <c r="E58" s="17"/>
    </row>
    <row r="59" spans="1:5" ht="15.75" thickBot="1" x14ac:dyDescent="0.3">
      <c r="A59" s="2" t="s">
        <v>18</v>
      </c>
      <c r="B59" s="3" t="s">
        <v>53</v>
      </c>
      <c r="C59" s="61"/>
      <c r="D59" s="47">
        <f>ROUND(SUM($C$59*$D$28),2)</f>
        <v>0</v>
      </c>
      <c r="E59" s="17"/>
    </row>
    <row r="60" spans="1:5" ht="15.75" thickBot="1" x14ac:dyDescent="0.3">
      <c r="A60" s="2" t="s">
        <v>20</v>
      </c>
      <c r="B60" s="3" t="s">
        <v>54</v>
      </c>
      <c r="C60" s="61"/>
      <c r="D60" s="47">
        <f>ROUND(SUM($C$60*$D$28),2)</f>
        <v>0</v>
      </c>
      <c r="E60" s="17"/>
    </row>
    <row r="61" spans="1:5" ht="15.75" thickBot="1" x14ac:dyDescent="0.3">
      <c r="A61" s="2" t="s">
        <v>22</v>
      </c>
      <c r="B61" s="3" t="s">
        <v>55</v>
      </c>
      <c r="C61" s="61"/>
      <c r="D61" s="47">
        <f>ROUND(SUM($C$61*$D$28),2)</f>
        <v>0</v>
      </c>
      <c r="E61" s="17"/>
    </row>
    <row r="62" spans="1:5" ht="15.75" thickBot="1" x14ac:dyDescent="0.3">
      <c r="A62" s="2" t="s">
        <v>24</v>
      </c>
      <c r="B62" s="3" t="s">
        <v>56</v>
      </c>
      <c r="C62" s="61"/>
      <c r="D62" s="47">
        <f>ROUND(SUM($C$62*$D$28),2)</f>
        <v>0</v>
      </c>
      <c r="E62" s="17"/>
    </row>
    <row r="63" spans="1:5" ht="15.75" thickBot="1" x14ac:dyDescent="0.3">
      <c r="A63" s="2" t="s">
        <v>26</v>
      </c>
      <c r="B63" s="3" t="s">
        <v>57</v>
      </c>
      <c r="C63" s="61"/>
      <c r="D63" s="47">
        <f>ROUND(SUM($C$63*$D$28),2)</f>
        <v>0</v>
      </c>
      <c r="E63" s="17"/>
    </row>
    <row r="64" spans="1:5" ht="15.75" thickBot="1" x14ac:dyDescent="0.3">
      <c r="A64" s="2" t="s">
        <v>28</v>
      </c>
      <c r="B64" s="3" t="s">
        <v>58</v>
      </c>
      <c r="C64" s="62"/>
      <c r="D64" s="47">
        <f>ROUND(SUM($C$64*$D$28),2)</f>
        <v>0</v>
      </c>
      <c r="E64" s="17"/>
    </row>
    <row r="65" spans="1:5" ht="15.75" thickBot="1" x14ac:dyDescent="0.3">
      <c r="A65" s="2" t="s">
        <v>30</v>
      </c>
      <c r="B65" s="3" t="s">
        <v>59</v>
      </c>
      <c r="C65" s="61"/>
      <c r="D65" s="47">
        <f>ROUND(SUM($C$65*$D$28),2)</f>
        <v>0</v>
      </c>
      <c r="E65" s="17"/>
    </row>
    <row r="66" spans="1:5" ht="15.75" thickBot="1" x14ac:dyDescent="0.3">
      <c r="A66" s="24" t="s">
        <v>168</v>
      </c>
      <c r="B66" s="26"/>
      <c r="C66" s="66">
        <f>SUM(C58:C65)</f>
        <v>0</v>
      </c>
      <c r="D66" s="64">
        <f>ROUND(SUM(D58:D65),2)</f>
        <v>0</v>
      </c>
      <c r="E66" s="17"/>
    </row>
    <row r="67" spans="1:5" ht="15.75" thickBot="1" x14ac:dyDescent="0.3">
      <c r="A67" s="38"/>
      <c r="B67" s="39" t="s">
        <v>141</v>
      </c>
      <c r="C67" s="6" t="s">
        <v>51</v>
      </c>
      <c r="D67" s="6" t="s">
        <v>15</v>
      </c>
      <c r="E67" s="17"/>
    </row>
    <row r="68" spans="1:5" ht="15.75" thickBot="1" x14ac:dyDescent="0.3">
      <c r="A68" s="2" t="s">
        <v>16</v>
      </c>
      <c r="B68" s="3" t="s">
        <v>60</v>
      </c>
      <c r="C68" s="61"/>
      <c r="D68" s="47">
        <f>ROUND(SUM($C$68*$D$28),2)</f>
        <v>0</v>
      </c>
      <c r="E68" s="17"/>
    </row>
    <row r="69" spans="1:5" ht="15.75" thickBot="1" x14ac:dyDescent="0.3">
      <c r="A69" s="24" t="s">
        <v>164</v>
      </c>
      <c r="B69" s="26"/>
      <c r="C69" s="66">
        <f>SUM(C68:C68)</f>
        <v>0</v>
      </c>
      <c r="D69" s="64">
        <f>ROUND(SUM(D68),2)</f>
        <v>0</v>
      </c>
      <c r="E69" s="17"/>
    </row>
    <row r="70" spans="1:5" ht="15.75" thickBot="1" x14ac:dyDescent="0.3">
      <c r="A70" s="2" t="s">
        <v>18</v>
      </c>
      <c r="B70" s="3" t="s">
        <v>136</v>
      </c>
      <c r="C70" s="62"/>
      <c r="D70" s="47">
        <f>ROUND(SUM($C$66*$D$69),2)</f>
        <v>0</v>
      </c>
      <c r="E70" s="17"/>
    </row>
    <row r="71" spans="1:5" ht="15.75" thickBot="1" x14ac:dyDescent="0.3">
      <c r="A71" s="24" t="s">
        <v>167</v>
      </c>
      <c r="B71" s="26"/>
      <c r="C71" s="66"/>
      <c r="D71" s="64">
        <f>ROUND(SUM(D70),2)</f>
        <v>0</v>
      </c>
      <c r="E71" s="17"/>
    </row>
    <row r="72" spans="1:5" ht="15.75" thickBot="1" x14ac:dyDescent="0.3">
      <c r="A72" s="24" t="s">
        <v>169</v>
      </c>
      <c r="B72" s="26"/>
      <c r="C72" s="66"/>
      <c r="D72" s="64">
        <f>ROUND(SUM(D69,D71),2)</f>
        <v>0</v>
      </c>
      <c r="E72" s="17"/>
    </row>
    <row r="73" spans="1:5" ht="15.75" thickBot="1" x14ac:dyDescent="0.3">
      <c r="A73" s="38"/>
      <c r="B73" s="39" t="s">
        <v>137</v>
      </c>
      <c r="C73" s="6" t="s">
        <v>51</v>
      </c>
      <c r="D73" s="6" t="s">
        <v>15</v>
      </c>
      <c r="E73" s="17"/>
    </row>
    <row r="74" spans="1:5" ht="15.75" thickBot="1" x14ac:dyDescent="0.3">
      <c r="A74" s="2" t="s">
        <v>16</v>
      </c>
      <c r="B74" s="3" t="s">
        <v>138</v>
      </c>
      <c r="C74" s="62"/>
      <c r="D74" s="53">
        <f>((($D$28+($D$28/3))*((4/12)/12))*0.01)</f>
        <v>0</v>
      </c>
      <c r="E74" s="17"/>
    </row>
    <row r="75" spans="1:5" ht="15.75" thickBot="1" x14ac:dyDescent="0.3">
      <c r="A75" s="2" t="s">
        <v>18</v>
      </c>
      <c r="B75" s="3" t="s">
        <v>139</v>
      </c>
      <c r="C75" s="62"/>
      <c r="D75" s="53">
        <f>$D$74*$C$66</f>
        <v>0</v>
      </c>
      <c r="E75" s="17"/>
    </row>
    <row r="76" spans="1:5" ht="15.75" thickBot="1" x14ac:dyDescent="0.3">
      <c r="A76" s="2" t="s">
        <v>20</v>
      </c>
      <c r="B76" s="3" t="s">
        <v>140</v>
      </c>
      <c r="C76" s="62"/>
      <c r="D76" s="53">
        <f>((($D$28+$D$69)*(4/12)*0.01)*$C$66)</f>
        <v>0</v>
      </c>
      <c r="E76" s="17"/>
    </row>
    <row r="77" spans="1:5" ht="15.75" thickBot="1" x14ac:dyDescent="0.3">
      <c r="A77" s="24" t="s">
        <v>170</v>
      </c>
      <c r="B77" s="26"/>
      <c r="C77" s="66">
        <f>SUM(C74:C76)</f>
        <v>0</v>
      </c>
      <c r="D77" s="60">
        <f>ROUND(SUM(D74:D76),2)</f>
        <v>0</v>
      </c>
      <c r="E77" s="17"/>
    </row>
    <row r="78" spans="1:5" ht="15.75" thickBot="1" x14ac:dyDescent="0.3">
      <c r="A78" s="38"/>
      <c r="B78" s="39" t="s">
        <v>142</v>
      </c>
      <c r="C78" s="6" t="s">
        <v>51</v>
      </c>
      <c r="D78" s="6" t="s">
        <v>15</v>
      </c>
      <c r="E78" s="17"/>
    </row>
    <row r="79" spans="1:5" ht="15.75" thickBot="1" x14ac:dyDescent="0.3">
      <c r="A79" s="2" t="s">
        <v>16</v>
      </c>
      <c r="B79" s="3" t="s">
        <v>62</v>
      </c>
      <c r="C79" s="62"/>
      <c r="D79" s="54">
        <f>ROUND(($D$28/12)*5/100,2)</f>
        <v>0</v>
      </c>
      <c r="E79" s="17"/>
    </row>
    <row r="80" spans="1:5" ht="15.75" thickBot="1" x14ac:dyDescent="0.3">
      <c r="A80" s="2" t="s">
        <v>18</v>
      </c>
      <c r="B80" s="3" t="s">
        <v>63</v>
      </c>
      <c r="C80" s="62"/>
      <c r="D80" s="54">
        <f>ROUND($D$79*0.08,2)</f>
        <v>0</v>
      </c>
      <c r="E80" s="17"/>
    </row>
    <row r="81" spans="1:5" ht="15.75" thickBot="1" x14ac:dyDescent="0.3">
      <c r="A81" s="2" t="s">
        <v>20</v>
      </c>
      <c r="B81" s="3" t="s">
        <v>64</v>
      </c>
      <c r="C81" s="62"/>
      <c r="D81" s="54">
        <f>ROUND(((($D$28*0.08)*0.5)*0.05),2)</f>
        <v>0</v>
      </c>
      <c r="E81" s="17"/>
    </row>
    <row r="82" spans="1:5" ht="15.75" thickBot="1" x14ac:dyDescent="0.3">
      <c r="A82" s="2" t="s">
        <v>22</v>
      </c>
      <c r="B82" s="3" t="s">
        <v>65</v>
      </c>
      <c r="C82" s="62"/>
      <c r="D82" s="54">
        <f>ROUND((($D$28/30)*7)/12,2)</f>
        <v>0</v>
      </c>
      <c r="E82" s="17"/>
    </row>
    <row r="83" spans="1:5" ht="15.75" thickBot="1" x14ac:dyDescent="0.3">
      <c r="A83" s="2" t="s">
        <v>24</v>
      </c>
      <c r="B83" s="3" t="s">
        <v>66</v>
      </c>
      <c r="C83" s="62"/>
      <c r="D83" s="54">
        <f>ROUND($D$82*$C$66,2)</f>
        <v>0</v>
      </c>
      <c r="E83" s="17"/>
    </row>
    <row r="84" spans="1:5" ht="15.75" thickBot="1" x14ac:dyDescent="0.3">
      <c r="A84" s="2" t="s">
        <v>26</v>
      </c>
      <c r="B84" s="3" t="s">
        <v>143</v>
      </c>
      <c r="C84" s="62"/>
      <c r="D84" s="54">
        <f>ROUND(($D$28*0.05)*0.5,2)</f>
        <v>0</v>
      </c>
      <c r="E84" s="17"/>
    </row>
    <row r="85" spans="1:5" ht="15.75" thickBot="1" x14ac:dyDescent="0.3">
      <c r="A85" s="24" t="s">
        <v>171</v>
      </c>
      <c r="B85" s="26"/>
      <c r="C85" s="66">
        <f>SUM(C79:C84)</f>
        <v>0</v>
      </c>
      <c r="D85" s="64">
        <f>ROUND(SUM(D79:D84),2)</f>
        <v>0</v>
      </c>
      <c r="E85" s="17"/>
    </row>
    <row r="86" spans="1:5" ht="15.75" thickBot="1" x14ac:dyDescent="0.3">
      <c r="A86" s="38"/>
      <c r="B86" s="39" t="s">
        <v>144</v>
      </c>
      <c r="C86" s="6" t="s">
        <v>51</v>
      </c>
      <c r="D86" s="6" t="s">
        <v>15</v>
      </c>
      <c r="E86" s="17"/>
    </row>
    <row r="87" spans="1:5" ht="15.75" thickBot="1" x14ac:dyDescent="0.3">
      <c r="A87" s="2" t="s">
        <v>16</v>
      </c>
      <c r="B87" s="3" t="s">
        <v>145</v>
      </c>
      <c r="C87" s="61"/>
      <c r="D87" s="53">
        <f>ROUND($D$28*$C$87,2)</f>
        <v>0</v>
      </c>
      <c r="E87" s="17"/>
    </row>
    <row r="88" spans="1:5" ht="15.75" thickBot="1" x14ac:dyDescent="0.3">
      <c r="A88" s="2" t="s">
        <v>18</v>
      </c>
      <c r="B88" s="3" t="s">
        <v>67</v>
      </c>
      <c r="C88" s="62"/>
      <c r="D88" s="54">
        <f>ROUND(5/30*$D$28/12,2)</f>
        <v>0</v>
      </c>
      <c r="E88" s="17"/>
    </row>
    <row r="89" spans="1:5" ht="15.75" thickBot="1" x14ac:dyDescent="0.3">
      <c r="A89" s="2" t="s">
        <v>20</v>
      </c>
      <c r="B89" s="3" t="s">
        <v>70</v>
      </c>
      <c r="C89" s="61"/>
      <c r="D89" s="53">
        <f>(((($D$28/30)/12)*5)*0.015)</f>
        <v>0</v>
      </c>
      <c r="E89" s="17"/>
    </row>
    <row r="90" spans="1:5" ht="15.75" thickBot="1" x14ac:dyDescent="0.3">
      <c r="A90" s="2" t="s">
        <v>22</v>
      </c>
      <c r="B90" s="3" t="s">
        <v>68</v>
      </c>
      <c r="C90" s="62"/>
      <c r="D90" s="53">
        <f>ROUND((1/30*$D$28)/12,2)</f>
        <v>0</v>
      </c>
      <c r="E90" s="17"/>
    </row>
    <row r="91" spans="1:5" ht="15.75" thickBot="1" x14ac:dyDescent="0.3">
      <c r="A91" s="2" t="s">
        <v>24</v>
      </c>
      <c r="B91" s="3" t="s">
        <v>69</v>
      </c>
      <c r="C91" s="62"/>
      <c r="D91" s="54">
        <f>ROUND((((15/30)*$D$28)/12)*0.78%,2)</f>
        <v>0</v>
      </c>
      <c r="E91" s="17"/>
    </row>
    <row r="92" spans="1:5" ht="15.75" thickBot="1" x14ac:dyDescent="0.3">
      <c r="A92" s="2" t="s">
        <v>26</v>
      </c>
      <c r="B92" s="3" t="s">
        <v>135</v>
      </c>
      <c r="C92" s="61"/>
      <c r="D92" s="53"/>
      <c r="E92" s="17"/>
    </row>
    <row r="93" spans="1:5" ht="15.75" thickBot="1" x14ac:dyDescent="0.3">
      <c r="A93" s="24" t="s">
        <v>166</v>
      </c>
      <c r="B93" s="26"/>
      <c r="C93" s="63">
        <f>SUM(C87:C92)</f>
        <v>0</v>
      </c>
      <c r="D93" s="64">
        <f>ROUND(SUM(D87:D92),2)</f>
        <v>0</v>
      </c>
      <c r="E93" s="17"/>
    </row>
    <row r="94" spans="1:5" ht="15.75" thickBot="1" x14ac:dyDescent="0.3">
      <c r="A94" s="2" t="s">
        <v>28</v>
      </c>
      <c r="B94" s="3" t="s">
        <v>71</v>
      </c>
      <c r="C94" s="62"/>
      <c r="D94" s="53">
        <f>ROUND($D$93*$C$66,2)</f>
        <v>0</v>
      </c>
      <c r="E94" s="17"/>
    </row>
    <row r="95" spans="1:5" ht="15.75" thickBot="1" x14ac:dyDescent="0.3">
      <c r="A95" s="24" t="s">
        <v>167</v>
      </c>
      <c r="B95" s="26"/>
      <c r="C95" s="63"/>
      <c r="D95" s="64">
        <f>ROUND(SUM(D94),2)</f>
        <v>0</v>
      </c>
      <c r="E95" s="17"/>
    </row>
    <row r="96" spans="1:5" ht="15.75" thickBot="1" x14ac:dyDescent="0.3">
      <c r="A96" s="35" t="s">
        <v>172</v>
      </c>
      <c r="B96" s="44"/>
      <c r="C96" s="63"/>
      <c r="D96" s="65">
        <f>ROUND(SUM(D93,D95),2)</f>
        <v>0</v>
      </c>
      <c r="E96" s="17"/>
    </row>
    <row r="97" spans="1:5" ht="15.75" thickBot="1" x14ac:dyDescent="0.3">
      <c r="A97" s="119" t="s">
        <v>149</v>
      </c>
      <c r="B97" s="120"/>
      <c r="C97" s="120"/>
      <c r="D97" s="121"/>
      <c r="E97" s="17"/>
    </row>
    <row r="98" spans="1:5" ht="15.75" thickBot="1" x14ac:dyDescent="0.3">
      <c r="A98" s="4">
        <v>4</v>
      </c>
      <c r="B98" s="23" t="s">
        <v>150</v>
      </c>
      <c r="C98" s="20" t="s">
        <v>51</v>
      </c>
      <c r="D98" s="6" t="s">
        <v>15</v>
      </c>
      <c r="E98" s="17"/>
    </row>
    <row r="99" spans="1:5" ht="15.75" thickBot="1" x14ac:dyDescent="0.3">
      <c r="A99" s="2" t="s">
        <v>72</v>
      </c>
      <c r="B99" s="8" t="s">
        <v>74</v>
      </c>
      <c r="C99" s="57"/>
      <c r="D99" s="47">
        <f>ROUND(SUM($D$66),2)</f>
        <v>0</v>
      </c>
      <c r="E99" s="17"/>
    </row>
    <row r="100" spans="1:5" ht="15.75" thickBot="1" x14ac:dyDescent="0.3">
      <c r="A100" s="2" t="s">
        <v>73</v>
      </c>
      <c r="B100" s="8" t="s">
        <v>146</v>
      </c>
      <c r="C100" s="57"/>
      <c r="D100" s="47">
        <f>ROUND(SUM($D$72),2)</f>
        <v>0</v>
      </c>
      <c r="E100" s="17"/>
    </row>
    <row r="101" spans="1:5" ht="15.75" thickBot="1" x14ac:dyDescent="0.3">
      <c r="A101" s="2" t="s">
        <v>75</v>
      </c>
      <c r="B101" s="8" t="s">
        <v>138</v>
      </c>
      <c r="C101" s="57"/>
      <c r="D101" s="47">
        <f>ROUND(SUM($D$77),2)</f>
        <v>0</v>
      </c>
      <c r="E101" s="17"/>
    </row>
    <row r="102" spans="1:5" ht="15.75" thickBot="1" x14ac:dyDescent="0.3">
      <c r="A102" s="2" t="s">
        <v>77</v>
      </c>
      <c r="B102" s="8" t="s">
        <v>76</v>
      </c>
      <c r="C102" s="57"/>
      <c r="D102" s="47">
        <f>ROUND(SUM($D$85),2)</f>
        <v>0</v>
      </c>
      <c r="E102" s="17"/>
    </row>
    <row r="103" spans="1:5" ht="15.75" thickBot="1" x14ac:dyDescent="0.3">
      <c r="A103" s="2" t="s">
        <v>79</v>
      </c>
      <c r="B103" s="8" t="s">
        <v>78</v>
      </c>
      <c r="C103" s="57"/>
      <c r="D103" s="47">
        <f>ROUND(SUM($D$96),2)</f>
        <v>0</v>
      </c>
      <c r="E103" s="17"/>
    </row>
    <row r="104" spans="1:5" ht="15.75" thickBot="1" x14ac:dyDescent="0.3">
      <c r="A104" s="45" t="s">
        <v>147</v>
      </c>
      <c r="B104" s="46" t="s">
        <v>135</v>
      </c>
      <c r="C104" s="58"/>
      <c r="D104" s="59"/>
      <c r="E104" s="17"/>
    </row>
    <row r="105" spans="1:5" ht="15.75" thickBot="1" x14ac:dyDescent="0.3">
      <c r="A105" s="35" t="s">
        <v>165</v>
      </c>
      <c r="B105" s="44"/>
      <c r="C105" s="55">
        <f>SUM(C99:C104)</f>
        <v>0</v>
      </c>
      <c r="D105" s="108">
        <f>ROUND(SUM(D99:D104),2)</f>
        <v>0</v>
      </c>
      <c r="E105" s="17"/>
    </row>
    <row r="106" spans="1:5" ht="82.5" customHeight="1" thickBot="1" x14ac:dyDescent="0.3">
      <c r="A106" s="102"/>
      <c r="B106" s="102"/>
      <c r="C106" s="106"/>
      <c r="D106" s="107"/>
      <c r="E106" s="17"/>
    </row>
    <row r="107" spans="1:5" ht="15.75" thickBot="1" x14ac:dyDescent="0.3">
      <c r="A107" s="24" t="s">
        <v>153</v>
      </c>
      <c r="B107" s="25"/>
      <c r="C107" s="25"/>
      <c r="D107" s="26"/>
      <c r="E107" s="17"/>
    </row>
    <row r="108" spans="1:5" ht="15.75" thickBot="1" x14ac:dyDescent="0.3">
      <c r="A108" s="4">
        <v>5</v>
      </c>
      <c r="B108" s="23" t="s">
        <v>173</v>
      </c>
      <c r="C108" s="20" t="s">
        <v>51</v>
      </c>
      <c r="D108" s="6" t="s">
        <v>15</v>
      </c>
      <c r="E108" s="17"/>
    </row>
    <row r="109" spans="1:5" ht="15.75" thickBot="1" x14ac:dyDescent="0.3">
      <c r="A109" s="2" t="s">
        <v>16</v>
      </c>
      <c r="B109" s="3" t="s">
        <v>154</v>
      </c>
      <c r="C109" s="50">
        <v>0</v>
      </c>
      <c r="D109" s="47">
        <f>SUM($D$118+$D$119+$D$120+$D$121)*$C$109</f>
        <v>0</v>
      </c>
      <c r="E109" s="17"/>
    </row>
    <row r="110" spans="1:5" ht="15.75" thickBot="1" x14ac:dyDescent="0.3">
      <c r="A110" s="2" t="s">
        <v>18</v>
      </c>
      <c r="B110" s="3" t="s">
        <v>88</v>
      </c>
      <c r="C110" s="51">
        <v>1.9000000000000001E-4</v>
      </c>
      <c r="D110" s="47">
        <f>SUM($D$118+$D$119+$D$120+$D$121+$D$109)*$C$110</f>
        <v>0.16992080000000001</v>
      </c>
      <c r="E110" s="17"/>
    </row>
    <row r="111" spans="1:5" ht="15.75" thickBot="1" x14ac:dyDescent="0.3">
      <c r="A111" s="2" t="s">
        <v>20</v>
      </c>
      <c r="B111" s="8" t="s">
        <v>199</v>
      </c>
      <c r="C111" s="52"/>
      <c r="D111" s="53">
        <f>ROUND(SUM($D$118+$D$119+$D$120+$D$121+$D$109+$D$110)/(1-$C$111),2)</f>
        <v>894.49</v>
      </c>
      <c r="E111" s="17"/>
    </row>
    <row r="112" spans="1:5" ht="15.75" thickBot="1" x14ac:dyDescent="0.3">
      <c r="A112" s="2" t="s">
        <v>156</v>
      </c>
      <c r="B112" s="3" t="s">
        <v>200</v>
      </c>
      <c r="C112" s="50">
        <v>5.7000000000000002E-3</v>
      </c>
      <c r="D112" s="53">
        <f>$D$111*$C$112</f>
        <v>5.0985930000000002</v>
      </c>
      <c r="E112" s="17"/>
    </row>
    <row r="113" spans="1:8" ht="15.75" thickBot="1" x14ac:dyDescent="0.3">
      <c r="A113" s="2" t="s">
        <v>157</v>
      </c>
      <c r="B113" s="3" t="s">
        <v>85</v>
      </c>
      <c r="C113" s="50">
        <v>2.4199999999999999E-2</v>
      </c>
      <c r="D113" s="53">
        <f>$D$111*$C$113</f>
        <v>21.646657999999999</v>
      </c>
      <c r="E113" s="17"/>
    </row>
    <row r="114" spans="1:8" ht="15.75" thickBot="1" x14ac:dyDescent="0.3">
      <c r="A114" s="113" t="s">
        <v>158</v>
      </c>
      <c r="B114" s="114" t="s">
        <v>86</v>
      </c>
      <c r="C114" s="50">
        <v>0.05</v>
      </c>
      <c r="D114" s="53">
        <f>$D$111*$C$114</f>
        <v>44.724500000000006</v>
      </c>
      <c r="E114" s="17"/>
    </row>
    <row r="115" spans="1:8" ht="15.75" thickBot="1" x14ac:dyDescent="0.3">
      <c r="A115" s="40" t="s">
        <v>197</v>
      </c>
      <c r="B115" s="41" t="s">
        <v>198</v>
      </c>
      <c r="C115" s="50">
        <v>7.8299999999999995E-2</v>
      </c>
      <c r="D115" s="54">
        <f>$D$111*$C$115</f>
        <v>70.038567</v>
      </c>
      <c r="E115" s="17"/>
    </row>
    <row r="116" spans="1:8" ht="15.75" thickBot="1" x14ac:dyDescent="0.3">
      <c r="A116" s="82" t="s">
        <v>155</v>
      </c>
      <c r="B116" s="44"/>
      <c r="C116" s="55">
        <f>SUM(C109+C110+C112+C113+C114+C115)</f>
        <v>0.15838999999999998</v>
      </c>
      <c r="D116" s="56">
        <f>SUM(D109+D110+D112+D113+D114+D115)</f>
        <v>141.6782388</v>
      </c>
      <c r="E116" s="17"/>
    </row>
    <row r="117" spans="1:8" ht="15.75" thickBot="1" x14ac:dyDescent="0.3">
      <c r="A117" s="42" t="s">
        <v>179</v>
      </c>
      <c r="B117" s="43"/>
      <c r="C117" s="25"/>
      <c r="D117" s="26"/>
      <c r="E117" s="17"/>
    </row>
    <row r="118" spans="1:8" ht="15.75" thickBot="1" x14ac:dyDescent="0.3">
      <c r="A118" s="2" t="s">
        <v>16</v>
      </c>
      <c r="B118" s="28" t="s">
        <v>12</v>
      </c>
      <c r="C118" s="29"/>
      <c r="D118" s="47">
        <f>ROUND(SUM($D$28),2)</f>
        <v>0</v>
      </c>
      <c r="E118" s="17"/>
      <c r="H118" s="19"/>
    </row>
    <row r="119" spans="1:8" ht="15.75" thickBot="1" x14ac:dyDescent="0.3">
      <c r="A119" s="2" t="s">
        <v>18</v>
      </c>
      <c r="B119" s="28" t="s">
        <v>89</v>
      </c>
      <c r="C119" s="29"/>
      <c r="D119" s="47">
        <f>ROUND(SUM($D$35),2)</f>
        <v>0</v>
      </c>
      <c r="E119" s="17"/>
    </row>
    <row r="120" spans="1:8" ht="15.75" thickBot="1" x14ac:dyDescent="0.3">
      <c r="A120" s="2" t="s">
        <v>20</v>
      </c>
      <c r="B120" s="28" t="s">
        <v>46</v>
      </c>
      <c r="C120" s="29"/>
      <c r="D120" s="47">
        <f>ROUND(SUM($D$54),2)</f>
        <v>894.32</v>
      </c>
      <c r="E120" s="17"/>
    </row>
    <row r="121" spans="1:8" ht="15.75" thickBot="1" x14ac:dyDescent="0.3">
      <c r="A121" s="2" t="s">
        <v>22</v>
      </c>
      <c r="B121" s="28" t="s">
        <v>49</v>
      </c>
      <c r="C121" s="29"/>
      <c r="D121" s="47">
        <f>ROUND(SUM($D$105),2)</f>
        <v>0</v>
      </c>
      <c r="E121" s="17"/>
    </row>
    <row r="122" spans="1:8" ht="15.75" thickBot="1" x14ac:dyDescent="0.3">
      <c r="A122" s="2" t="s">
        <v>24</v>
      </c>
      <c r="B122" s="28" t="s">
        <v>153</v>
      </c>
      <c r="C122" s="29"/>
      <c r="D122" s="47">
        <f>ROUND(SUM($D$116),2)</f>
        <v>141.68</v>
      </c>
      <c r="E122" s="17"/>
    </row>
    <row r="123" spans="1:8" ht="15.75" thickBot="1" x14ac:dyDescent="0.3">
      <c r="A123" s="21" t="s">
        <v>176</v>
      </c>
      <c r="B123" s="27"/>
      <c r="C123" s="22"/>
      <c r="D123" s="48">
        <f>ROUND(SUM(D118:D122),2)</f>
        <v>1036</v>
      </c>
      <c r="E123" s="17"/>
    </row>
    <row r="124" spans="1:8" ht="15.75" thickBot="1" x14ac:dyDescent="0.3">
      <c r="A124" s="21" t="s">
        <v>177</v>
      </c>
      <c r="B124" s="27"/>
      <c r="C124" s="22"/>
      <c r="D124" s="49">
        <v>2800</v>
      </c>
      <c r="E124" s="17"/>
    </row>
    <row r="125" spans="1:8" ht="15.75" thickBot="1" x14ac:dyDescent="0.3">
      <c r="A125" s="21" t="s">
        <v>178</v>
      </c>
      <c r="B125" s="27"/>
      <c r="C125" s="22"/>
      <c r="D125" s="48">
        <f>ROUND(SUM(D123/D124),2)</f>
        <v>0.37</v>
      </c>
      <c r="E125" s="17"/>
    </row>
  </sheetData>
  <mergeCells count="3">
    <mergeCell ref="A97:D97"/>
    <mergeCell ref="C12:D12"/>
    <mergeCell ref="C13:D13"/>
  </mergeCells>
  <printOptions horizontalCentered="1"/>
  <pageMargins left="0.23622047244094491" right="0.23622047244094491" top="0" bottom="0" header="0.31496062992125984" footer="0.31496062992125984"/>
  <pageSetup paperSize="9" scale="85" orientation="portrait" r:id="rId1"/>
  <rowBreaks count="2" manualBreakCount="2">
    <brk id="54" max="16383" man="1"/>
    <brk id="105" max="3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H125"/>
  <sheetViews>
    <sheetView view="pageBreakPreview" topLeftCell="A108" zoomScaleNormal="100" zoomScaleSheetLayoutView="100" workbookViewId="0">
      <selection activeCell="A25" sqref="A25"/>
    </sheetView>
  </sheetViews>
  <sheetFormatPr defaultRowHeight="15" x14ac:dyDescent="0.25"/>
  <cols>
    <col min="1" max="1" width="5.28515625" customWidth="1"/>
    <col min="2" max="2" width="73.85546875" customWidth="1"/>
    <col min="3" max="3" width="16.28515625" customWidth="1"/>
    <col min="4" max="4" width="17.7109375" customWidth="1"/>
  </cols>
  <sheetData>
    <row r="1" spans="1:7" ht="82.5" customHeight="1" x14ac:dyDescent="0.25"/>
    <row r="2" spans="1:7" x14ac:dyDescent="0.25">
      <c r="A2" s="79" t="s">
        <v>0</v>
      </c>
      <c r="B2" s="79"/>
      <c r="C2" s="79"/>
      <c r="D2" s="79"/>
    </row>
    <row r="3" spans="1:7" x14ac:dyDescent="0.25">
      <c r="A3" s="80" t="s">
        <v>1</v>
      </c>
      <c r="B3" s="80"/>
      <c r="C3" s="80"/>
      <c r="D3" s="80"/>
    </row>
    <row r="4" spans="1:7" x14ac:dyDescent="0.25">
      <c r="A4" s="81" t="s">
        <v>174</v>
      </c>
      <c r="B4" s="81"/>
      <c r="C4" s="81"/>
      <c r="D4" s="81"/>
    </row>
    <row r="5" spans="1:7" ht="15.75" thickBot="1" x14ac:dyDescent="0.3">
      <c r="A5" s="1"/>
      <c r="B5" s="9"/>
      <c r="C5" s="9"/>
      <c r="D5" s="9"/>
    </row>
    <row r="6" spans="1:7" ht="15.75" thickBot="1" x14ac:dyDescent="0.3">
      <c r="A6" s="21" t="s">
        <v>148</v>
      </c>
      <c r="B6" s="22"/>
      <c r="C6" s="10" t="s">
        <v>159</v>
      </c>
      <c r="D6" s="78" t="s">
        <v>182</v>
      </c>
    </row>
    <row r="7" spans="1:7" ht="15.75" thickBot="1" x14ac:dyDescent="0.3">
      <c r="A7" s="24" t="s">
        <v>3</v>
      </c>
      <c r="B7" s="25"/>
      <c r="C7" s="25"/>
      <c r="D7" s="26"/>
      <c r="E7" s="17"/>
    </row>
    <row r="8" spans="1:7" ht="15.75" thickBot="1" x14ac:dyDescent="0.3">
      <c r="A8" s="21" t="s">
        <v>4</v>
      </c>
      <c r="B8" s="27"/>
      <c r="C8" s="27"/>
      <c r="D8" s="22"/>
      <c r="E8" s="17"/>
    </row>
    <row r="9" spans="1:7" ht="15.75" thickBot="1" x14ac:dyDescent="0.3">
      <c r="A9" s="2">
        <v>1</v>
      </c>
      <c r="B9" s="3" t="s">
        <v>5</v>
      </c>
      <c r="C9" s="30" t="s">
        <v>196</v>
      </c>
      <c r="D9" s="31"/>
      <c r="E9" s="17"/>
    </row>
    <row r="10" spans="1:7" ht="15.75" thickBot="1" x14ac:dyDescent="0.3">
      <c r="A10" s="2">
        <v>2</v>
      </c>
      <c r="B10" s="3" t="s">
        <v>6</v>
      </c>
      <c r="C10" s="30" t="s">
        <v>7</v>
      </c>
      <c r="D10" s="31"/>
      <c r="E10" s="17"/>
      <c r="G10" s="34"/>
    </row>
    <row r="11" spans="1:7" ht="15.75" thickBot="1" x14ac:dyDescent="0.3">
      <c r="A11" s="2">
        <v>4</v>
      </c>
      <c r="B11" s="3" t="s">
        <v>8</v>
      </c>
      <c r="C11" s="30" t="s">
        <v>9</v>
      </c>
      <c r="D11" s="31"/>
      <c r="E11" s="17"/>
    </row>
    <row r="12" spans="1:7" ht="15.75" thickBot="1" x14ac:dyDescent="0.3">
      <c r="A12" s="2">
        <v>5</v>
      </c>
      <c r="B12" s="3" t="s">
        <v>10</v>
      </c>
      <c r="C12" s="117" t="s">
        <v>183</v>
      </c>
      <c r="D12" s="118"/>
      <c r="E12" s="17"/>
    </row>
    <row r="13" spans="1:7" ht="15.75" thickBot="1" x14ac:dyDescent="0.3">
      <c r="A13" s="2">
        <v>6</v>
      </c>
      <c r="B13" s="3" t="s">
        <v>11</v>
      </c>
      <c r="C13" s="117" t="s">
        <v>184</v>
      </c>
      <c r="D13" s="118"/>
      <c r="E13" s="17"/>
    </row>
    <row r="14" spans="1:7" ht="15.75" thickBot="1" x14ac:dyDescent="0.3">
      <c r="A14" s="24" t="s">
        <v>12</v>
      </c>
      <c r="B14" s="25"/>
      <c r="C14" s="25"/>
      <c r="D14" s="26"/>
      <c r="E14" s="17"/>
    </row>
    <row r="15" spans="1:7" ht="15.75" thickBot="1" x14ac:dyDescent="0.3">
      <c r="A15" s="4">
        <v>1</v>
      </c>
      <c r="B15" s="5" t="s">
        <v>13</v>
      </c>
      <c r="C15" s="6" t="s">
        <v>14</v>
      </c>
      <c r="D15" s="6" t="s">
        <v>15</v>
      </c>
      <c r="E15" s="17"/>
    </row>
    <row r="16" spans="1:7" ht="15.75" thickBot="1" x14ac:dyDescent="0.3">
      <c r="A16" s="2" t="s">
        <v>16</v>
      </c>
      <c r="B16" s="3" t="s">
        <v>17</v>
      </c>
      <c r="C16" s="75"/>
      <c r="D16" s="76"/>
      <c r="E16" s="17"/>
    </row>
    <row r="17" spans="1:5" ht="15.75" thickBot="1" x14ac:dyDescent="0.3">
      <c r="A17" s="2" t="s">
        <v>18</v>
      </c>
      <c r="B17" s="3" t="s">
        <v>19</v>
      </c>
      <c r="C17" s="75"/>
      <c r="D17" s="76"/>
      <c r="E17" s="17"/>
    </row>
    <row r="18" spans="1:5" ht="15.75" thickBot="1" x14ac:dyDescent="0.3">
      <c r="A18" s="2" t="s">
        <v>20</v>
      </c>
      <c r="B18" s="3" t="s">
        <v>21</v>
      </c>
      <c r="C18" s="69"/>
      <c r="D18" s="53"/>
      <c r="E18" s="17"/>
    </row>
    <row r="19" spans="1:5" ht="15.75" thickBot="1" x14ac:dyDescent="0.3">
      <c r="A19" s="2" t="s">
        <v>22</v>
      </c>
      <c r="B19" s="3" t="s">
        <v>23</v>
      </c>
      <c r="C19" s="77"/>
      <c r="D19" s="53"/>
      <c r="E19" s="17"/>
    </row>
    <row r="20" spans="1:5" ht="15.75" thickBot="1" x14ac:dyDescent="0.3">
      <c r="A20" s="2" t="s">
        <v>24</v>
      </c>
      <c r="B20" s="3" t="s">
        <v>25</v>
      </c>
      <c r="C20" s="69"/>
      <c r="D20" s="53"/>
      <c r="E20" s="17"/>
    </row>
    <row r="21" spans="1:5" ht="15.75" thickBot="1" x14ac:dyDescent="0.3">
      <c r="A21" s="2" t="s">
        <v>26</v>
      </c>
      <c r="B21" s="3" t="s">
        <v>27</v>
      </c>
      <c r="C21" s="69"/>
      <c r="D21" s="54">
        <f>ROUND(($D$16/220)+(($D$16/220)*0.5),2)*$C$21</f>
        <v>0</v>
      </c>
      <c r="E21" s="17"/>
    </row>
    <row r="22" spans="1:5" ht="15.75" thickBot="1" x14ac:dyDescent="0.3">
      <c r="A22" s="2" t="s">
        <v>28</v>
      </c>
      <c r="B22" s="3" t="s">
        <v>29</v>
      </c>
      <c r="C22" s="69"/>
      <c r="D22" s="54">
        <f>ROUND(($D$16/220)+(($D$16/220)*1.2),2)*$C$22</f>
        <v>0</v>
      </c>
      <c r="E22" s="17"/>
    </row>
    <row r="23" spans="1:5" ht="15.75" thickBot="1" x14ac:dyDescent="0.3">
      <c r="A23" s="2" t="s">
        <v>30</v>
      </c>
      <c r="B23" s="3" t="s">
        <v>31</v>
      </c>
      <c r="C23" s="69"/>
      <c r="D23" s="54"/>
      <c r="E23" s="17"/>
    </row>
    <row r="24" spans="1:5" ht="15.75" thickBot="1" x14ac:dyDescent="0.3">
      <c r="A24" s="2" t="s">
        <v>32</v>
      </c>
      <c r="B24" s="3" t="s">
        <v>33</v>
      </c>
      <c r="C24" s="69"/>
      <c r="D24" s="54"/>
      <c r="E24" s="17"/>
    </row>
    <row r="25" spans="1:5" ht="15.75" thickBot="1" x14ac:dyDescent="0.3">
      <c r="A25" s="2" t="s">
        <v>34</v>
      </c>
      <c r="B25" s="3" t="s">
        <v>35</v>
      </c>
      <c r="C25" s="69"/>
      <c r="D25" s="54">
        <f>ROUND(($D$16/220)+(($D$16/220)*0.5),2)*$C$25/26*4</f>
        <v>0</v>
      </c>
      <c r="E25" s="17"/>
    </row>
    <row r="26" spans="1:5" ht="15.75" thickBot="1" x14ac:dyDescent="0.3">
      <c r="A26" s="2" t="s">
        <v>36</v>
      </c>
      <c r="B26" s="3" t="s">
        <v>37</v>
      </c>
      <c r="C26" s="75"/>
      <c r="D26" s="76"/>
      <c r="E26" s="17"/>
    </row>
    <row r="27" spans="1:5" ht="15.75" thickBot="1" x14ac:dyDescent="0.3">
      <c r="A27" s="2" t="s">
        <v>87</v>
      </c>
      <c r="B27" s="3" t="s">
        <v>135</v>
      </c>
      <c r="C27" s="75"/>
      <c r="D27" s="76"/>
      <c r="E27" s="17"/>
    </row>
    <row r="28" spans="1:5" ht="15.75" thickBot="1" x14ac:dyDescent="0.3">
      <c r="A28" s="35" t="s">
        <v>38</v>
      </c>
      <c r="B28" s="36"/>
      <c r="C28" s="37"/>
      <c r="D28" s="64">
        <f>ROUND(SUM(D16:D27),2)</f>
        <v>0</v>
      </c>
      <c r="E28" s="17"/>
    </row>
    <row r="29" spans="1:5" ht="15.75" thickBot="1" x14ac:dyDescent="0.3">
      <c r="A29" s="24" t="s">
        <v>39</v>
      </c>
      <c r="B29" s="25"/>
      <c r="C29" s="25"/>
      <c r="D29" s="26"/>
      <c r="E29" s="17"/>
    </row>
    <row r="30" spans="1:5" ht="15.75" thickBot="1" x14ac:dyDescent="0.3">
      <c r="A30" s="4">
        <v>2</v>
      </c>
      <c r="B30" s="5" t="s">
        <v>40</v>
      </c>
      <c r="C30" s="6" t="s">
        <v>41</v>
      </c>
      <c r="D30" s="6" t="s">
        <v>15</v>
      </c>
      <c r="E30" s="17"/>
    </row>
    <row r="31" spans="1:5" ht="15.75" thickBot="1" x14ac:dyDescent="0.3">
      <c r="A31" s="2" t="s">
        <v>16</v>
      </c>
      <c r="B31" s="3" t="s">
        <v>42</v>
      </c>
      <c r="C31" s="70"/>
      <c r="D31" s="71">
        <f>(((2*$C$31)*22)-(6%*$D$16))</f>
        <v>0</v>
      </c>
      <c r="E31" s="17"/>
    </row>
    <row r="32" spans="1:5" ht="15.75" thickBot="1" x14ac:dyDescent="0.3">
      <c r="A32" s="2" t="s">
        <v>18</v>
      </c>
      <c r="B32" s="3" t="s">
        <v>43</v>
      </c>
      <c r="C32" s="72"/>
      <c r="D32" s="73">
        <f>(22*$C$32)*(1-0.1)</f>
        <v>0</v>
      </c>
      <c r="E32" s="17"/>
    </row>
    <row r="33" spans="1:5" ht="15.75" thickBot="1" x14ac:dyDescent="0.3">
      <c r="A33" s="2" t="s">
        <v>20</v>
      </c>
      <c r="B33" s="3" t="s">
        <v>44</v>
      </c>
      <c r="C33" s="72"/>
      <c r="D33" s="54">
        <f>SUM(C33*6)*(1200/4000)</f>
        <v>0</v>
      </c>
      <c r="E33" s="17"/>
    </row>
    <row r="34" spans="1:5" ht="15.75" thickBot="1" x14ac:dyDescent="0.3">
      <c r="A34" s="7" t="s">
        <v>22</v>
      </c>
      <c r="B34" s="16" t="s">
        <v>135</v>
      </c>
      <c r="C34" s="74"/>
      <c r="D34" s="54"/>
      <c r="E34" s="17"/>
    </row>
    <row r="35" spans="1:5" ht="15.75" thickBot="1" x14ac:dyDescent="0.3">
      <c r="A35" s="35" t="s">
        <v>45</v>
      </c>
      <c r="B35" s="36"/>
      <c r="C35" s="37"/>
      <c r="D35" s="64">
        <f>ROUND(SUM(D31:D34),2)</f>
        <v>0</v>
      </c>
      <c r="E35" s="17"/>
    </row>
    <row r="36" spans="1:5" ht="15.75" thickBot="1" x14ac:dyDescent="0.3">
      <c r="A36" s="24" t="s">
        <v>46</v>
      </c>
      <c r="B36" s="25"/>
      <c r="C36" s="25"/>
      <c r="D36" s="26"/>
      <c r="E36" s="17"/>
    </row>
    <row r="37" spans="1:5" ht="15.75" thickBot="1" x14ac:dyDescent="0.3">
      <c r="A37" s="4">
        <v>3</v>
      </c>
      <c r="B37" s="5" t="s">
        <v>47</v>
      </c>
      <c r="C37" s="6" t="s">
        <v>41</v>
      </c>
      <c r="D37" s="6" t="s">
        <v>15</v>
      </c>
      <c r="E37" s="17"/>
    </row>
    <row r="38" spans="1:5" ht="15.75" thickBot="1" x14ac:dyDescent="0.3">
      <c r="A38" s="4"/>
      <c r="B38" s="5" t="s">
        <v>151</v>
      </c>
      <c r="C38" s="6"/>
      <c r="D38" s="6"/>
      <c r="E38" s="17"/>
    </row>
    <row r="39" spans="1:5" ht="15.75" thickBot="1" x14ac:dyDescent="0.3">
      <c r="A39" s="2" t="s">
        <v>16</v>
      </c>
      <c r="B39" s="13" t="s">
        <v>81</v>
      </c>
      <c r="C39" s="67">
        <v>0</v>
      </c>
      <c r="D39" s="54">
        <f>ROUND(SUM($C$39*20%)/12,2)</f>
        <v>0</v>
      </c>
      <c r="E39" s="17"/>
    </row>
    <row r="40" spans="1:5" ht="15.75" thickBot="1" x14ac:dyDescent="0.3">
      <c r="A40" s="2" t="s">
        <v>18</v>
      </c>
      <c r="B40" s="13" t="s">
        <v>128</v>
      </c>
      <c r="C40" s="68"/>
      <c r="D40" s="54"/>
      <c r="E40" s="17"/>
    </row>
    <row r="41" spans="1:5" ht="15.75" thickBot="1" x14ac:dyDescent="0.3">
      <c r="A41" s="2" t="s">
        <v>20</v>
      </c>
      <c r="B41" s="13" t="s">
        <v>84</v>
      </c>
      <c r="C41" s="68"/>
      <c r="D41" s="54"/>
      <c r="E41" s="18"/>
    </row>
    <row r="42" spans="1:5" ht="15.75" thickBot="1" x14ac:dyDescent="0.3">
      <c r="A42" s="2" t="s">
        <v>22</v>
      </c>
      <c r="B42" s="13" t="s">
        <v>83</v>
      </c>
      <c r="C42" s="68"/>
      <c r="D42" s="54">
        <f>ROUND(SUM($C$39*5%)/12,2)</f>
        <v>0</v>
      </c>
      <c r="E42" s="18"/>
    </row>
    <row r="43" spans="1:5" ht="15.75" thickBot="1" x14ac:dyDescent="0.3">
      <c r="A43" s="2" t="s">
        <v>24</v>
      </c>
      <c r="B43" s="13" t="s">
        <v>129</v>
      </c>
      <c r="C43" s="68"/>
      <c r="D43" s="54">
        <f>ROUND(SUM($C$39*3.5%)/12,2)</f>
        <v>0</v>
      </c>
      <c r="E43" s="18"/>
    </row>
    <row r="44" spans="1:5" ht="15.75" thickBot="1" x14ac:dyDescent="0.3">
      <c r="A44" s="2" t="s">
        <v>26</v>
      </c>
      <c r="B44" s="3" t="s">
        <v>48</v>
      </c>
      <c r="C44" s="69"/>
      <c r="D44" s="53"/>
      <c r="E44" s="18"/>
    </row>
    <row r="45" spans="1:5" ht="15.75" thickBot="1" x14ac:dyDescent="0.3">
      <c r="A45" s="7" t="s">
        <v>28</v>
      </c>
      <c r="B45" s="16" t="s">
        <v>135</v>
      </c>
      <c r="C45" s="69"/>
      <c r="D45" s="53"/>
      <c r="E45" s="17"/>
    </row>
    <row r="46" spans="1:5" ht="15.75" thickBot="1" x14ac:dyDescent="0.3">
      <c r="A46" s="35" t="s">
        <v>160</v>
      </c>
      <c r="B46" s="36"/>
      <c r="C46" s="37"/>
      <c r="D46" s="64">
        <f>ROUND(SUM(D39:D45),2)</f>
        <v>0</v>
      </c>
      <c r="E46" s="17"/>
    </row>
    <row r="47" spans="1:5" ht="15.75" thickBot="1" x14ac:dyDescent="0.3">
      <c r="A47" s="2"/>
      <c r="B47" s="12" t="s">
        <v>152</v>
      </c>
      <c r="C47" s="14"/>
      <c r="D47" s="11"/>
      <c r="E47" s="18"/>
    </row>
    <row r="48" spans="1:5" ht="15.75" thickBot="1" x14ac:dyDescent="0.3">
      <c r="A48" s="2" t="s">
        <v>30</v>
      </c>
      <c r="B48" s="13" t="s">
        <v>80</v>
      </c>
      <c r="C48" s="93">
        <v>3.194</v>
      </c>
      <c r="D48" s="54">
        <f>ROUND(SUM(800/10)*$C$48,2)</f>
        <v>255.52</v>
      </c>
      <c r="E48" s="18"/>
    </row>
    <row r="49" spans="1:5" ht="15.75" thickBot="1" x14ac:dyDescent="0.3">
      <c r="A49" s="2" t="s">
        <v>32</v>
      </c>
      <c r="B49" s="13" t="s">
        <v>163</v>
      </c>
      <c r="C49" s="67"/>
      <c r="D49" s="54">
        <f>SUM(C49)</f>
        <v>0</v>
      </c>
      <c r="E49" s="17"/>
    </row>
    <row r="50" spans="1:5" ht="15.75" thickBot="1" x14ac:dyDescent="0.3">
      <c r="A50" s="2" t="s">
        <v>34</v>
      </c>
      <c r="B50" s="13" t="s">
        <v>82</v>
      </c>
      <c r="C50" s="68"/>
      <c r="D50" s="54"/>
      <c r="E50" s="17"/>
    </row>
    <row r="51" spans="1:5" ht="15.75" thickBot="1" x14ac:dyDescent="0.3">
      <c r="A51" s="2" t="s">
        <v>36</v>
      </c>
      <c r="B51" s="13" t="s">
        <v>162</v>
      </c>
      <c r="C51" s="68"/>
      <c r="D51" s="54"/>
      <c r="E51" s="18"/>
    </row>
    <row r="52" spans="1:5" ht="15.75" thickBot="1" x14ac:dyDescent="0.3">
      <c r="A52" s="7" t="s">
        <v>87</v>
      </c>
      <c r="B52" s="16" t="s">
        <v>135</v>
      </c>
      <c r="C52" s="69"/>
      <c r="D52" s="53"/>
      <c r="E52" s="17"/>
    </row>
    <row r="53" spans="1:5" ht="15.75" thickBot="1" x14ac:dyDescent="0.3">
      <c r="A53" s="35" t="s">
        <v>161</v>
      </c>
      <c r="B53" s="36"/>
      <c r="C53" s="37"/>
      <c r="D53" s="64">
        <f>ROUND(SUM(D48:D52),2)</f>
        <v>255.52</v>
      </c>
      <c r="E53" s="17"/>
    </row>
    <row r="54" spans="1:5" ht="15.75" thickBot="1" x14ac:dyDescent="0.3">
      <c r="A54" s="35" t="s">
        <v>91</v>
      </c>
      <c r="B54" s="36"/>
      <c r="C54" s="37"/>
      <c r="D54" s="104">
        <f>ROUND(SUM(D46,D53),2)</f>
        <v>255.52</v>
      </c>
      <c r="E54" s="17"/>
    </row>
    <row r="55" spans="1:5" ht="89.25" customHeight="1" thickBot="1" x14ac:dyDescent="0.3">
      <c r="A55" s="102"/>
      <c r="B55" s="102"/>
      <c r="C55" s="102"/>
      <c r="D55" s="103"/>
      <c r="E55" s="17"/>
    </row>
    <row r="56" spans="1:5" ht="15.75" thickBot="1" x14ac:dyDescent="0.3">
      <c r="A56" s="24" t="s">
        <v>49</v>
      </c>
      <c r="B56" s="25"/>
      <c r="C56" s="25"/>
      <c r="D56" s="26"/>
      <c r="E56" s="17"/>
    </row>
    <row r="57" spans="1:5" ht="15.75" thickBot="1" x14ac:dyDescent="0.3">
      <c r="A57" s="38"/>
      <c r="B57" s="39" t="s">
        <v>50</v>
      </c>
      <c r="C57" s="6" t="s">
        <v>51</v>
      </c>
      <c r="D57" s="6" t="s">
        <v>15</v>
      </c>
      <c r="E57" s="17"/>
    </row>
    <row r="58" spans="1:5" ht="15.75" thickBot="1" x14ac:dyDescent="0.3">
      <c r="A58" s="2" t="s">
        <v>16</v>
      </c>
      <c r="B58" s="3" t="s">
        <v>52</v>
      </c>
      <c r="C58" s="61"/>
      <c r="D58" s="47">
        <f>ROUND(SUM($C$58*$D$28),2)</f>
        <v>0</v>
      </c>
      <c r="E58" s="17"/>
    </row>
    <row r="59" spans="1:5" ht="15.75" thickBot="1" x14ac:dyDescent="0.3">
      <c r="A59" s="2" t="s">
        <v>18</v>
      </c>
      <c r="B59" s="3" t="s">
        <v>53</v>
      </c>
      <c r="C59" s="61"/>
      <c r="D59" s="47">
        <f>ROUND(SUM($C$59*$D$28),2)</f>
        <v>0</v>
      </c>
      <c r="E59" s="17"/>
    </row>
    <row r="60" spans="1:5" ht="15.75" thickBot="1" x14ac:dyDescent="0.3">
      <c r="A60" s="2" t="s">
        <v>20</v>
      </c>
      <c r="B60" s="3" t="s">
        <v>54</v>
      </c>
      <c r="C60" s="61"/>
      <c r="D60" s="47">
        <f>ROUND(SUM($C$60*$D$28),2)</f>
        <v>0</v>
      </c>
      <c r="E60" s="17"/>
    </row>
    <row r="61" spans="1:5" ht="15.75" thickBot="1" x14ac:dyDescent="0.3">
      <c r="A61" s="2" t="s">
        <v>22</v>
      </c>
      <c r="B61" s="3" t="s">
        <v>55</v>
      </c>
      <c r="C61" s="61"/>
      <c r="D61" s="47">
        <f>ROUND(SUM($C$61*$D$28),2)</f>
        <v>0</v>
      </c>
      <c r="E61" s="17"/>
    </row>
    <row r="62" spans="1:5" ht="15.75" thickBot="1" x14ac:dyDescent="0.3">
      <c r="A62" s="2" t="s">
        <v>24</v>
      </c>
      <c r="B62" s="3" t="s">
        <v>56</v>
      </c>
      <c r="C62" s="61"/>
      <c r="D62" s="47">
        <f>ROUND(SUM($C$62*$D$28),2)</f>
        <v>0</v>
      </c>
      <c r="E62" s="17"/>
    </row>
    <row r="63" spans="1:5" ht="15.75" thickBot="1" x14ac:dyDescent="0.3">
      <c r="A63" s="2" t="s">
        <v>26</v>
      </c>
      <c r="B63" s="3" t="s">
        <v>57</v>
      </c>
      <c r="C63" s="61"/>
      <c r="D63" s="47">
        <f>ROUND(SUM($C$63*$D$28),2)</f>
        <v>0</v>
      </c>
      <c r="E63" s="17"/>
    </row>
    <row r="64" spans="1:5" ht="15.75" thickBot="1" x14ac:dyDescent="0.3">
      <c r="A64" s="2" t="s">
        <v>28</v>
      </c>
      <c r="B64" s="3" t="s">
        <v>58</v>
      </c>
      <c r="C64" s="62"/>
      <c r="D64" s="47">
        <f>ROUND(SUM($C$64*$D$28),2)</f>
        <v>0</v>
      </c>
      <c r="E64" s="17"/>
    </row>
    <row r="65" spans="1:5" ht="15.75" thickBot="1" x14ac:dyDescent="0.3">
      <c r="A65" s="2" t="s">
        <v>30</v>
      </c>
      <c r="B65" s="3" t="s">
        <v>59</v>
      </c>
      <c r="C65" s="61"/>
      <c r="D65" s="47">
        <f>ROUND(SUM($C$65*$D$28),2)</f>
        <v>0</v>
      </c>
      <c r="E65" s="17"/>
    </row>
    <row r="66" spans="1:5" ht="15.75" thickBot="1" x14ac:dyDescent="0.3">
      <c r="A66" s="24" t="s">
        <v>168</v>
      </c>
      <c r="B66" s="26"/>
      <c r="C66" s="66">
        <f>SUM(C58:C65)</f>
        <v>0</v>
      </c>
      <c r="D66" s="64">
        <f>ROUND(SUM(D58:D65),2)</f>
        <v>0</v>
      </c>
      <c r="E66" s="17"/>
    </row>
    <row r="67" spans="1:5" ht="15.75" thickBot="1" x14ac:dyDescent="0.3">
      <c r="A67" s="38"/>
      <c r="B67" s="39" t="s">
        <v>141</v>
      </c>
      <c r="C67" s="6" t="s">
        <v>51</v>
      </c>
      <c r="D67" s="6" t="s">
        <v>15</v>
      </c>
      <c r="E67" s="17"/>
    </row>
    <row r="68" spans="1:5" ht="15.75" thickBot="1" x14ac:dyDescent="0.3">
      <c r="A68" s="2" t="s">
        <v>16</v>
      </c>
      <c r="B68" s="3" t="s">
        <v>60</v>
      </c>
      <c r="C68" s="61"/>
      <c r="D68" s="47">
        <f>ROUND(SUM($C$68*$D$28),2)</f>
        <v>0</v>
      </c>
      <c r="E68" s="17"/>
    </row>
    <row r="69" spans="1:5" ht="15.75" thickBot="1" x14ac:dyDescent="0.3">
      <c r="A69" s="24" t="s">
        <v>164</v>
      </c>
      <c r="B69" s="26"/>
      <c r="C69" s="66">
        <f>SUM(C68:C68)</f>
        <v>0</v>
      </c>
      <c r="D69" s="64">
        <f>ROUND(SUM(D68),2)</f>
        <v>0</v>
      </c>
      <c r="E69" s="17"/>
    </row>
    <row r="70" spans="1:5" ht="15.75" thickBot="1" x14ac:dyDescent="0.3">
      <c r="A70" s="2" t="s">
        <v>18</v>
      </c>
      <c r="B70" s="3" t="s">
        <v>136</v>
      </c>
      <c r="C70" s="62"/>
      <c r="D70" s="47">
        <f>ROUND(SUM($C$66*$D$69),2)</f>
        <v>0</v>
      </c>
      <c r="E70" s="17"/>
    </row>
    <row r="71" spans="1:5" ht="15.75" thickBot="1" x14ac:dyDescent="0.3">
      <c r="A71" s="24" t="s">
        <v>167</v>
      </c>
      <c r="B71" s="26"/>
      <c r="C71" s="66"/>
      <c r="D71" s="64">
        <f>ROUND(SUM(D70),2)</f>
        <v>0</v>
      </c>
      <c r="E71" s="17"/>
    </row>
    <row r="72" spans="1:5" ht="15.75" thickBot="1" x14ac:dyDescent="0.3">
      <c r="A72" s="24" t="s">
        <v>169</v>
      </c>
      <c r="B72" s="26"/>
      <c r="C72" s="66"/>
      <c r="D72" s="64">
        <f>ROUND(SUM(D69,D71),2)</f>
        <v>0</v>
      </c>
      <c r="E72" s="17"/>
    </row>
    <row r="73" spans="1:5" ht="15.75" thickBot="1" x14ac:dyDescent="0.3">
      <c r="A73" s="38"/>
      <c r="B73" s="39" t="s">
        <v>137</v>
      </c>
      <c r="C73" s="6" t="s">
        <v>51</v>
      </c>
      <c r="D73" s="6" t="s">
        <v>15</v>
      </c>
      <c r="E73" s="17"/>
    </row>
    <row r="74" spans="1:5" ht="15.75" thickBot="1" x14ac:dyDescent="0.3">
      <c r="A74" s="2" t="s">
        <v>16</v>
      </c>
      <c r="B74" s="3" t="s">
        <v>138</v>
      </c>
      <c r="C74" s="62"/>
      <c r="D74" s="53">
        <f>((($D$28+($D$28/3))*((4/12)/12))*0.01)</f>
        <v>0</v>
      </c>
      <c r="E74" s="17"/>
    </row>
    <row r="75" spans="1:5" ht="15.75" thickBot="1" x14ac:dyDescent="0.3">
      <c r="A75" s="2" t="s">
        <v>18</v>
      </c>
      <c r="B75" s="3" t="s">
        <v>139</v>
      </c>
      <c r="C75" s="62"/>
      <c r="D75" s="53">
        <f>$D$74*$C$66</f>
        <v>0</v>
      </c>
      <c r="E75" s="17"/>
    </row>
    <row r="76" spans="1:5" ht="15.75" thickBot="1" x14ac:dyDescent="0.3">
      <c r="A76" s="2" t="s">
        <v>20</v>
      </c>
      <c r="B76" s="3" t="s">
        <v>140</v>
      </c>
      <c r="C76" s="62"/>
      <c r="D76" s="53">
        <f>((($D$28+$D$69)*(4/12)*0.01)*$C$66)</f>
        <v>0</v>
      </c>
      <c r="E76" s="17"/>
    </row>
    <row r="77" spans="1:5" ht="15.75" thickBot="1" x14ac:dyDescent="0.3">
      <c r="A77" s="24" t="s">
        <v>170</v>
      </c>
      <c r="B77" s="26"/>
      <c r="C77" s="66">
        <f>SUM(C74:C76)</f>
        <v>0</v>
      </c>
      <c r="D77" s="60">
        <f>ROUND(SUM(D74:D76),2)</f>
        <v>0</v>
      </c>
      <c r="E77" s="17"/>
    </row>
    <row r="78" spans="1:5" ht="15.75" thickBot="1" x14ac:dyDescent="0.3">
      <c r="A78" s="38"/>
      <c r="B78" s="39" t="s">
        <v>142</v>
      </c>
      <c r="C78" s="6" t="s">
        <v>51</v>
      </c>
      <c r="D78" s="6" t="s">
        <v>15</v>
      </c>
      <c r="E78" s="17"/>
    </row>
    <row r="79" spans="1:5" ht="15.75" thickBot="1" x14ac:dyDescent="0.3">
      <c r="A79" s="2" t="s">
        <v>16</v>
      </c>
      <c r="B79" s="3" t="s">
        <v>62</v>
      </c>
      <c r="C79" s="62"/>
      <c r="D79" s="54">
        <f>ROUND(($D$28/12)*5/100,2)</f>
        <v>0</v>
      </c>
      <c r="E79" s="17"/>
    </row>
    <row r="80" spans="1:5" ht="15.75" thickBot="1" x14ac:dyDescent="0.3">
      <c r="A80" s="2" t="s">
        <v>18</v>
      </c>
      <c r="B80" s="3" t="s">
        <v>63</v>
      </c>
      <c r="C80" s="62"/>
      <c r="D80" s="54">
        <f>ROUND($D$79*0.08,2)</f>
        <v>0</v>
      </c>
      <c r="E80" s="17"/>
    </row>
    <row r="81" spans="1:5" ht="15.75" thickBot="1" x14ac:dyDescent="0.3">
      <c r="A81" s="2" t="s">
        <v>20</v>
      </c>
      <c r="B81" s="3" t="s">
        <v>64</v>
      </c>
      <c r="C81" s="62"/>
      <c r="D81" s="54">
        <f>ROUND(((($D$28*0.08)*0.5)*0.05),2)</f>
        <v>0</v>
      </c>
      <c r="E81" s="17"/>
    </row>
    <row r="82" spans="1:5" ht="15.75" thickBot="1" x14ac:dyDescent="0.3">
      <c r="A82" s="2" t="s">
        <v>22</v>
      </c>
      <c r="B82" s="3" t="s">
        <v>65</v>
      </c>
      <c r="C82" s="62"/>
      <c r="D82" s="54">
        <f>ROUND((($D$28/30)*7)/12,2)</f>
        <v>0</v>
      </c>
      <c r="E82" s="17"/>
    </row>
    <row r="83" spans="1:5" ht="15.75" thickBot="1" x14ac:dyDescent="0.3">
      <c r="A83" s="2" t="s">
        <v>24</v>
      </c>
      <c r="B83" s="3" t="s">
        <v>66</v>
      </c>
      <c r="C83" s="62"/>
      <c r="D83" s="54">
        <f>ROUND($D$82*$C$66,2)</f>
        <v>0</v>
      </c>
      <c r="E83" s="17"/>
    </row>
    <row r="84" spans="1:5" ht="15.75" thickBot="1" x14ac:dyDescent="0.3">
      <c r="A84" s="2" t="s">
        <v>26</v>
      </c>
      <c r="B84" s="3" t="s">
        <v>143</v>
      </c>
      <c r="C84" s="62"/>
      <c r="D84" s="54">
        <f>ROUND(($D$28*0.05)*0.5,2)</f>
        <v>0</v>
      </c>
      <c r="E84" s="17"/>
    </row>
    <row r="85" spans="1:5" ht="15.75" thickBot="1" x14ac:dyDescent="0.3">
      <c r="A85" s="24" t="s">
        <v>171</v>
      </c>
      <c r="B85" s="26"/>
      <c r="C85" s="66">
        <f>SUM(C79:C84)</f>
        <v>0</v>
      </c>
      <c r="D85" s="64">
        <f>ROUND(SUM(D79:D84),2)</f>
        <v>0</v>
      </c>
      <c r="E85" s="17"/>
    </row>
    <row r="86" spans="1:5" ht="15.75" thickBot="1" x14ac:dyDescent="0.3">
      <c r="A86" s="38"/>
      <c r="B86" s="39" t="s">
        <v>144</v>
      </c>
      <c r="C86" s="6" t="s">
        <v>51</v>
      </c>
      <c r="D86" s="6" t="s">
        <v>15</v>
      </c>
      <c r="E86" s="17"/>
    </row>
    <row r="87" spans="1:5" ht="15.75" thickBot="1" x14ac:dyDescent="0.3">
      <c r="A87" s="2" t="s">
        <v>16</v>
      </c>
      <c r="B87" s="3" t="s">
        <v>145</v>
      </c>
      <c r="C87" s="61"/>
      <c r="D87" s="53">
        <f>ROUND($D$28*$C$87,2)</f>
        <v>0</v>
      </c>
      <c r="E87" s="17"/>
    </row>
    <row r="88" spans="1:5" ht="15.75" thickBot="1" x14ac:dyDescent="0.3">
      <c r="A88" s="2" t="s">
        <v>18</v>
      </c>
      <c r="B88" s="3" t="s">
        <v>67</v>
      </c>
      <c r="C88" s="62"/>
      <c r="D88" s="54">
        <f>ROUND(5/30*$D$28/12,2)</f>
        <v>0</v>
      </c>
      <c r="E88" s="17"/>
    </row>
    <row r="89" spans="1:5" ht="15.75" thickBot="1" x14ac:dyDescent="0.3">
      <c r="A89" s="2" t="s">
        <v>20</v>
      </c>
      <c r="B89" s="3" t="s">
        <v>70</v>
      </c>
      <c r="C89" s="61"/>
      <c r="D89" s="53">
        <f>(((($D$28/30)/12)*5)*0.015)</f>
        <v>0</v>
      </c>
      <c r="E89" s="17"/>
    </row>
    <row r="90" spans="1:5" ht="15.75" thickBot="1" x14ac:dyDescent="0.3">
      <c r="A90" s="2" t="s">
        <v>22</v>
      </c>
      <c r="B90" s="3" t="s">
        <v>68</v>
      </c>
      <c r="C90" s="62"/>
      <c r="D90" s="53">
        <f>ROUND((1/30*$D$28)/12,2)</f>
        <v>0</v>
      </c>
      <c r="E90" s="17"/>
    </row>
    <row r="91" spans="1:5" ht="15.75" thickBot="1" x14ac:dyDescent="0.3">
      <c r="A91" s="2" t="s">
        <v>24</v>
      </c>
      <c r="B91" s="3" t="s">
        <v>69</v>
      </c>
      <c r="C91" s="62"/>
      <c r="D91" s="54">
        <f>ROUND((((15/30)*$D$28)/12)*0.78%,2)</f>
        <v>0</v>
      </c>
      <c r="E91" s="17"/>
    </row>
    <row r="92" spans="1:5" ht="15.75" thickBot="1" x14ac:dyDescent="0.3">
      <c r="A92" s="2" t="s">
        <v>26</v>
      </c>
      <c r="B92" s="3" t="s">
        <v>135</v>
      </c>
      <c r="C92" s="61"/>
      <c r="D92" s="53"/>
      <c r="E92" s="17"/>
    </row>
    <row r="93" spans="1:5" ht="15.75" thickBot="1" x14ac:dyDescent="0.3">
      <c r="A93" s="24" t="s">
        <v>166</v>
      </c>
      <c r="B93" s="26"/>
      <c r="C93" s="63">
        <f>SUM(C87:C92)</f>
        <v>0</v>
      </c>
      <c r="D93" s="64">
        <f>ROUND(SUM(D87:D92),2)</f>
        <v>0</v>
      </c>
      <c r="E93" s="17"/>
    </row>
    <row r="94" spans="1:5" ht="15.75" thickBot="1" x14ac:dyDescent="0.3">
      <c r="A94" s="2" t="s">
        <v>28</v>
      </c>
      <c r="B94" s="3" t="s">
        <v>71</v>
      </c>
      <c r="C94" s="62"/>
      <c r="D94" s="53">
        <f>ROUND($D$93*$C$66,2)</f>
        <v>0</v>
      </c>
      <c r="E94" s="17"/>
    </row>
    <row r="95" spans="1:5" ht="15.75" thickBot="1" x14ac:dyDescent="0.3">
      <c r="A95" s="24" t="s">
        <v>167</v>
      </c>
      <c r="B95" s="26"/>
      <c r="C95" s="63"/>
      <c r="D95" s="64">
        <f>ROUND(SUM(D94),2)</f>
        <v>0</v>
      </c>
      <c r="E95" s="17"/>
    </row>
    <row r="96" spans="1:5" ht="15.75" thickBot="1" x14ac:dyDescent="0.3">
      <c r="A96" s="35" t="s">
        <v>172</v>
      </c>
      <c r="B96" s="44"/>
      <c r="C96" s="63"/>
      <c r="D96" s="65">
        <f>ROUND(SUM(D93,D95),2)</f>
        <v>0</v>
      </c>
      <c r="E96" s="17"/>
    </row>
    <row r="97" spans="1:5" ht="15.75" thickBot="1" x14ac:dyDescent="0.3">
      <c r="A97" s="119" t="s">
        <v>149</v>
      </c>
      <c r="B97" s="120"/>
      <c r="C97" s="120"/>
      <c r="D97" s="121"/>
      <c r="E97" s="17"/>
    </row>
    <row r="98" spans="1:5" ht="15.75" thickBot="1" x14ac:dyDescent="0.3">
      <c r="A98" s="4">
        <v>4</v>
      </c>
      <c r="B98" s="23" t="s">
        <v>150</v>
      </c>
      <c r="C98" s="20" t="s">
        <v>51</v>
      </c>
      <c r="D98" s="6" t="s">
        <v>15</v>
      </c>
      <c r="E98" s="17"/>
    </row>
    <row r="99" spans="1:5" ht="15.75" thickBot="1" x14ac:dyDescent="0.3">
      <c r="A99" s="2" t="s">
        <v>72</v>
      </c>
      <c r="B99" s="8" t="s">
        <v>74</v>
      </c>
      <c r="C99" s="57"/>
      <c r="D99" s="47">
        <f>ROUND(SUM($D$66),2)</f>
        <v>0</v>
      </c>
      <c r="E99" s="17"/>
    </row>
    <row r="100" spans="1:5" ht="15.75" thickBot="1" x14ac:dyDescent="0.3">
      <c r="A100" s="2" t="s">
        <v>73</v>
      </c>
      <c r="B100" s="8" t="s">
        <v>146</v>
      </c>
      <c r="C100" s="57"/>
      <c r="D100" s="47">
        <f>ROUND(SUM($D$72),2)</f>
        <v>0</v>
      </c>
      <c r="E100" s="17"/>
    </row>
    <row r="101" spans="1:5" ht="15.75" thickBot="1" x14ac:dyDescent="0.3">
      <c r="A101" s="2" t="s">
        <v>75</v>
      </c>
      <c r="B101" s="8" t="s">
        <v>138</v>
      </c>
      <c r="C101" s="57"/>
      <c r="D101" s="47">
        <f>ROUND(SUM($D$77),2)</f>
        <v>0</v>
      </c>
      <c r="E101" s="17"/>
    </row>
    <row r="102" spans="1:5" ht="15.75" thickBot="1" x14ac:dyDescent="0.3">
      <c r="A102" s="2" t="s">
        <v>77</v>
      </c>
      <c r="B102" s="8" t="s">
        <v>76</v>
      </c>
      <c r="C102" s="57"/>
      <c r="D102" s="47">
        <f>ROUND(SUM($D$85),2)</f>
        <v>0</v>
      </c>
      <c r="E102" s="17"/>
    </row>
    <row r="103" spans="1:5" ht="15.75" thickBot="1" x14ac:dyDescent="0.3">
      <c r="A103" s="2" t="s">
        <v>79</v>
      </c>
      <c r="B103" s="8" t="s">
        <v>78</v>
      </c>
      <c r="C103" s="57"/>
      <c r="D103" s="47">
        <f>ROUND(SUM($D$96),2)</f>
        <v>0</v>
      </c>
      <c r="E103" s="17"/>
    </row>
    <row r="104" spans="1:5" ht="15.75" thickBot="1" x14ac:dyDescent="0.3">
      <c r="A104" s="45" t="s">
        <v>147</v>
      </c>
      <c r="B104" s="46" t="s">
        <v>135</v>
      </c>
      <c r="C104" s="111"/>
      <c r="D104" s="112"/>
      <c r="E104" s="17"/>
    </row>
    <row r="105" spans="1:5" ht="15.75" thickBot="1" x14ac:dyDescent="0.3">
      <c r="A105" s="35" t="s">
        <v>165</v>
      </c>
      <c r="B105" s="36"/>
      <c r="C105" s="105">
        <f>SUM(C99:C104)</f>
        <v>0</v>
      </c>
      <c r="D105" s="108">
        <f>ROUND(SUM(D99:D104),2)</f>
        <v>0</v>
      </c>
      <c r="E105" s="17"/>
    </row>
    <row r="106" spans="1:5" ht="82.5" customHeight="1" thickBot="1" x14ac:dyDescent="0.3">
      <c r="A106" s="102"/>
      <c r="B106" s="102"/>
      <c r="C106" s="106"/>
      <c r="D106" s="107"/>
      <c r="E106" s="17"/>
    </row>
    <row r="107" spans="1:5" ht="15.75" thickBot="1" x14ac:dyDescent="0.3">
      <c r="A107" s="24" t="s">
        <v>153</v>
      </c>
      <c r="B107" s="25"/>
      <c r="C107" s="25"/>
      <c r="D107" s="26"/>
      <c r="E107" s="17"/>
    </row>
    <row r="108" spans="1:5" ht="15.75" thickBot="1" x14ac:dyDescent="0.3">
      <c r="A108" s="4">
        <v>5</v>
      </c>
      <c r="B108" s="23" t="s">
        <v>173</v>
      </c>
      <c r="C108" s="20" t="s">
        <v>51</v>
      </c>
      <c r="D108" s="6" t="s">
        <v>15</v>
      </c>
      <c r="E108" s="17"/>
    </row>
    <row r="109" spans="1:5" ht="15.75" thickBot="1" x14ac:dyDescent="0.3">
      <c r="A109" s="2" t="s">
        <v>16</v>
      </c>
      <c r="B109" s="3" t="s">
        <v>154</v>
      </c>
      <c r="C109" s="50">
        <v>0</v>
      </c>
      <c r="D109" s="47">
        <f>SUM($D$118+$D$119+$D$120+$D$121)*$C$109</f>
        <v>0</v>
      </c>
      <c r="E109" s="17"/>
    </row>
    <row r="110" spans="1:5" ht="15.75" thickBot="1" x14ac:dyDescent="0.3">
      <c r="A110" s="2" t="s">
        <v>18</v>
      </c>
      <c r="B110" s="3" t="s">
        <v>88</v>
      </c>
      <c r="C110" s="51">
        <v>2.0000000000000001E-4</v>
      </c>
      <c r="D110" s="47">
        <f>SUM($D$118+$D$119+$D$120+$D$121+$D$109)*$C$110</f>
        <v>5.1104000000000004E-2</v>
      </c>
      <c r="E110" s="17"/>
    </row>
    <row r="111" spans="1:5" ht="15.75" thickBot="1" x14ac:dyDescent="0.3">
      <c r="A111" s="2" t="s">
        <v>20</v>
      </c>
      <c r="B111" s="8" t="s">
        <v>199</v>
      </c>
      <c r="C111" s="52"/>
      <c r="D111" s="53">
        <f>ROUND(SUM($D$118+$D$119+$D$120+$D$121+$D$109+$D$110)/(1-$C$111),2)</f>
        <v>255.57</v>
      </c>
      <c r="E111" s="17"/>
    </row>
    <row r="112" spans="1:5" ht="15.75" thickBot="1" x14ac:dyDescent="0.3">
      <c r="A112" s="2" t="s">
        <v>156</v>
      </c>
      <c r="B112" s="3" t="s">
        <v>200</v>
      </c>
      <c r="C112" s="50">
        <v>5.7000000000000002E-3</v>
      </c>
      <c r="D112" s="53">
        <f>$D$111*$C$112</f>
        <v>1.4567490000000001</v>
      </c>
      <c r="E112" s="17"/>
    </row>
    <row r="113" spans="1:8" ht="15.75" thickBot="1" x14ac:dyDescent="0.3">
      <c r="A113" s="2" t="s">
        <v>157</v>
      </c>
      <c r="B113" s="3" t="s">
        <v>85</v>
      </c>
      <c r="C113" s="50">
        <v>2.4199999999999999E-2</v>
      </c>
      <c r="D113" s="53">
        <f>$D$111*$C$113</f>
        <v>6.1847939999999992</v>
      </c>
      <c r="E113" s="17"/>
    </row>
    <row r="114" spans="1:8" ht="15.75" thickBot="1" x14ac:dyDescent="0.3">
      <c r="A114" s="113" t="s">
        <v>158</v>
      </c>
      <c r="B114" s="114" t="s">
        <v>86</v>
      </c>
      <c r="C114" s="50">
        <v>0.05</v>
      </c>
      <c r="D114" s="53">
        <f>$D$111*$C$114</f>
        <v>12.778500000000001</v>
      </c>
      <c r="E114" s="17"/>
    </row>
    <row r="115" spans="1:8" ht="15.75" thickBot="1" x14ac:dyDescent="0.3">
      <c r="A115" s="40" t="s">
        <v>197</v>
      </c>
      <c r="B115" s="41" t="s">
        <v>198</v>
      </c>
      <c r="C115" s="50">
        <v>7.8299999999999995E-2</v>
      </c>
      <c r="D115" s="54">
        <f>$D$111*$C$115</f>
        <v>20.011130999999999</v>
      </c>
      <c r="E115" s="17"/>
    </row>
    <row r="116" spans="1:8" ht="15.75" thickBot="1" x14ac:dyDescent="0.3">
      <c r="A116" s="82" t="s">
        <v>155</v>
      </c>
      <c r="B116" s="44"/>
      <c r="C116" s="55">
        <f>SUM(C109+C110+C112+C113+C114+C115)</f>
        <v>0.15839999999999999</v>
      </c>
      <c r="D116" s="56">
        <f>SUM(D109+D110+D112+D113+D114+D115)</f>
        <v>40.482278000000001</v>
      </c>
      <c r="E116" s="17"/>
    </row>
    <row r="117" spans="1:8" ht="15.75" thickBot="1" x14ac:dyDescent="0.3">
      <c r="A117" s="42" t="s">
        <v>179</v>
      </c>
      <c r="B117" s="43"/>
      <c r="C117" s="25"/>
      <c r="D117" s="26"/>
      <c r="E117" s="17"/>
    </row>
    <row r="118" spans="1:8" ht="15.75" thickBot="1" x14ac:dyDescent="0.3">
      <c r="A118" s="2" t="s">
        <v>16</v>
      </c>
      <c r="B118" s="28" t="s">
        <v>12</v>
      </c>
      <c r="C118" s="29"/>
      <c r="D118" s="47">
        <f>ROUND(SUM($D$28),2)</f>
        <v>0</v>
      </c>
      <c r="E118" s="17"/>
      <c r="H118" s="19"/>
    </row>
    <row r="119" spans="1:8" ht="15.75" thickBot="1" x14ac:dyDescent="0.3">
      <c r="A119" s="2" t="s">
        <v>18</v>
      </c>
      <c r="B119" s="28" t="s">
        <v>89</v>
      </c>
      <c r="C119" s="29"/>
      <c r="D119" s="47">
        <f>ROUND(SUM($D$35),2)</f>
        <v>0</v>
      </c>
      <c r="E119" s="17"/>
    </row>
    <row r="120" spans="1:8" ht="15.75" thickBot="1" x14ac:dyDescent="0.3">
      <c r="A120" s="2" t="s">
        <v>20</v>
      </c>
      <c r="B120" s="28" t="s">
        <v>46</v>
      </c>
      <c r="C120" s="29"/>
      <c r="D120" s="47">
        <f>ROUND(SUM($D$54),2)</f>
        <v>255.52</v>
      </c>
      <c r="E120" s="17"/>
    </row>
    <row r="121" spans="1:8" ht="15.75" thickBot="1" x14ac:dyDescent="0.3">
      <c r="A121" s="2" t="s">
        <v>22</v>
      </c>
      <c r="B121" s="28" t="s">
        <v>49</v>
      </c>
      <c r="C121" s="29"/>
      <c r="D121" s="47">
        <f>ROUND(SUM($D$105),2)</f>
        <v>0</v>
      </c>
      <c r="E121" s="17"/>
    </row>
    <row r="122" spans="1:8" ht="15.75" thickBot="1" x14ac:dyDescent="0.3">
      <c r="A122" s="2" t="s">
        <v>24</v>
      </c>
      <c r="B122" s="28" t="s">
        <v>153</v>
      </c>
      <c r="C122" s="29"/>
      <c r="D122" s="47">
        <f>ROUND(SUM($D$116),2)</f>
        <v>40.479999999999997</v>
      </c>
      <c r="E122" s="17"/>
    </row>
    <row r="123" spans="1:8" ht="15.75" thickBot="1" x14ac:dyDescent="0.3">
      <c r="A123" s="21" t="s">
        <v>176</v>
      </c>
      <c r="B123" s="27"/>
      <c r="C123" s="22"/>
      <c r="D123" s="48">
        <f>ROUND(SUM(D118:D122),2)</f>
        <v>296</v>
      </c>
      <c r="E123" s="17"/>
    </row>
    <row r="124" spans="1:8" ht="15.75" thickBot="1" x14ac:dyDescent="0.3">
      <c r="A124" s="21" t="s">
        <v>177</v>
      </c>
      <c r="B124" s="27"/>
      <c r="C124" s="22"/>
      <c r="D124" s="49">
        <v>800</v>
      </c>
      <c r="E124" s="17"/>
    </row>
    <row r="125" spans="1:8" ht="15.75" thickBot="1" x14ac:dyDescent="0.3">
      <c r="A125" s="21" t="s">
        <v>178</v>
      </c>
      <c r="B125" s="27"/>
      <c r="C125" s="22"/>
      <c r="D125" s="48">
        <f>ROUND(SUM(D123/D124),2)</f>
        <v>0.37</v>
      </c>
      <c r="E125" s="17"/>
    </row>
  </sheetData>
  <mergeCells count="3">
    <mergeCell ref="C12:D12"/>
    <mergeCell ref="C13:D13"/>
    <mergeCell ref="A97:D97"/>
  </mergeCells>
  <printOptions horizontalCentered="1"/>
  <pageMargins left="0.23622047244094491" right="0.23622047244094491" top="0" bottom="0" header="0.31496062992125984" footer="0.31496062992125984"/>
  <pageSetup paperSize="9" scale="85" orientation="portrait" r:id="rId1"/>
  <rowBreaks count="2" manualBreakCount="2">
    <brk id="54" max="3" man="1"/>
    <brk id="105" max="16383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H125"/>
  <sheetViews>
    <sheetView view="pageBreakPreview" topLeftCell="A109" zoomScaleNormal="100" zoomScaleSheetLayoutView="100" workbookViewId="0">
      <selection activeCell="A25" sqref="A25"/>
    </sheetView>
  </sheetViews>
  <sheetFormatPr defaultRowHeight="15" x14ac:dyDescent="0.25"/>
  <cols>
    <col min="1" max="1" width="5.28515625" customWidth="1"/>
    <col min="2" max="2" width="71.28515625" customWidth="1"/>
    <col min="3" max="3" width="16.28515625" customWidth="1"/>
    <col min="4" max="4" width="19.5703125" customWidth="1"/>
    <col min="6" max="6" width="12.140625" bestFit="1" customWidth="1"/>
  </cols>
  <sheetData>
    <row r="1" spans="1:7" ht="83.25" customHeight="1" x14ac:dyDescent="0.25"/>
    <row r="2" spans="1:7" x14ac:dyDescent="0.25">
      <c r="A2" s="79" t="s">
        <v>0</v>
      </c>
      <c r="B2" s="79"/>
      <c r="C2" s="79"/>
      <c r="D2" s="79"/>
    </row>
    <row r="3" spans="1:7" x14ac:dyDescent="0.25">
      <c r="A3" s="80" t="s">
        <v>1</v>
      </c>
      <c r="B3" s="80"/>
      <c r="C3" s="80"/>
      <c r="D3" s="80"/>
    </row>
    <row r="4" spans="1:7" x14ac:dyDescent="0.25">
      <c r="A4" s="81" t="s">
        <v>174</v>
      </c>
      <c r="B4" s="81"/>
      <c r="C4" s="81"/>
      <c r="D4" s="81"/>
    </row>
    <row r="5" spans="1:7" ht="15.75" thickBot="1" x14ac:dyDescent="0.3">
      <c r="A5" s="1"/>
      <c r="B5" s="9"/>
      <c r="C5" s="9"/>
      <c r="D5" s="9"/>
    </row>
    <row r="6" spans="1:7" ht="15.75" thickBot="1" x14ac:dyDescent="0.3">
      <c r="A6" s="21" t="s">
        <v>148</v>
      </c>
      <c r="B6" s="22"/>
      <c r="C6" s="10" t="s">
        <v>159</v>
      </c>
      <c r="D6" s="78" t="s">
        <v>182</v>
      </c>
    </row>
    <row r="7" spans="1:7" ht="15.75" thickBot="1" x14ac:dyDescent="0.3">
      <c r="A7" s="24" t="s">
        <v>3</v>
      </c>
      <c r="B7" s="25"/>
      <c r="C7" s="25"/>
      <c r="D7" s="26"/>
      <c r="E7" s="17"/>
    </row>
    <row r="8" spans="1:7" ht="15.75" thickBot="1" x14ac:dyDescent="0.3">
      <c r="A8" s="21" t="s">
        <v>4</v>
      </c>
      <c r="B8" s="27"/>
      <c r="C8" s="27"/>
      <c r="D8" s="22"/>
      <c r="E8" s="17"/>
    </row>
    <row r="9" spans="1:7" ht="15.75" thickBot="1" x14ac:dyDescent="0.3">
      <c r="A9" s="2">
        <v>1</v>
      </c>
      <c r="B9" s="3" t="s">
        <v>5</v>
      </c>
      <c r="C9" s="30" t="s">
        <v>112</v>
      </c>
      <c r="D9" s="31"/>
      <c r="E9" s="17"/>
    </row>
    <row r="10" spans="1:7" ht="15.75" thickBot="1" x14ac:dyDescent="0.3">
      <c r="A10" s="2">
        <v>2</v>
      </c>
      <c r="B10" s="3" t="s">
        <v>6</v>
      </c>
      <c r="C10" s="30" t="s">
        <v>175</v>
      </c>
      <c r="D10" s="31"/>
      <c r="E10" s="17"/>
      <c r="G10" s="34"/>
    </row>
    <row r="11" spans="1:7" ht="15.75" thickBot="1" x14ac:dyDescent="0.3">
      <c r="A11" s="2">
        <v>4</v>
      </c>
      <c r="B11" s="3" t="s">
        <v>8</v>
      </c>
      <c r="C11" s="30" t="s">
        <v>9</v>
      </c>
      <c r="D11" s="31"/>
      <c r="E11" s="17"/>
    </row>
    <row r="12" spans="1:7" ht="15.75" thickBot="1" x14ac:dyDescent="0.3">
      <c r="A12" s="2">
        <v>5</v>
      </c>
      <c r="B12" s="3" t="s">
        <v>10</v>
      </c>
      <c r="C12" s="32" t="s">
        <v>114</v>
      </c>
      <c r="D12" s="33"/>
      <c r="E12" s="17"/>
    </row>
    <row r="13" spans="1:7" ht="15.75" thickBot="1" x14ac:dyDescent="0.3">
      <c r="A13" s="2">
        <v>6</v>
      </c>
      <c r="B13" s="3" t="s">
        <v>11</v>
      </c>
      <c r="C13" s="117" t="s">
        <v>184</v>
      </c>
      <c r="D13" s="118"/>
      <c r="E13" s="17"/>
    </row>
    <row r="14" spans="1:7" ht="15.75" thickBot="1" x14ac:dyDescent="0.3">
      <c r="A14" s="24" t="s">
        <v>12</v>
      </c>
      <c r="B14" s="25"/>
      <c r="C14" s="25"/>
      <c r="D14" s="26"/>
      <c r="E14" s="17"/>
    </row>
    <row r="15" spans="1:7" ht="15.75" thickBot="1" x14ac:dyDescent="0.3">
      <c r="A15" s="4">
        <v>1</v>
      </c>
      <c r="B15" s="5" t="s">
        <v>13</v>
      </c>
      <c r="C15" s="6" t="s">
        <v>14</v>
      </c>
      <c r="D15" s="6" t="s">
        <v>15</v>
      </c>
      <c r="E15" s="17"/>
    </row>
    <row r="16" spans="1:7" ht="15.75" thickBot="1" x14ac:dyDescent="0.3">
      <c r="A16" s="2" t="s">
        <v>16</v>
      </c>
      <c r="B16" s="3" t="s">
        <v>17</v>
      </c>
      <c r="C16" s="75"/>
      <c r="D16" s="76"/>
      <c r="E16" s="17"/>
    </row>
    <row r="17" spans="1:5" ht="15.75" thickBot="1" x14ac:dyDescent="0.3">
      <c r="A17" s="2" t="s">
        <v>18</v>
      </c>
      <c r="B17" s="3" t="s">
        <v>19</v>
      </c>
      <c r="C17" s="75"/>
      <c r="D17" s="76"/>
      <c r="E17" s="17"/>
    </row>
    <row r="18" spans="1:5" ht="15.75" thickBot="1" x14ac:dyDescent="0.3">
      <c r="A18" s="2" t="s">
        <v>20</v>
      </c>
      <c r="B18" s="3" t="s">
        <v>21</v>
      </c>
      <c r="C18" s="69"/>
      <c r="D18" s="53"/>
      <c r="E18" s="17"/>
    </row>
    <row r="19" spans="1:5" ht="15.75" thickBot="1" x14ac:dyDescent="0.3">
      <c r="A19" s="2" t="s">
        <v>22</v>
      </c>
      <c r="B19" s="3" t="s">
        <v>23</v>
      </c>
      <c r="C19" s="77"/>
      <c r="D19" s="53"/>
      <c r="E19" s="17"/>
    </row>
    <row r="20" spans="1:5" ht="15.75" thickBot="1" x14ac:dyDescent="0.3">
      <c r="A20" s="2" t="s">
        <v>24</v>
      </c>
      <c r="B20" s="3" t="s">
        <v>25</v>
      </c>
      <c r="C20" s="69"/>
      <c r="D20" s="53"/>
      <c r="E20" s="17"/>
    </row>
    <row r="21" spans="1:5" ht="15.75" thickBot="1" x14ac:dyDescent="0.3">
      <c r="A21" s="2" t="s">
        <v>26</v>
      </c>
      <c r="B21" s="3" t="s">
        <v>27</v>
      </c>
      <c r="C21" s="69"/>
      <c r="D21" s="54">
        <f>ROUND(($D$16/220)+(($D$16/220)*0.5),2)*$C$21</f>
        <v>0</v>
      </c>
      <c r="E21" s="17"/>
    </row>
    <row r="22" spans="1:5" ht="15.75" thickBot="1" x14ac:dyDescent="0.3">
      <c r="A22" s="2" t="s">
        <v>28</v>
      </c>
      <c r="B22" s="3" t="s">
        <v>29</v>
      </c>
      <c r="C22" s="69"/>
      <c r="D22" s="54">
        <f>ROUND(($D$16/220)+(($D$16/220)*1.2),2)*$C$22</f>
        <v>0</v>
      </c>
      <c r="E22" s="17"/>
    </row>
    <row r="23" spans="1:5" ht="15.75" thickBot="1" x14ac:dyDescent="0.3">
      <c r="A23" s="2" t="s">
        <v>30</v>
      </c>
      <c r="B23" s="3" t="s">
        <v>31</v>
      </c>
      <c r="C23" s="69"/>
      <c r="D23" s="54"/>
      <c r="E23" s="17"/>
    </row>
    <row r="24" spans="1:5" ht="15.75" thickBot="1" x14ac:dyDescent="0.3">
      <c r="A24" s="2" t="s">
        <v>32</v>
      </c>
      <c r="B24" s="3" t="s">
        <v>33</v>
      </c>
      <c r="C24" s="69"/>
      <c r="D24" s="54"/>
      <c r="E24" s="17"/>
    </row>
    <row r="25" spans="1:5" ht="15.75" thickBot="1" x14ac:dyDescent="0.3">
      <c r="A25" s="2" t="s">
        <v>34</v>
      </c>
      <c r="B25" s="3" t="s">
        <v>35</v>
      </c>
      <c r="C25" s="69"/>
      <c r="D25" s="54">
        <f>ROUND(($D$16/220)+(($D$16/220)*0.5),2)*$C$25/26*4</f>
        <v>0</v>
      </c>
      <c r="E25" s="17"/>
    </row>
    <row r="26" spans="1:5" ht="15.75" thickBot="1" x14ac:dyDescent="0.3">
      <c r="A26" s="2" t="s">
        <v>36</v>
      </c>
      <c r="B26" s="3" t="s">
        <v>37</v>
      </c>
      <c r="C26" s="75"/>
      <c r="D26" s="76"/>
      <c r="E26" s="17"/>
    </row>
    <row r="27" spans="1:5" ht="15.75" thickBot="1" x14ac:dyDescent="0.3">
      <c r="A27" s="2" t="s">
        <v>87</v>
      </c>
      <c r="B27" s="3" t="s">
        <v>135</v>
      </c>
      <c r="C27" s="75"/>
      <c r="D27" s="76"/>
      <c r="E27" s="17"/>
    </row>
    <row r="28" spans="1:5" ht="15.75" thickBot="1" x14ac:dyDescent="0.3">
      <c r="A28" s="35" t="s">
        <v>38</v>
      </c>
      <c r="B28" s="36"/>
      <c r="C28" s="37"/>
      <c r="D28" s="64">
        <f>ROUND(SUM(D16:D27),2)</f>
        <v>0</v>
      </c>
      <c r="E28" s="17"/>
    </row>
    <row r="29" spans="1:5" ht="15.75" thickBot="1" x14ac:dyDescent="0.3">
      <c r="A29" s="24" t="s">
        <v>39</v>
      </c>
      <c r="B29" s="25"/>
      <c r="C29" s="25"/>
      <c r="D29" s="26"/>
      <c r="E29" s="17"/>
    </row>
    <row r="30" spans="1:5" ht="15.75" thickBot="1" x14ac:dyDescent="0.3">
      <c r="A30" s="4">
        <v>2</v>
      </c>
      <c r="B30" s="5" t="s">
        <v>40</v>
      </c>
      <c r="C30" s="6" t="s">
        <v>41</v>
      </c>
      <c r="D30" s="6" t="s">
        <v>15</v>
      </c>
      <c r="E30" s="17"/>
    </row>
    <row r="31" spans="1:5" ht="15.75" thickBot="1" x14ac:dyDescent="0.3">
      <c r="A31" s="2" t="s">
        <v>16</v>
      </c>
      <c r="B31" s="3" t="s">
        <v>42</v>
      </c>
      <c r="C31" s="70"/>
      <c r="D31" s="71">
        <f>(((2*$C$31)*22)-(6%*$D$16))</f>
        <v>0</v>
      </c>
      <c r="E31" s="17"/>
    </row>
    <row r="32" spans="1:5" ht="15.75" thickBot="1" x14ac:dyDescent="0.3">
      <c r="A32" s="2" t="s">
        <v>18</v>
      </c>
      <c r="B32" s="3" t="s">
        <v>43</v>
      </c>
      <c r="C32" s="72"/>
      <c r="D32" s="73">
        <f>(22*$C$32)*(1-0.1)</f>
        <v>0</v>
      </c>
      <c r="E32" s="17"/>
    </row>
    <row r="33" spans="1:5" ht="15.75" thickBot="1" x14ac:dyDescent="0.3">
      <c r="A33" s="2" t="s">
        <v>20</v>
      </c>
      <c r="B33" s="3" t="s">
        <v>44</v>
      </c>
      <c r="C33" s="72"/>
      <c r="D33" s="54">
        <f>SUM(C33*6)*(1200/4000)</f>
        <v>0</v>
      </c>
      <c r="E33" s="17"/>
    </row>
    <row r="34" spans="1:5" ht="15.75" thickBot="1" x14ac:dyDescent="0.3">
      <c r="A34" s="7" t="s">
        <v>22</v>
      </c>
      <c r="B34" s="16" t="s">
        <v>135</v>
      </c>
      <c r="C34" s="74"/>
      <c r="D34" s="54"/>
      <c r="E34" s="17"/>
    </row>
    <row r="35" spans="1:5" ht="15.75" thickBot="1" x14ac:dyDescent="0.3">
      <c r="A35" s="35" t="s">
        <v>45</v>
      </c>
      <c r="B35" s="36"/>
      <c r="C35" s="37"/>
      <c r="D35" s="64">
        <f>ROUND(SUM(D31:D34),2)</f>
        <v>0</v>
      </c>
      <c r="E35" s="17"/>
    </row>
    <row r="36" spans="1:5" ht="15.75" thickBot="1" x14ac:dyDescent="0.3">
      <c r="A36" s="24" t="s">
        <v>46</v>
      </c>
      <c r="B36" s="25"/>
      <c r="C36" s="25"/>
      <c r="D36" s="26"/>
      <c r="E36" s="17"/>
    </row>
    <row r="37" spans="1:5" ht="15.75" thickBot="1" x14ac:dyDescent="0.3">
      <c r="A37" s="4">
        <v>3</v>
      </c>
      <c r="B37" s="5" t="s">
        <v>47</v>
      </c>
      <c r="C37" s="6" t="s">
        <v>41</v>
      </c>
      <c r="D37" s="6" t="s">
        <v>15</v>
      </c>
      <c r="E37" s="17"/>
    </row>
    <row r="38" spans="1:5" ht="15.75" thickBot="1" x14ac:dyDescent="0.3">
      <c r="A38" s="4"/>
      <c r="B38" s="5" t="s">
        <v>151</v>
      </c>
      <c r="C38" s="6"/>
      <c r="D38" s="6"/>
      <c r="E38" s="17"/>
    </row>
    <row r="39" spans="1:5" ht="15.75" thickBot="1" x14ac:dyDescent="0.3">
      <c r="A39" s="2" t="s">
        <v>16</v>
      </c>
      <c r="B39" s="13" t="s">
        <v>81</v>
      </c>
      <c r="C39" s="67">
        <v>0</v>
      </c>
      <c r="D39" s="54">
        <f>ROUND(SUM($C$39*20%)/12,2)</f>
        <v>0</v>
      </c>
      <c r="E39" s="17"/>
    </row>
    <row r="40" spans="1:5" ht="15.75" thickBot="1" x14ac:dyDescent="0.3">
      <c r="A40" s="2" t="s">
        <v>18</v>
      </c>
      <c r="B40" s="13" t="s">
        <v>128</v>
      </c>
      <c r="C40" s="68"/>
      <c r="D40" s="54"/>
      <c r="E40" s="17"/>
    </row>
    <row r="41" spans="1:5" ht="15.75" thickBot="1" x14ac:dyDescent="0.3">
      <c r="A41" s="2" t="s">
        <v>20</v>
      </c>
      <c r="B41" s="13" t="s">
        <v>84</v>
      </c>
      <c r="C41" s="68"/>
      <c r="D41" s="54"/>
      <c r="E41" s="18"/>
    </row>
    <row r="42" spans="1:5" ht="15.75" thickBot="1" x14ac:dyDescent="0.3">
      <c r="A42" s="2" t="s">
        <v>22</v>
      </c>
      <c r="B42" s="13" t="s">
        <v>83</v>
      </c>
      <c r="C42" s="68"/>
      <c r="D42" s="54">
        <f>ROUND(SUM($C$39*5%)/12,2)</f>
        <v>0</v>
      </c>
      <c r="E42" s="18"/>
    </row>
    <row r="43" spans="1:5" ht="15.75" thickBot="1" x14ac:dyDescent="0.3">
      <c r="A43" s="2" t="s">
        <v>24</v>
      </c>
      <c r="B43" s="13" t="s">
        <v>129</v>
      </c>
      <c r="C43" s="68"/>
      <c r="D43" s="54">
        <f>ROUND(SUM($C$39*3.5%)/12,2)</f>
        <v>0</v>
      </c>
      <c r="E43" s="18"/>
    </row>
    <row r="44" spans="1:5" ht="15.75" thickBot="1" x14ac:dyDescent="0.3">
      <c r="A44" s="2" t="s">
        <v>26</v>
      </c>
      <c r="B44" s="3" t="s">
        <v>48</v>
      </c>
      <c r="C44" s="69"/>
      <c r="D44" s="53"/>
      <c r="E44" s="18"/>
    </row>
    <row r="45" spans="1:5" ht="15.75" thickBot="1" x14ac:dyDescent="0.3">
      <c r="A45" s="7" t="s">
        <v>28</v>
      </c>
      <c r="B45" s="16" t="s">
        <v>135</v>
      </c>
      <c r="C45" s="69"/>
      <c r="D45" s="53"/>
      <c r="E45" s="17"/>
    </row>
    <row r="46" spans="1:5" ht="15.75" thickBot="1" x14ac:dyDescent="0.3">
      <c r="A46" s="35" t="s">
        <v>160</v>
      </c>
      <c r="B46" s="36"/>
      <c r="C46" s="37"/>
      <c r="D46" s="64">
        <f>ROUND(SUM(D39:D45),2)</f>
        <v>0</v>
      </c>
      <c r="E46" s="17"/>
    </row>
    <row r="47" spans="1:5" ht="15.75" thickBot="1" x14ac:dyDescent="0.3">
      <c r="A47" s="2"/>
      <c r="B47" s="12" t="s">
        <v>152</v>
      </c>
      <c r="C47" s="14"/>
      <c r="D47" s="11"/>
      <c r="E47" s="18"/>
    </row>
    <row r="48" spans="1:5" ht="15.75" thickBot="1" x14ac:dyDescent="0.3">
      <c r="A48" s="2" t="s">
        <v>30</v>
      </c>
      <c r="B48" s="13" t="s">
        <v>80</v>
      </c>
      <c r="C48" s="93">
        <v>3.7299000000000002</v>
      </c>
      <c r="D48" s="54">
        <f>ROUND(SUM(2800/8)*$C$48,2)</f>
        <v>1305.47</v>
      </c>
      <c r="E48" s="18"/>
    </row>
    <row r="49" spans="1:6" ht="15.75" thickBot="1" x14ac:dyDescent="0.3">
      <c r="A49" s="2" t="s">
        <v>32</v>
      </c>
      <c r="B49" s="13" t="s">
        <v>163</v>
      </c>
      <c r="C49" s="67"/>
      <c r="D49" s="54">
        <f>SUM(C49)</f>
        <v>0</v>
      </c>
      <c r="E49" s="17"/>
    </row>
    <row r="50" spans="1:6" ht="15.75" thickBot="1" x14ac:dyDescent="0.3">
      <c r="A50" s="2" t="s">
        <v>34</v>
      </c>
      <c r="B50" s="13" t="s">
        <v>82</v>
      </c>
      <c r="C50" s="68"/>
      <c r="D50" s="54"/>
      <c r="E50" s="17"/>
    </row>
    <row r="51" spans="1:6" ht="15.75" thickBot="1" x14ac:dyDescent="0.3">
      <c r="A51" s="2" t="s">
        <v>36</v>
      </c>
      <c r="B51" s="13" t="s">
        <v>162</v>
      </c>
      <c r="C51" s="68"/>
      <c r="D51" s="54"/>
      <c r="E51" s="18"/>
    </row>
    <row r="52" spans="1:6" ht="15.75" thickBot="1" x14ac:dyDescent="0.3">
      <c r="A52" s="7" t="s">
        <v>87</v>
      </c>
      <c r="B52" s="16" t="s">
        <v>135</v>
      </c>
      <c r="C52" s="69"/>
      <c r="D52" s="53"/>
      <c r="E52" s="17"/>
    </row>
    <row r="53" spans="1:6" ht="15.75" thickBot="1" x14ac:dyDescent="0.3">
      <c r="A53" s="35" t="s">
        <v>161</v>
      </c>
      <c r="B53" s="36"/>
      <c r="C53" s="37"/>
      <c r="D53" s="64">
        <f>ROUND(SUM(D48:D52),2)</f>
        <v>1305.47</v>
      </c>
      <c r="E53" s="17"/>
    </row>
    <row r="54" spans="1:6" ht="15.75" thickBot="1" x14ac:dyDescent="0.3">
      <c r="A54" s="35" t="s">
        <v>91</v>
      </c>
      <c r="B54" s="36"/>
      <c r="C54" s="37"/>
      <c r="D54" s="104">
        <f>ROUND(SUM(D46,D53),2)</f>
        <v>1305.47</v>
      </c>
      <c r="E54" s="17"/>
      <c r="F54" s="94"/>
    </row>
    <row r="55" spans="1:6" ht="92.25" customHeight="1" thickBot="1" x14ac:dyDescent="0.3">
      <c r="A55" s="102"/>
      <c r="B55" s="102"/>
      <c r="C55" s="102"/>
      <c r="D55" s="103"/>
      <c r="E55" s="17"/>
    </row>
    <row r="56" spans="1:6" ht="15.75" thickBot="1" x14ac:dyDescent="0.3">
      <c r="A56" s="24" t="s">
        <v>49</v>
      </c>
      <c r="B56" s="24"/>
      <c r="C56" s="25"/>
      <c r="D56" s="26"/>
      <c r="E56" s="17"/>
    </row>
    <row r="57" spans="1:6" ht="15.75" thickBot="1" x14ac:dyDescent="0.3">
      <c r="A57" s="38"/>
      <c r="B57" s="39" t="s">
        <v>50</v>
      </c>
      <c r="C57" s="6" t="s">
        <v>51</v>
      </c>
      <c r="D57" s="6" t="s">
        <v>15</v>
      </c>
      <c r="E57" s="17"/>
    </row>
    <row r="58" spans="1:6" ht="15.75" thickBot="1" x14ac:dyDescent="0.3">
      <c r="A58" s="2" t="s">
        <v>16</v>
      </c>
      <c r="B58" s="3" t="s">
        <v>52</v>
      </c>
      <c r="C58" s="61"/>
      <c r="D58" s="47">
        <f>ROUND(SUM($C$58*$D$28),2)</f>
        <v>0</v>
      </c>
      <c r="E58" s="17"/>
    </row>
    <row r="59" spans="1:6" ht="15.75" thickBot="1" x14ac:dyDescent="0.3">
      <c r="A59" s="2" t="s">
        <v>18</v>
      </c>
      <c r="B59" s="3" t="s">
        <v>53</v>
      </c>
      <c r="C59" s="61"/>
      <c r="D59" s="47">
        <f>ROUND(SUM($C$59*$D$28),2)</f>
        <v>0</v>
      </c>
      <c r="E59" s="17"/>
    </row>
    <row r="60" spans="1:6" ht="15.75" thickBot="1" x14ac:dyDescent="0.3">
      <c r="A60" s="2" t="s">
        <v>20</v>
      </c>
      <c r="B60" s="3" t="s">
        <v>54</v>
      </c>
      <c r="C60" s="61"/>
      <c r="D60" s="47">
        <f>ROUND(SUM($C$60*$D$28),2)</f>
        <v>0</v>
      </c>
      <c r="E60" s="17"/>
    </row>
    <row r="61" spans="1:6" ht="15.75" thickBot="1" x14ac:dyDescent="0.3">
      <c r="A61" s="2" t="s">
        <v>22</v>
      </c>
      <c r="B61" s="3" t="s">
        <v>55</v>
      </c>
      <c r="C61" s="61"/>
      <c r="D61" s="47">
        <f>ROUND(SUM($C$61*$D$28),2)</f>
        <v>0</v>
      </c>
      <c r="E61" s="17"/>
    </row>
    <row r="62" spans="1:6" ht="15.75" thickBot="1" x14ac:dyDescent="0.3">
      <c r="A62" s="2" t="s">
        <v>24</v>
      </c>
      <c r="B62" s="3" t="s">
        <v>56</v>
      </c>
      <c r="C62" s="61"/>
      <c r="D62" s="47">
        <f>ROUND(SUM($C$62*$D$28),2)</f>
        <v>0</v>
      </c>
      <c r="E62" s="17"/>
    </row>
    <row r="63" spans="1:6" ht="15.75" thickBot="1" x14ac:dyDescent="0.3">
      <c r="A63" s="2" t="s">
        <v>26</v>
      </c>
      <c r="B63" s="3" t="s">
        <v>57</v>
      </c>
      <c r="C63" s="61"/>
      <c r="D63" s="47">
        <f>ROUND(SUM($C$63*$D$28),2)</f>
        <v>0</v>
      </c>
      <c r="E63" s="17"/>
    </row>
    <row r="64" spans="1:6" ht="15.75" thickBot="1" x14ac:dyDescent="0.3">
      <c r="A64" s="2" t="s">
        <v>28</v>
      </c>
      <c r="B64" s="3" t="s">
        <v>58</v>
      </c>
      <c r="C64" s="62"/>
      <c r="D64" s="47">
        <f>ROUND(SUM($C$64*$D$28),2)</f>
        <v>0</v>
      </c>
      <c r="E64" s="17"/>
    </row>
    <row r="65" spans="1:5" ht="15.75" thickBot="1" x14ac:dyDescent="0.3">
      <c r="A65" s="2" t="s">
        <v>30</v>
      </c>
      <c r="B65" s="3" t="s">
        <v>59</v>
      </c>
      <c r="C65" s="61"/>
      <c r="D65" s="47">
        <f>ROUND(SUM($C$65*$D$28),2)</f>
        <v>0</v>
      </c>
      <c r="E65" s="17"/>
    </row>
    <row r="66" spans="1:5" ht="15.75" thickBot="1" x14ac:dyDescent="0.3">
      <c r="A66" s="24" t="s">
        <v>168</v>
      </c>
      <c r="B66" s="26"/>
      <c r="C66" s="66">
        <f>SUM(C58:C65)</f>
        <v>0</v>
      </c>
      <c r="D66" s="64">
        <f>ROUND(SUM(D58:D65),2)</f>
        <v>0</v>
      </c>
      <c r="E66" s="17"/>
    </row>
    <row r="67" spans="1:5" ht="15.75" thickBot="1" x14ac:dyDescent="0.3">
      <c r="A67" s="38"/>
      <c r="B67" s="39" t="s">
        <v>141</v>
      </c>
      <c r="C67" s="6" t="s">
        <v>51</v>
      </c>
      <c r="D67" s="6" t="s">
        <v>15</v>
      </c>
      <c r="E67" s="17"/>
    </row>
    <row r="68" spans="1:5" ht="15.75" thickBot="1" x14ac:dyDescent="0.3">
      <c r="A68" s="2" t="s">
        <v>16</v>
      </c>
      <c r="B68" s="3" t="s">
        <v>60</v>
      </c>
      <c r="C68" s="61"/>
      <c r="D68" s="47">
        <f>ROUND(SUM($C$68*$D$28),2)</f>
        <v>0</v>
      </c>
      <c r="E68" s="17"/>
    </row>
    <row r="69" spans="1:5" ht="15.75" thickBot="1" x14ac:dyDescent="0.3">
      <c r="A69" s="24" t="s">
        <v>164</v>
      </c>
      <c r="B69" s="26"/>
      <c r="C69" s="66">
        <f>SUM(C68:C68)</f>
        <v>0</v>
      </c>
      <c r="D69" s="64">
        <f>ROUND(SUM(D68),2)</f>
        <v>0</v>
      </c>
      <c r="E69" s="17"/>
    </row>
    <row r="70" spans="1:5" ht="15.75" thickBot="1" x14ac:dyDescent="0.3">
      <c r="A70" s="2" t="s">
        <v>18</v>
      </c>
      <c r="B70" s="3" t="s">
        <v>136</v>
      </c>
      <c r="C70" s="62"/>
      <c r="D70" s="47">
        <f>ROUND(SUM($C$66*$D$69),2)</f>
        <v>0</v>
      </c>
      <c r="E70" s="17"/>
    </row>
    <row r="71" spans="1:5" ht="15.75" thickBot="1" x14ac:dyDescent="0.3">
      <c r="A71" s="24" t="s">
        <v>167</v>
      </c>
      <c r="B71" s="26"/>
      <c r="C71" s="66"/>
      <c r="D71" s="64">
        <f>ROUND(SUM(D70),2)</f>
        <v>0</v>
      </c>
      <c r="E71" s="17"/>
    </row>
    <row r="72" spans="1:5" ht="15.75" thickBot="1" x14ac:dyDescent="0.3">
      <c r="A72" s="24" t="s">
        <v>169</v>
      </c>
      <c r="B72" s="26"/>
      <c r="C72" s="66"/>
      <c r="D72" s="64">
        <f>ROUND(SUM(D69,D71),2)</f>
        <v>0</v>
      </c>
      <c r="E72" s="17"/>
    </row>
    <row r="73" spans="1:5" ht="15.75" thickBot="1" x14ac:dyDescent="0.3">
      <c r="A73" s="38"/>
      <c r="B73" s="39" t="s">
        <v>137</v>
      </c>
      <c r="C73" s="6" t="s">
        <v>51</v>
      </c>
      <c r="D73" s="6" t="s">
        <v>15</v>
      </c>
      <c r="E73" s="17"/>
    </row>
    <row r="74" spans="1:5" ht="15.75" thickBot="1" x14ac:dyDescent="0.3">
      <c r="A74" s="2" t="s">
        <v>16</v>
      </c>
      <c r="B74" s="3" t="s">
        <v>138</v>
      </c>
      <c r="C74" s="62"/>
      <c r="D74" s="53">
        <f>((($D$28+($D$28/3))*((4/12)/12))*0.01)</f>
        <v>0</v>
      </c>
      <c r="E74" s="17"/>
    </row>
    <row r="75" spans="1:5" ht="15.75" thickBot="1" x14ac:dyDescent="0.3">
      <c r="A75" s="2" t="s">
        <v>18</v>
      </c>
      <c r="B75" s="3" t="s">
        <v>139</v>
      </c>
      <c r="C75" s="62"/>
      <c r="D75" s="53">
        <f>$D$74*$C$66</f>
        <v>0</v>
      </c>
      <c r="E75" s="17"/>
    </row>
    <row r="76" spans="1:5" ht="15.75" thickBot="1" x14ac:dyDescent="0.3">
      <c r="A76" s="2" t="s">
        <v>20</v>
      </c>
      <c r="B76" s="3" t="s">
        <v>140</v>
      </c>
      <c r="C76" s="62"/>
      <c r="D76" s="53">
        <f>((($D$28+$D$69)*(4/12)*0.01)*$C$66)</f>
        <v>0</v>
      </c>
      <c r="E76" s="17"/>
    </row>
    <row r="77" spans="1:5" ht="15.75" thickBot="1" x14ac:dyDescent="0.3">
      <c r="A77" s="24" t="s">
        <v>170</v>
      </c>
      <c r="B77" s="26"/>
      <c r="C77" s="66">
        <f>SUM(C74:C76)</f>
        <v>0</v>
      </c>
      <c r="D77" s="60">
        <f>ROUND(SUM(D74:D76),2)</f>
        <v>0</v>
      </c>
      <c r="E77" s="17"/>
    </row>
    <row r="78" spans="1:5" ht="15.75" thickBot="1" x14ac:dyDescent="0.3">
      <c r="A78" s="38"/>
      <c r="B78" s="39" t="s">
        <v>142</v>
      </c>
      <c r="C78" s="6" t="s">
        <v>51</v>
      </c>
      <c r="D78" s="6" t="s">
        <v>15</v>
      </c>
      <c r="E78" s="17"/>
    </row>
    <row r="79" spans="1:5" ht="15.75" thickBot="1" x14ac:dyDescent="0.3">
      <c r="A79" s="2" t="s">
        <v>16</v>
      </c>
      <c r="B79" s="3" t="s">
        <v>62</v>
      </c>
      <c r="C79" s="62"/>
      <c r="D79" s="54">
        <f>ROUND(($D$28/12)*5/100,2)</f>
        <v>0</v>
      </c>
      <c r="E79" s="17"/>
    </row>
    <row r="80" spans="1:5" ht="15.75" thickBot="1" x14ac:dyDescent="0.3">
      <c r="A80" s="2" t="s">
        <v>18</v>
      </c>
      <c r="B80" s="3" t="s">
        <v>63</v>
      </c>
      <c r="C80" s="62"/>
      <c r="D80" s="54">
        <f>ROUND($D$79*0.08,2)</f>
        <v>0</v>
      </c>
      <c r="E80" s="17"/>
    </row>
    <row r="81" spans="1:5" ht="15.75" thickBot="1" x14ac:dyDescent="0.3">
      <c r="A81" s="2" t="s">
        <v>20</v>
      </c>
      <c r="B81" s="3" t="s">
        <v>64</v>
      </c>
      <c r="C81" s="62"/>
      <c r="D81" s="54">
        <f>ROUND(((($D$28*0.08)*0.5)*0.05),2)</f>
        <v>0</v>
      </c>
      <c r="E81" s="17"/>
    </row>
    <row r="82" spans="1:5" ht="15.75" thickBot="1" x14ac:dyDescent="0.3">
      <c r="A82" s="2" t="s">
        <v>22</v>
      </c>
      <c r="B82" s="3" t="s">
        <v>65</v>
      </c>
      <c r="C82" s="62"/>
      <c r="D82" s="54">
        <f>ROUND((($D$28/30)*7)/12,2)</f>
        <v>0</v>
      </c>
      <c r="E82" s="17"/>
    </row>
    <row r="83" spans="1:5" ht="15.75" thickBot="1" x14ac:dyDescent="0.3">
      <c r="A83" s="2" t="s">
        <v>24</v>
      </c>
      <c r="B83" s="3" t="s">
        <v>66</v>
      </c>
      <c r="C83" s="62"/>
      <c r="D83" s="54">
        <f>ROUND($D$82*$C$66,2)</f>
        <v>0</v>
      </c>
      <c r="E83" s="17"/>
    </row>
    <row r="84" spans="1:5" ht="15.75" thickBot="1" x14ac:dyDescent="0.3">
      <c r="A84" s="2" t="s">
        <v>26</v>
      </c>
      <c r="B84" s="3" t="s">
        <v>143</v>
      </c>
      <c r="C84" s="62"/>
      <c r="D84" s="54">
        <f>ROUND(($D$28*0.05)*0.5,2)</f>
        <v>0</v>
      </c>
      <c r="E84" s="17"/>
    </row>
    <row r="85" spans="1:5" ht="15.75" thickBot="1" x14ac:dyDescent="0.3">
      <c r="A85" s="24" t="s">
        <v>171</v>
      </c>
      <c r="B85" s="26"/>
      <c r="C85" s="66">
        <f>SUM(C79:C84)</f>
        <v>0</v>
      </c>
      <c r="D85" s="64">
        <f>ROUND(SUM(D79:D84),2)</f>
        <v>0</v>
      </c>
      <c r="E85" s="17"/>
    </row>
    <row r="86" spans="1:5" ht="15.75" thickBot="1" x14ac:dyDescent="0.3">
      <c r="A86" s="38"/>
      <c r="B86" s="39" t="s">
        <v>144</v>
      </c>
      <c r="C86" s="6" t="s">
        <v>51</v>
      </c>
      <c r="D86" s="6" t="s">
        <v>15</v>
      </c>
      <c r="E86" s="17"/>
    </row>
    <row r="87" spans="1:5" ht="15.75" thickBot="1" x14ac:dyDescent="0.3">
      <c r="A87" s="2" t="s">
        <v>16</v>
      </c>
      <c r="B87" s="3" t="s">
        <v>145</v>
      </c>
      <c r="C87" s="61"/>
      <c r="D87" s="53">
        <f>ROUND($D$28*$C$87,2)</f>
        <v>0</v>
      </c>
      <c r="E87" s="17"/>
    </row>
    <row r="88" spans="1:5" ht="15.75" thickBot="1" x14ac:dyDescent="0.3">
      <c r="A88" s="2" t="s">
        <v>18</v>
      </c>
      <c r="B88" s="3" t="s">
        <v>67</v>
      </c>
      <c r="C88" s="62"/>
      <c r="D88" s="54">
        <f>ROUND(5/30*$D$28/12,2)</f>
        <v>0</v>
      </c>
      <c r="E88" s="17"/>
    </row>
    <row r="89" spans="1:5" ht="15.75" thickBot="1" x14ac:dyDescent="0.3">
      <c r="A89" s="2" t="s">
        <v>20</v>
      </c>
      <c r="B89" s="3" t="s">
        <v>70</v>
      </c>
      <c r="C89" s="61"/>
      <c r="D89" s="53">
        <f>(((($D$28/30)/12)*5)*0.015)</f>
        <v>0</v>
      </c>
      <c r="E89" s="17"/>
    </row>
    <row r="90" spans="1:5" ht="15.75" thickBot="1" x14ac:dyDescent="0.3">
      <c r="A90" s="2" t="s">
        <v>22</v>
      </c>
      <c r="B90" s="3" t="s">
        <v>68</v>
      </c>
      <c r="C90" s="62"/>
      <c r="D90" s="53">
        <f>ROUND((1/30*$D$28)/12,2)</f>
        <v>0</v>
      </c>
      <c r="E90" s="17"/>
    </row>
    <row r="91" spans="1:5" ht="15.75" thickBot="1" x14ac:dyDescent="0.3">
      <c r="A91" s="2" t="s">
        <v>24</v>
      </c>
      <c r="B91" s="3" t="s">
        <v>69</v>
      </c>
      <c r="C91" s="62"/>
      <c r="D91" s="54">
        <f>ROUND((((15/30)*$D$28)/12)*0.78%,2)</f>
        <v>0</v>
      </c>
      <c r="E91" s="17"/>
    </row>
    <row r="92" spans="1:5" ht="15.75" thickBot="1" x14ac:dyDescent="0.3">
      <c r="A92" s="2" t="s">
        <v>26</v>
      </c>
      <c r="B92" s="3" t="s">
        <v>135</v>
      </c>
      <c r="C92" s="61"/>
      <c r="D92" s="53"/>
      <c r="E92" s="17"/>
    </row>
    <row r="93" spans="1:5" ht="15.75" thickBot="1" x14ac:dyDescent="0.3">
      <c r="A93" s="24" t="s">
        <v>166</v>
      </c>
      <c r="B93" s="26"/>
      <c r="C93" s="63">
        <f>SUM(C87:C92)</f>
        <v>0</v>
      </c>
      <c r="D93" s="64">
        <f>ROUND(SUM(D87:D92),2)</f>
        <v>0</v>
      </c>
      <c r="E93" s="17"/>
    </row>
    <row r="94" spans="1:5" ht="15.75" thickBot="1" x14ac:dyDescent="0.3">
      <c r="A94" s="2" t="s">
        <v>28</v>
      </c>
      <c r="B94" s="3" t="s">
        <v>71</v>
      </c>
      <c r="C94" s="62"/>
      <c r="D94" s="53">
        <f>ROUND($D$93*$C$66,2)</f>
        <v>0</v>
      </c>
      <c r="E94" s="17"/>
    </row>
    <row r="95" spans="1:5" ht="15.75" thickBot="1" x14ac:dyDescent="0.3">
      <c r="A95" s="24" t="s">
        <v>167</v>
      </c>
      <c r="B95" s="26"/>
      <c r="C95" s="63"/>
      <c r="D95" s="64">
        <f>ROUND(SUM(D94),2)</f>
        <v>0</v>
      </c>
      <c r="E95" s="17"/>
    </row>
    <row r="96" spans="1:5" ht="15.75" thickBot="1" x14ac:dyDescent="0.3">
      <c r="A96" s="35" t="s">
        <v>172</v>
      </c>
      <c r="B96" s="44"/>
      <c r="C96" s="63"/>
      <c r="D96" s="65">
        <f>ROUND(SUM(D93,D95),2)</f>
        <v>0</v>
      </c>
      <c r="E96" s="17"/>
    </row>
    <row r="97" spans="1:5" ht="15.75" thickBot="1" x14ac:dyDescent="0.3">
      <c r="A97" s="119" t="s">
        <v>149</v>
      </c>
      <c r="B97" s="120"/>
      <c r="C97" s="120"/>
      <c r="D97" s="121"/>
      <c r="E97" s="17"/>
    </row>
    <row r="98" spans="1:5" ht="15.75" thickBot="1" x14ac:dyDescent="0.3">
      <c r="A98" s="4">
        <v>4</v>
      </c>
      <c r="B98" s="23" t="s">
        <v>150</v>
      </c>
      <c r="C98" s="20" t="s">
        <v>51</v>
      </c>
      <c r="D98" s="6" t="s">
        <v>15</v>
      </c>
      <c r="E98" s="17"/>
    </row>
    <row r="99" spans="1:5" ht="15.75" thickBot="1" x14ac:dyDescent="0.3">
      <c r="A99" s="2" t="s">
        <v>72</v>
      </c>
      <c r="B99" s="8" t="s">
        <v>74</v>
      </c>
      <c r="C99" s="57"/>
      <c r="D99" s="47">
        <f>ROUND(SUM($D$66),2)</f>
        <v>0</v>
      </c>
      <c r="E99" s="17"/>
    </row>
    <row r="100" spans="1:5" ht="15.75" thickBot="1" x14ac:dyDescent="0.3">
      <c r="A100" s="2" t="s">
        <v>73</v>
      </c>
      <c r="B100" s="8" t="s">
        <v>146</v>
      </c>
      <c r="C100" s="57"/>
      <c r="D100" s="47">
        <f>ROUND(SUM($D$72),2)</f>
        <v>0</v>
      </c>
      <c r="E100" s="17"/>
    </row>
    <row r="101" spans="1:5" ht="15.75" thickBot="1" x14ac:dyDescent="0.3">
      <c r="A101" s="2" t="s">
        <v>75</v>
      </c>
      <c r="B101" s="8" t="s">
        <v>138</v>
      </c>
      <c r="C101" s="57"/>
      <c r="D101" s="47">
        <f>ROUND(SUM($D$77),2)</f>
        <v>0</v>
      </c>
      <c r="E101" s="17"/>
    </row>
    <row r="102" spans="1:5" ht="15.75" thickBot="1" x14ac:dyDescent="0.3">
      <c r="A102" s="2" t="s">
        <v>77</v>
      </c>
      <c r="B102" s="8" t="s">
        <v>76</v>
      </c>
      <c r="C102" s="57"/>
      <c r="D102" s="47">
        <f>ROUND(SUM($D$85),2)</f>
        <v>0</v>
      </c>
      <c r="E102" s="17"/>
    </row>
    <row r="103" spans="1:5" ht="15.75" thickBot="1" x14ac:dyDescent="0.3">
      <c r="A103" s="2" t="s">
        <v>79</v>
      </c>
      <c r="B103" s="8" t="s">
        <v>78</v>
      </c>
      <c r="C103" s="57"/>
      <c r="D103" s="47">
        <f>ROUND(SUM($D$96),2)</f>
        <v>0</v>
      </c>
      <c r="E103" s="17"/>
    </row>
    <row r="104" spans="1:5" ht="15.75" thickBot="1" x14ac:dyDescent="0.3">
      <c r="A104" s="45" t="s">
        <v>147</v>
      </c>
      <c r="B104" s="46" t="s">
        <v>135</v>
      </c>
      <c r="C104" s="58"/>
      <c r="D104" s="59"/>
      <c r="E104" s="17"/>
    </row>
    <row r="105" spans="1:5" ht="15.75" thickBot="1" x14ac:dyDescent="0.3">
      <c r="A105" s="35" t="s">
        <v>165</v>
      </c>
      <c r="B105" s="44"/>
      <c r="C105" s="55">
        <f>SUM(C99:C104)</f>
        <v>0</v>
      </c>
      <c r="D105" s="108">
        <f>ROUND(SUM(D99:D104),2)</f>
        <v>0</v>
      </c>
      <c r="E105" s="17"/>
    </row>
    <row r="106" spans="1:5" ht="82.5" customHeight="1" thickBot="1" x14ac:dyDescent="0.3">
      <c r="A106" s="102"/>
      <c r="B106" s="102"/>
      <c r="C106" s="106"/>
      <c r="D106" s="107"/>
      <c r="E106" s="17"/>
    </row>
    <row r="107" spans="1:5" ht="15.75" thickBot="1" x14ac:dyDescent="0.3">
      <c r="A107" s="24" t="s">
        <v>153</v>
      </c>
      <c r="B107" s="25"/>
      <c r="C107" s="25"/>
      <c r="D107" s="26"/>
      <c r="E107" s="17"/>
    </row>
    <row r="108" spans="1:5" ht="15.75" thickBot="1" x14ac:dyDescent="0.3">
      <c r="A108" s="4">
        <v>5</v>
      </c>
      <c r="B108" s="23" t="s">
        <v>173</v>
      </c>
      <c r="C108" s="20" t="s">
        <v>51</v>
      </c>
      <c r="D108" s="6" t="s">
        <v>15</v>
      </c>
      <c r="E108" s="17"/>
    </row>
    <row r="109" spans="1:5" ht="15.75" thickBot="1" x14ac:dyDescent="0.3">
      <c r="A109" s="2" t="s">
        <v>16</v>
      </c>
      <c r="B109" s="3" t="s">
        <v>154</v>
      </c>
      <c r="C109" s="50">
        <v>0</v>
      </c>
      <c r="D109" s="47">
        <f>SUM($D$118+$D$119+$D$120+$D$121)*$C$109</f>
        <v>0</v>
      </c>
      <c r="E109" s="17"/>
    </row>
    <row r="110" spans="1:5" ht="15.75" thickBot="1" x14ac:dyDescent="0.3">
      <c r="A110" s="2" t="s">
        <v>18</v>
      </c>
      <c r="B110" s="3" t="s">
        <v>88</v>
      </c>
      <c r="C110" s="51">
        <v>0</v>
      </c>
      <c r="D110" s="47">
        <f>SUM($D$118+$D$119+$D$120+$D$121+$D$109)*$C$110</f>
        <v>0</v>
      </c>
      <c r="E110" s="17"/>
    </row>
    <row r="111" spans="1:5" ht="15.75" thickBot="1" x14ac:dyDescent="0.3">
      <c r="A111" s="2" t="s">
        <v>20</v>
      </c>
      <c r="B111" s="8" t="s">
        <v>199</v>
      </c>
      <c r="C111" s="52"/>
      <c r="D111" s="53">
        <f>ROUND(SUM($D$118+$D$119+$D$120+$D$121+$D$109+$D$110)/(1-$C$111),2)</f>
        <v>1305.47</v>
      </c>
      <c r="E111" s="17"/>
    </row>
    <row r="112" spans="1:5" ht="15.75" thickBot="1" x14ac:dyDescent="0.3">
      <c r="A112" s="2" t="s">
        <v>156</v>
      </c>
      <c r="B112" s="3" t="s">
        <v>200</v>
      </c>
      <c r="C112" s="50">
        <v>5.7000000000000002E-3</v>
      </c>
      <c r="D112" s="53">
        <f>$D$111*$C$112</f>
        <v>7.441179</v>
      </c>
      <c r="E112" s="17"/>
    </row>
    <row r="113" spans="1:8" ht="15.75" thickBot="1" x14ac:dyDescent="0.3">
      <c r="A113" s="2" t="s">
        <v>157</v>
      </c>
      <c r="B113" s="3" t="s">
        <v>85</v>
      </c>
      <c r="C113" s="50">
        <v>2.4199999999999999E-2</v>
      </c>
      <c r="D113" s="53">
        <f>$D$111*$C$113</f>
        <v>31.592374</v>
      </c>
      <c r="E113" s="17"/>
    </row>
    <row r="114" spans="1:8" ht="15.75" thickBot="1" x14ac:dyDescent="0.3">
      <c r="A114" s="113" t="s">
        <v>158</v>
      </c>
      <c r="B114" s="114" t="s">
        <v>86</v>
      </c>
      <c r="C114" s="50">
        <v>0.05</v>
      </c>
      <c r="D114" s="53">
        <f>$D$111*$C$114</f>
        <v>65.273499999999999</v>
      </c>
      <c r="E114" s="17"/>
    </row>
    <row r="115" spans="1:8" ht="15.75" thickBot="1" x14ac:dyDescent="0.3">
      <c r="A115" s="40" t="s">
        <v>197</v>
      </c>
      <c r="B115" s="41" t="s">
        <v>198</v>
      </c>
      <c r="C115" s="50">
        <v>7.8299999999999995E-2</v>
      </c>
      <c r="D115" s="54">
        <f>$D$111*$C$115</f>
        <v>102.218301</v>
      </c>
      <c r="E115" s="17"/>
    </row>
    <row r="116" spans="1:8" ht="15.75" thickBot="1" x14ac:dyDescent="0.3">
      <c r="A116" s="82" t="s">
        <v>155</v>
      </c>
      <c r="B116" s="44"/>
      <c r="C116" s="55">
        <f>SUM(C109+C110+C112+C113+C114+C115)</f>
        <v>0.15820000000000001</v>
      </c>
      <c r="D116" s="56">
        <f>SUM(D109+D110+D112+D113+D114+D115)</f>
        <v>206.52535399999999</v>
      </c>
      <c r="E116" s="17"/>
    </row>
    <row r="117" spans="1:8" ht="15.75" thickBot="1" x14ac:dyDescent="0.3">
      <c r="A117" s="42" t="s">
        <v>179</v>
      </c>
      <c r="B117" s="43"/>
      <c r="C117" s="25"/>
      <c r="D117" s="26"/>
      <c r="E117" s="17"/>
    </row>
    <row r="118" spans="1:8" ht="15.75" thickBot="1" x14ac:dyDescent="0.3">
      <c r="A118" s="2" t="s">
        <v>16</v>
      </c>
      <c r="B118" s="28" t="s">
        <v>12</v>
      </c>
      <c r="C118" s="29"/>
      <c r="D118" s="47">
        <f>ROUND(SUM($D$28),2)</f>
        <v>0</v>
      </c>
      <c r="E118" s="17"/>
      <c r="H118" s="19"/>
    </row>
    <row r="119" spans="1:8" ht="15.75" thickBot="1" x14ac:dyDescent="0.3">
      <c r="A119" s="2" t="s">
        <v>18</v>
      </c>
      <c r="B119" s="28" t="s">
        <v>89</v>
      </c>
      <c r="C119" s="29"/>
      <c r="D119" s="47">
        <f>ROUND(SUM($D$35),2)</f>
        <v>0</v>
      </c>
      <c r="E119" s="17"/>
    </row>
    <row r="120" spans="1:8" ht="15.75" thickBot="1" x14ac:dyDescent="0.3">
      <c r="A120" s="2" t="s">
        <v>20</v>
      </c>
      <c r="B120" s="28" t="s">
        <v>46</v>
      </c>
      <c r="C120" s="29"/>
      <c r="D120" s="47">
        <f>ROUND(SUM($D$54),2)</f>
        <v>1305.47</v>
      </c>
      <c r="E120" s="17"/>
    </row>
    <row r="121" spans="1:8" ht="15.75" thickBot="1" x14ac:dyDescent="0.3">
      <c r="A121" s="2" t="s">
        <v>22</v>
      </c>
      <c r="B121" s="28" t="s">
        <v>49</v>
      </c>
      <c r="C121" s="29"/>
      <c r="D121" s="47">
        <f>ROUND(SUM($D$105),2)</f>
        <v>0</v>
      </c>
      <c r="E121" s="17"/>
    </row>
    <row r="122" spans="1:8" ht="15.75" thickBot="1" x14ac:dyDescent="0.3">
      <c r="A122" s="2" t="s">
        <v>24</v>
      </c>
      <c r="B122" s="28" t="s">
        <v>153</v>
      </c>
      <c r="C122" s="29"/>
      <c r="D122" s="47">
        <f>ROUND(SUM($D$116),2)</f>
        <v>206.53</v>
      </c>
      <c r="E122" s="17"/>
    </row>
    <row r="123" spans="1:8" ht="15.75" thickBot="1" x14ac:dyDescent="0.3">
      <c r="A123" s="21" t="s">
        <v>176</v>
      </c>
      <c r="B123" s="27"/>
      <c r="C123" s="22"/>
      <c r="D123" s="48">
        <f>ROUND(SUM(D118:D122),2)</f>
        <v>1512</v>
      </c>
      <c r="E123" s="17"/>
    </row>
    <row r="124" spans="1:8" ht="15.75" thickBot="1" x14ac:dyDescent="0.3">
      <c r="A124" s="21" t="s">
        <v>177</v>
      </c>
      <c r="B124" s="27"/>
      <c r="C124" s="22"/>
      <c r="D124" s="49">
        <v>2800</v>
      </c>
      <c r="E124" s="17"/>
    </row>
    <row r="125" spans="1:8" ht="15.75" thickBot="1" x14ac:dyDescent="0.3">
      <c r="A125" s="21" t="s">
        <v>178</v>
      </c>
      <c r="B125" s="27"/>
      <c r="C125" s="22"/>
      <c r="D125" s="48">
        <f>ROUND(SUM(D123/D124),2)</f>
        <v>0.54</v>
      </c>
      <c r="E125" s="17"/>
    </row>
  </sheetData>
  <mergeCells count="2">
    <mergeCell ref="A97:D97"/>
    <mergeCell ref="C13:D13"/>
  </mergeCells>
  <printOptions horizontalCentered="1"/>
  <pageMargins left="0.23622047244094491" right="0.23622047244094491" top="0" bottom="0" header="0.31496062992125984" footer="0.31496062992125984"/>
  <pageSetup paperSize="9" scale="85" orientation="portrait" r:id="rId1"/>
  <rowBreaks count="2" manualBreakCount="2">
    <brk id="54" max="3" man="1"/>
    <brk id="105" max="16383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H134"/>
  <sheetViews>
    <sheetView view="pageBreakPreview" topLeftCell="A111" zoomScaleNormal="100" zoomScaleSheetLayoutView="100" workbookViewId="0">
      <selection activeCell="A25" sqref="A25"/>
    </sheetView>
  </sheetViews>
  <sheetFormatPr defaultRowHeight="15" x14ac:dyDescent="0.25"/>
  <cols>
    <col min="1" max="1" width="5.28515625" customWidth="1"/>
    <col min="2" max="2" width="64.5703125" customWidth="1"/>
    <col min="3" max="3" width="25.42578125" customWidth="1"/>
    <col min="4" max="4" width="17.7109375" customWidth="1"/>
  </cols>
  <sheetData>
    <row r="1" spans="1:7" ht="87" customHeight="1" x14ac:dyDescent="0.25"/>
    <row r="2" spans="1:7" x14ac:dyDescent="0.25">
      <c r="A2" s="98" t="s">
        <v>0</v>
      </c>
      <c r="B2" s="79"/>
      <c r="C2" s="79"/>
      <c r="D2" s="79"/>
    </row>
    <row r="3" spans="1:7" ht="15.75" thickBot="1" x14ac:dyDescent="0.3">
      <c r="A3" s="80"/>
      <c r="B3" s="80"/>
      <c r="C3" s="80"/>
      <c r="D3" s="80"/>
    </row>
    <row r="4" spans="1:7" ht="15.75" thickBot="1" x14ac:dyDescent="0.3">
      <c r="A4" s="97" t="s">
        <v>192</v>
      </c>
      <c r="B4" s="95"/>
      <c r="C4" s="95"/>
      <c r="D4" s="96"/>
    </row>
    <row r="5" spans="1:7" ht="15.75" thickBot="1" x14ac:dyDescent="0.3">
      <c r="A5" s="1"/>
      <c r="B5" s="9"/>
      <c r="C5" s="9"/>
      <c r="D5" s="9"/>
    </row>
    <row r="6" spans="1:7" ht="15.75" thickBot="1" x14ac:dyDescent="0.3">
      <c r="A6" s="21" t="s">
        <v>2</v>
      </c>
      <c r="B6" s="22"/>
      <c r="C6" s="10" t="s">
        <v>159</v>
      </c>
      <c r="D6" s="78" t="s">
        <v>182</v>
      </c>
    </row>
    <row r="7" spans="1:7" ht="15.75" thickBot="1" x14ac:dyDescent="0.3">
      <c r="A7" s="24" t="s">
        <v>3</v>
      </c>
      <c r="B7" s="25"/>
      <c r="C7" s="25"/>
      <c r="D7" s="26"/>
      <c r="E7" s="17"/>
    </row>
    <row r="8" spans="1:7" ht="15.75" thickBot="1" x14ac:dyDescent="0.3">
      <c r="A8" s="21" t="s">
        <v>4</v>
      </c>
      <c r="B8" s="27"/>
      <c r="C8" s="27"/>
      <c r="D8" s="22"/>
      <c r="E8" s="17"/>
    </row>
    <row r="9" spans="1:7" ht="15.75" thickBot="1" x14ac:dyDescent="0.3">
      <c r="A9" s="2">
        <v>1</v>
      </c>
      <c r="B9" s="3" t="s">
        <v>5</v>
      </c>
      <c r="C9" s="30" t="s">
        <v>92</v>
      </c>
      <c r="D9" s="31"/>
      <c r="E9" s="17"/>
    </row>
    <row r="10" spans="1:7" ht="15.75" thickBot="1" x14ac:dyDescent="0.3">
      <c r="A10" s="2">
        <v>2</v>
      </c>
      <c r="B10" s="3" t="s">
        <v>6</v>
      </c>
      <c r="C10" s="30" t="s">
        <v>7</v>
      </c>
      <c r="D10" s="31"/>
      <c r="E10" s="17"/>
      <c r="G10" s="34"/>
    </row>
    <row r="11" spans="1:7" ht="15.75" thickBot="1" x14ac:dyDescent="0.3">
      <c r="A11" s="2">
        <v>4</v>
      </c>
      <c r="B11" s="3" t="s">
        <v>8</v>
      </c>
      <c r="C11" s="30" t="s">
        <v>9</v>
      </c>
      <c r="D11" s="31"/>
      <c r="E11" s="17"/>
    </row>
    <row r="12" spans="1:7" ht="15.75" thickBot="1" x14ac:dyDescent="0.3">
      <c r="A12" s="2">
        <v>5</v>
      </c>
      <c r="B12" s="3" t="s">
        <v>10</v>
      </c>
      <c r="C12" s="117" t="s">
        <v>183</v>
      </c>
      <c r="D12" s="118"/>
      <c r="E12" s="17"/>
    </row>
    <row r="13" spans="1:7" ht="15.75" thickBot="1" x14ac:dyDescent="0.3">
      <c r="A13" s="2">
        <v>6</v>
      </c>
      <c r="B13" s="3" t="s">
        <v>11</v>
      </c>
      <c r="C13" s="117" t="s">
        <v>184</v>
      </c>
      <c r="D13" s="118"/>
      <c r="E13" s="17"/>
    </row>
    <row r="14" spans="1:7" ht="15.75" thickBot="1" x14ac:dyDescent="0.3">
      <c r="A14" s="24" t="s">
        <v>12</v>
      </c>
      <c r="B14" s="25"/>
      <c r="C14" s="25"/>
      <c r="D14" s="26"/>
      <c r="E14" s="17"/>
    </row>
    <row r="15" spans="1:7" ht="15.75" thickBot="1" x14ac:dyDescent="0.3">
      <c r="A15" s="4">
        <v>1</v>
      </c>
      <c r="B15" s="5" t="s">
        <v>13</v>
      </c>
      <c r="C15" s="6" t="s">
        <v>14</v>
      </c>
      <c r="D15" s="6" t="s">
        <v>15</v>
      </c>
      <c r="E15" s="17"/>
    </row>
    <row r="16" spans="1:7" ht="15.75" thickBot="1" x14ac:dyDescent="0.3">
      <c r="A16" s="2" t="s">
        <v>16</v>
      </c>
      <c r="B16" s="3" t="s">
        <v>17</v>
      </c>
      <c r="C16" s="75">
        <v>1</v>
      </c>
      <c r="D16" s="76">
        <v>1636.67</v>
      </c>
      <c r="E16" s="17"/>
    </row>
    <row r="17" spans="1:5" ht="15.75" thickBot="1" x14ac:dyDescent="0.3">
      <c r="A17" s="2" t="s">
        <v>18</v>
      </c>
      <c r="B17" s="3" t="s">
        <v>19</v>
      </c>
      <c r="C17" s="75"/>
      <c r="D17" s="76"/>
      <c r="E17" s="17"/>
    </row>
    <row r="18" spans="1:5" ht="15.75" thickBot="1" x14ac:dyDescent="0.3">
      <c r="A18" s="2" t="s">
        <v>20</v>
      </c>
      <c r="B18" s="3" t="s">
        <v>21</v>
      </c>
      <c r="C18" s="69"/>
      <c r="D18" s="53"/>
      <c r="E18" s="17"/>
    </row>
    <row r="19" spans="1:5" ht="15.75" thickBot="1" x14ac:dyDescent="0.3">
      <c r="A19" s="2" t="s">
        <v>22</v>
      </c>
      <c r="B19" s="3" t="s">
        <v>23</v>
      </c>
      <c r="C19" s="77"/>
      <c r="D19" s="53"/>
      <c r="E19" s="17"/>
    </row>
    <row r="20" spans="1:5" ht="15.75" thickBot="1" x14ac:dyDescent="0.3">
      <c r="A20" s="2" t="s">
        <v>24</v>
      </c>
      <c r="B20" s="3" t="s">
        <v>25</v>
      </c>
      <c r="C20" s="69"/>
      <c r="D20" s="53"/>
      <c r="E20" s="17"/>
    </row>
    <row r="21" spans="1:5" ht="15.75" thickBot="1" x14ac:dyDescent="0.3">
      <c r="A21" s="2" t="s">
        <v>26</v>
      </c>
      <c r="B21" s="3" t="s">
        <v>27</v>
      </c>
      <c r="C21" s="69"/>
      <c r="D21" s="54">
        <f>ROUND(($D$16/220)+(($D$16/220)*0.5),2)*$C$21</f>
        <v>0</v>
      </c>
      <c r="E21" s="17"/>
    </row>
    <row r="22" spans="1:5" ht="15.75" thickBot="1" x14ac:dyDescent="0.3">
      <c r="A22" s="2" t="s">
        <v>28</v>
      </c>
      <c r="B22" s="3" t="s">
        <v>29</v>
      </c>
      <c r="C22" s="69"/>
      <c r="D22" s="54">
        <f>ROUND(($D$16/220)+(($D$16/220)*1.2),2)*$C$22</f>
        <v>0</v>
      </c>
      <c r="E22" s="17"/>
    </row>
    <row r="23" spans="1:5" ht="15.75" thickBot="1" x14ac:dyDescent="0.3">
      <c r="A23" s="2" t="s">
        <v>30</v>
      </c>
      <c r="B23" s="3" t="s">
        <v>31</v>
      </c>
      <c r="C23" s="69"/>
      <c r="D23" s="54"/>
      <c r="E23" s="17"/>
    </row>
    <row r="24" spans="1:5" ht="15.75" thickBot="1" x14ac:dyDescent="0.3">
      <c r="A24" s="2" t="s">
        <v>32</v>
      </c>
      <c r="B24" s="3" t="s">
        <v>33</v>
      </c>
      <c r="C24" s="69"/>
      <c r="D24" s="54"/>
      <c r="E24" s="17"/>
    </row>
    <row r="25" spans="1:5" ht="15.75" thickBot="1" x14ac:dyDescent="0.3">
      <c r="A25" s="2" t="s">
        <v>34</v>
      </c>
      <c r="B25" s="3" t="s">
        <v>35</v>
      </c>
      <c r="C25" s="69"/>
      <c r="D25" s="54">
        <f>ROUND(($D$16/220)+(($D$16/220)*0.5),2)*$C$25/26*4</f>
        <v>0</v>
      </c>
      <c r="E25" s="17"/>
    </row>
    <row r="26" spans="1:5" ht="15.75" thickBot="1" x14ac:dyDescent="0.3">
      <c r="A26" s="2" t="s">
        <v>36</v>
      </c>
      <c r="B26" s="3" t="s">
        <v>37</v>
      </c>
      <c r="C26" s="75"/>
      <c r="D26" s="76"/>
      <c r="E26" s="17"/>
    </row>
    <row r="27" spans="1:5" ht="15.75" thickBot="1" x14ac:dyDescent="0.3">
      <c r="A27" s="2" t="s">
        <v>87</v>
      </c>
      <c r="B27" s="3" t="s">
        <v>135</v>
      </c>
      <c r="C27" s="75"/>
      <c r="D27" s="76"/>
      <c r="E27" s="17"/>
    </row>
    <row r="28" spans="1:5" ht="15.75" thickBot="1" x14ac:dyDescent="0.3">
      <c r="A28" s="35" t="s">
        <v>38</v>
      </c>
      <c r="B28" s="36"/>
      <c r="C28" s="37"/>
      <c r="D28" s="64">
        <f>ROUND(SUM(D16:D27),2)</f>
        <v>1636.67</v>
      </c>
      <c r="E28" s="17"/>
    </row>
    <row r="29" spans="1:5" ht="15.75" thickBot="1" x14ac:dyDescent="0.3">
      <c r="A29" s="24" t="s">
        <v>39</v>
      </c>
      <c r="B29" s="25"/>
      <c r="C29" s="25"/>
      <c r="D29" s="26"/>
      <c r="E29" s="17"/>
    </row>
    <row r="30" spans="1:5" ht="15.75" thickBot="1" x14ac:dyDescent="0.3">
      <c r="A30" s="4">
        <v>2</v>
      </c>
      <c r="B30" s="5" t="s">
        <v>40</v>
      </c>
      <c r="C30" s="6" t="s">
        <v>41</v>
      </c>
      <c r="D30" s="6" t="s">
        <v>15</v>
      </c>
      <c r="E30" s="17"/>
    </row>
    <row r="31" spans="1:5" ht="15.75" thickBot="1" x14ac:dyDescent="0.3">
      <c r="A31" s="2" t="s">
        <v>16</v>
      </c>
      <c r="B31" s="3" t="s">
        <v>42</v>
      </c>
      <c r="C31" s="70">
        <v>4.25</v>
      </c>
      <c r="D31" s="71">
        <f>(((2*$C$31)*22)-(6%*$D$16))</f>
        <v>88.799800000000005</v>
      </c>
      <c r="E31" s="17"/>
    </row>
    <row r="32" spans="1:5" ht="15.75" thickBot="1" x14ac:dyDescent="0.3">
      <c r="A32" s="2" t="s">
        <v>18</v>
      </c>
      <c r="B32" s="3" t="s">
        <v>43</v>
      </c>
      <c r="C32" s="72">
        <v>19.5</v>
      </c>
      <c r="D32" s="73">
        <f>(22*$C$32)*(1-0.1)</f>
        <v>386.1</v>
      </c>
      <c r="E32" s="17"/>
    </row>
    <row r="33" spans="1:5" ht="15.75" thickBot="1" x14ac:dyDescent="0.3">
      <c r="A33" s="2" t="s">
        <v>20</v>
      </c>
      <c r="B33" s="3" t="s">
        <v>44</v>
      </c>
      <c r="C33" s="72">
        <v>0</v>
      </c>
      <c r="D33" s="54">
        <f>SUM(C33*6)*(1200/4000)</f>
        <v>0</v>
      </c>
      <c r="E33" s="17"/>
    </row>
    <row r="34" spans="1:5" ht="15.75" thickBot="1" x14ac:dyDescent="0.3">
      <c r="A34" s="7" t="s">
        <v>22</v>
      </c>
      <c r="B34" s="16" t="s">
        <v>135</v>
      </c>
      <c r="C34" s="74"/>
      <c r="D34" s="54"/>
      <c r="E34" s="17"/>
    </row>
    <row r="35" spans="1:5" ht="15.75" thickBot="1" x14ac:dyDescent="0.3">
      <c r="A35" s="35" t="s">
        <v>45</v>
      </c>
      <c r="B35" s="36"/>
      <c r="C35" s="37"/>
      <c r="D35" s="64">
        <f>ROUND(SUM(D31:D34),2)</f>
        <v>474.9</v>
      </c>
      <c r="E35" s="17"/>
    </row>
    <row r="36" spans="1:5" ht="15.75" thickBot="1" x14ac:dyDescent="0.3">
      <c r="A36" s="24" t="s">
        <v>46</v>
      </c>
      <c r="B36" s="25"/>
      <c r="C36" s="25"/>
      <c r="D36" s="26"/>
      <c r="E36" s="17"/>
    </row>
    <row r="37" spans="1:5" ht="15.75" thickBot="1" x14ac:dyDescent="0.3">
      <c r="A37" s="4">
        <v>3</v>
      </c>
      <c r="B37" s="5" t="s">
        <v>47</v>
      </c>
      <c r="C37" s="6" t="s">
        <v>41</v>
      </c>
      <c r="D37" s="6" t="s">
        <v>15</v>
      </c>
      <c r="E37" s="17"/>
    </row>
    <row r="38" spans="1:5" ht="15.75" thickBot="1" x14ac:dyDescent="0.3">
      <c r="A38" s="4"/>
      <c r="B38" s="5" t="s">
        <v>151</v>
      </c>
      <c r="C38" s="6"/>
      <c r="D38" s="6"/>
      <c r="E38" s="17"/>
    </row>
    <row r="39" spans="1:5" ht="15.75" thickBot="1" x14ac:dyDescent="0.3">
      <c r="A39" s="2" t="s">
        <v>16</v>
      </c>
      <c r="B39" s="13" t="s">
        <v>81</v>
      </c>
      <c r="C39" s="67">
        <v>45900</v>
      </c>
      <c r="D39" s="54">
        <f>ROUND(SUM($C$39*20%)/12,2)</f>
        <v>765</v>
      </c>
      <c r="E39" s="17"/>
    </row>
    <row r="40" spans="1:5" ht="15.75" thickBot="1" x14ac:dyDescent="0.3">
      <c r="A40" s="2" t="s">
        <v>18</v>
      </c>
      <c r="B40" s="13" t="s">
        <v>128</v>
      </c>
      <c r="C40" s="68"/>
      <c r="D40" s="54">
        <v>18.5</v>
      </c>
      <c r="E40" s="17"/>
    </row>
    <row r="41" spans="1:5" ht="15.75" thickBot="1" x14ac:dyDescent="0.3">
      <c r="A41" s="2" t="s">
        <v>20</v>
      </c>
      <c r="B41" s="13" t="s">
        <v>84</v>
      </c>
      <c r="C41" s="68"/>
      <c r="D41" s="54">
        <v>8.8000000000000007</v>
      </c>
      <c r="E41" s="18"/>
    </row>
    <row r="42" spans="1:5" ht="15.75" thickBot="1" x14ac:dyDescent="0.3">
      <c r="A42" s="2" t="s">
        <v>22</v>
      </c>
      <c r="B42" s="13" t="s">
        <v>83</v>
      </c>
      <c r="C42" s="68"/>
      <c r="D42" s="54">
        <f>ROUND(SUM($C$39*5%)/12,2)</f>
        <v>191.25</v>
      </c>
      <c r="E42" s="18"/>
    </row>
    <row r="43" spans="1:5" ht="15.75" thickBot="1" x14ac:dyDescent="0.3">
      <c r="A43" s="2" t="s">
        <v>24</v>
      </c>
      <c r="B43" s="13" t="s">
        <v>129</v>
      </c>
      <c r="C43" s="68"/>
      <c r="D43" s="54">
        <f>ROUND(SUM($C$39*2.5%)/12,2)</f>
        <v>95.63</v>
      </c>
      <c r="E43" s="18"/>
    </row>
    <row r="44" spans="1:5" ht="15.75" thickBot="1" x14ac:dyDescent="0.3">
      <c r="A44" s="2" t="s">
        <v>26</v>
      </c>
      <c r="B44" s="3" t="s">
        <v>48</v>
      </c>
      <c r="C44" s="69"/>
      <c r="D44" s="53">
        <v>80</v>
      </c>
      <c r="E44" s="18"/>
    </row>
    <row r="45" spans="1:5" ht="15.75" thickBot="1" x14ac:dyDescent="0.3">
      <c r="A45" s="7" t="s">
        <v>28</v>
      </c>
      <c r="B45" s="16" t="s">
        <v>135</v>
      </c>
      <c r="C45" s="69"/>
      <c r="D45" s="53"/>
      <c r="E45" s="17"/>
    </row>
    <row r="46" spans="1:5" ht="15.75" thickBot="1" x14ac:dyDescent="0.3">
      <c r="A46" s="35" t="s">
        <v>160</v>
      </c>
      <c r="B46" s="36"/>
      <c r="C46" s="37"/>
      <c r="D46" s="64">
        <f>ROUND(SUM(D39:D45),2)</f>
        <v>1159.18</v>
      </c>
      <c r="E46" s="17"/>
    </row>
    <row r="47" spans="1:5" ht="15.75" thickBot="1" x14ac:dyDescent="0.3">
      <c r="A47" s="2"/>
      <c r="B47" s="12" t="s">
        <v>152</v>
      </c>
      <c r="C47" s="14"/>
      <c r="D47" s="11"/>
      <c r="E47" s="18"/>
    </row>
    <row r="48" spans="1:5" ht="15.75" thickBot="1" x14ac:dyDescent="0.3">
      <c r="A48" s="2" t="s">
        <v>30</v>
      </c>
      <c r="B48" s="13" t="s">
        <v>80</v>
      </c>
      <c r="C48" s="93">
        <v>3.7299000000000002</v>
      </c>
      <c r="D48" s="54">
        <f>ROUND(SUM(1200/10)*$C$48,2)</f>
        <v>447.59</v>
      </c>
      <c r="E48" s="18"/>
    </row>
    <row r="49" spans="1:5" ht="15.75" thickBot="1" x14ac:dyDescent="0.3">
      <c r="A49" s="2" t="s">
        <v>32</v>
      </c>
      <c r="B49" s="13" t="s">
        <v>163</v>
      </c>
      <c r="C49" s="67">
        <v>30</v>
      </c>
      <c r="D49" s="54">
        <f>SUM(C49)</f>
        <v>30</v>
      </c>
      <c r="E49" s="17"/>
    </row>
    <row r="50" spans="1:5" ht="15.75" thickBot="1" x14ac:dyDescent="0.3">
      <c r="A50" s="2" t="s">
        <v>34</v>
      </c>
      <c r="B50" s="13" t="s">
        <v>82</v>
      </c>
      <c r="C50" s="68"/>
      <c r="D50" s="54">
        <v>78</v>
      </c>
      <c r="E50" s="17"/>
    </row>
    <row r="51" spans="1:5" ht="15.75" thickBot="1" x14ac:dyDescent="0.3">
      <c r="A51" s="2" t="s">
        <v>36</v>
      </c>
      <c r="B51" s="13" t="s">
        <v>162</v>
      </c>
      <c r="C51" s="68"/>
      <c r="D51" s="54">
        <v>120</v>
      </c>
      <c r="E51" s="18"/>
    </row>
    <row r="52" spans="1:5" ht="15.75" thickBot="1" x14ac:dyDescent="0.3">
      <c r="A52" s="7" t="s">
        <v>87</v>
      </c>
      <c r="B52" s="16" t="s">
        <v>135</v>
      </c>
      <c r="C52" s="69"/>
      <c r="D52" s="53"/>
      <c r="E52" s="17"/>
    </row>
    <row r="53" spans="1:5" ht="15.75" thickBot="1" x14ac:dyDescent="0.3">
      <c r="A53" s="35" t="s">
        <v>161</v>
      </c>
      <c r="B53" s="36"/>
      <c r="C53" s="37"/>
      <c r="D53" s="64">
        <f>ROUND(SUM(D48:D52),2)</f>
        <v>675.59</v>
      </c>
      <c r="E53" s="17"/>
    </row>
    <row r="54" spans="1:5" ht="15.75" thickBot="1" x14ac:dyDescent="0.3">
      <c r="A54" s="101" t="s">
        <v>91</v>
      </c>
      <c r="B54" s="35"/>
      <c r="C54" s="37"/>
      <c r="D54" s="104">
        <f>ROUND(SUM(D46,D53),2)</f>
        <v>1834.77</v>
      </c>
      <c r="E54" s="17"/>
    </row>
    <row r="55" spans="1:5" ht="96.75" customHeight="1" thickBot="1" x14ac:dyDescent="0.3">
      <c r="A55" s="102"/>
      <c r="B55" s="102"/>
      <c r="C55" s="102"/>
      <c r="D55" s="103"/>
      <c r="E55" s="17"/>
    </row>
    <row r="56" spans="1:5" ht="15.75" thickBot="1" x14ac:dyDescent="0.3">
      <c r="A56" s="24" t="s">
        <v>49</v>
      </c>
      <c r="B56" s="25"/>
      <c r="C56" s="25"/>
      <c r="D56" s="26"/>
      <c r="E56" s="17"/>
    </row>
    <row r="57" spans="1:5" ht="15.75" thickBot="1" x14ac:dyDescent="0.3">
      <c r="A57" s="38"/>
      <c r="B57" s="39" t="s">
        <v>50</v>
      </c>
      <c r="C57" s="6" t="s">
        <v>51</v>
      </c>
      <c r="D57" s="6" t="s">
        <v>15</v>
      </c>
      <c r="E57" s="17"/>
    </row>
    <row r="58" spans="1:5" ht="15.75" thickBot="1" x14ac:dyDescent="0.3">
      <c r="A58" s="2" t="s">
        <v>16</v>
      </c>
      <c r="B58" s="3" t="s">
        <v>52</v>
      </c>
      <c r="C58" s="61"/>
      <c r="D58" s="47">
        <f>ROUND(SUM($C$58*$D$28),2)</f>
        <v>0</v>
      </c>
      <c r="E58" s="17"/>
    </row>
    <row r="59" spans="1:5" ht="15.75" thickBot="1" x14ac:dyDescent="0.3">
      <c r="A59" s="2" t="s">
        <v>18</v>
      </c>
      <c r="B59" s="3" t="s">
        <v>53</v>
      </c>
      <c r="C59" s="61"/>
      <c r="D59" s="47">
        <f>ROUND(SUM($C$59*$D$28),2)</f>
        <v>0</v>
      </c>
      <c r="E59" s="17"/>
    </row>
    <row r="60" spans="1:5" ht="15.75" thickBot="1" x14ac:dyDescent="0.3">
      <c r="A60" s="2" t="s">
        <v>20</v>
      </c>
      <c r="B60" s="3" t="s">
        <v>54</v>
      </c>
      <c r="C60" s="61"/>
      <c r="D60" s="47">
        <f>ROUND(SUM($C$60*$D$28),2)</f>
        <v>0</v>
      </c>
      <c r="E60" s="17"/>
    </row>
    <row r="61" spans="1:5" ht="15.75" thickBot="1" x14ac:dyDescent="0.3">
      <c r="A61" s="2" t="s">
        <v>22</v>
      </c>
      <c r="B61" s="3" t="s">
        <v>55</v>
      </c>
      <c r="C61" s="61"/>
      <c r="D61" s="47">
        <f>ROUND(SUM($C$61*$D$28),2)</f>
        <v>0</v>
      </c>
      <c r="E61" s="17"/>
    </row>
    <row r="62" spans="1:5" ht="15.75" thickBot="1" x14ac:dyDescent="0.3">
      <c r="A62" s="2" t="s">
        <v>24</v>
      </c>
      <c r="B62" s="3" t="s">
        <v>56</v>
      </c>
      <c r="C62" s="61"/>
      <c r="D62" s="47">
        <f>ROUND(SUM($C$62*$D$28),2)</f>
        <v>0</v>
      </c>
      <c r="E62" s="17"/>
    </row>
    <row r="63" spans="1:5" ht="15.75" thickBot="1" x14ac:dyDescent="0.3">
      <c r="A63" s="2" t="s">
        <v>26</v>
      </c>
      <c r="B63" s="3" t="s">
        <v>57</v>
      </c>
      <c r="C63" s="61">
        <v>0.08</v>
      </c>
      <c r="D63" s="47">
        <f>ROUND(SUM($C$63*$D$28),2)</f>
        <v>130.93</v>
      </c>
      <c r="E63" s="17"/>
    </row>
    <row r="64" spans="1:5" ht="15.75" thickBot="1" x14ac:dyDescent="0.3">
      <c r="A64" s="2" t="s">
        <v>28</v>
      </c>
      <c r="B64" s="3" t="s">
        <v>58</v>
      </c>
      <c r="C64" s="62"/>
      <c r="D64" s="47">
        <f>ROUND(SUM($C$64*$D$28),2)</f>
        <v>0</v>
      </c>
      <c r="E64" s="17"/>
    </row>
    <row r="65" spans="1:5" ht="15.75" thickBot="1" x14ac:dyDescent="0.3">
      <c r="A65" s="2" t="s">
        <v>30</v>
      </c>
      <c r="B65" s="3" t="s">
        <v>59</v>
      </c>
      <c r="C65" s="61"/>
      <c r="D65" s="47">
        <f>ROUND(SUM($C$65*$D$28),2)</f>
        <v>0</v>
      </c>
      <c r="E65" s="17"/>
    </row>
    <row r="66" spans="1:5" ht="15.75" thickBot="1" x14ac:dyDescent="0.3">
      <c r="A66" s="24" t="s">
        <v>168</v>
      </c>
      <c r="B66" s="26"/>
      <c r="C66" s="66">
        <f>SUM(C58:C65)</f>
        <v>0.08</v>
      </c>
      <c r="D66" s="64">
        <f>ROUND(SUM(D58:D65),2)</f>
        <v>130.93</v>
      </c>
      <c r="E66" s="17"/>
    </row>
    <row r="67" spans="1:5" ht="15.75" thickBot="1" x14ac:dyDescent="0.3">
      <c r="A67" s="38"/>
      <c r="B67" s="39" t="s">
        <v>141</v>
      </c>
      <c r="C67" s="6" t="s">
        <v>51</v>
      </c>
      <c r="D67" s="6" t="s">
        <v>15</v>
      </c>
      <c r="E67" s="17"/>
    </row>
    <row r="68" spans="1:5" ht="15.75" thickBot="1" x14ac:dyDescent="0.3">
      <c r="A68" s="2" t="s">
        <v>16</v>
      </c>
      <c r="B68" s="3" t="s">
        <v>60</v>
      </c>
      <c r="C68" s="61">
        <v>8.3299999999999999E-2</v>
      </c>
      <c r="D68" s="47">
        <f>ROUND(SUM($C$68*$D$28),2)</f>
        <v>136.33000000000001</v>
      </c>
      <c r="E68" s="17"/>
    </row>
    <row r="69" spans="1:5" ht="15.75" thickBot="1" x14ac:dyDescent="0.3">
      <c r="A69" s="24" t="s">
        <v>164</v>
      </c>
      <c r="B69" s="26"/>
      <c r="C69" s="66">
        <f>SUM(C68:C68)</f>
        <v>8.3299999999999999E-2</v>
      </c>
      <c r="D69" s="64">
        <f>ROUND(SUM(D68),2)</f>
        <v>136.33000000000001</v>
      </c>
      <c r="E69" s="17"/>
    </row>
    <row r="70" spans="1:5" ht="15.75" thickBot="1" x14ac:dyDescent="0.3">
      <c r="A70" s="2" t="s">
        <v>18</v>
      </c>
      <c r="B70" s="3" t="s">
        <v>136</v>
      </c>
      <c r="C70" s="62"/>
      <c r="D70" s="47">
        <f>ROUND(SUM($C$66*$D$69),2)</f>
        <v>10.91</v>
      </c>
      <c r="E70" s="17"/>
    </row>
    <row r="71" spans="1:5" ht="15.75" thickBot="1" x14ac:dyDescent="0.3">
      <c r="A71" s="24" t="s">
        <v>167</v>
      </c>
      <c r="B71" s="26"/>
      <c r="C71" s="66">
        <f>SUM(C70:C70)</f>
        <v>0</v>
      </c>
      <c r="D71" s="64">
        <f>ROUND(SUM(D70),2)</f>
        <v>10.91</v>
      </c>
      <c r="E71" s="17"/>
    </row>
    <row r="72" spans="1:5" ht="15.75" thickBot="1" x14ac:dyDescent="0.3">
      <c r="A72" s="24" t="s">
        <v>169</v>
      </c>
      <c r="B72" s="26"/>
      <c r="C72" s="66">
        <f>SUM(C69,C71)</f>
        <v>8.3299999999999999E-2</v>
      </c>
      <c r="D72" s="64">
        <f>ROUND(SUM(D69,D71),2)</f>
        <v>147.24</v>
      </c>
      <c r="E72" s="17"/>
    </row>
    <row r="73" spans="1:5" ht="15.75" thickBot="1" x14ac:dyDescent="0.3">
      <c r="A73" s="38"/>
      <c r="B73" s="39" t="s">
        <v>137</v>
      </c>
      <c r="C73" s="6" t="s">
        <v>51</v>
      </c>
      <c r="D73" s="6" t="s">
        <v>15</v>
      </c>
      <c r="E73" s="17"/>
    </row>
    <row r="74" spans="1:5" ht="15.75" thickBot="1" x14ac:dyDescent="0.3">
      <c r="A74" s="2" t="s">
        <v>16</v>
      </c>
      <c r="B74" s="3" t="s">
        <v>138</v>
      </c>
      <c r="C74" s="62"/>
      <c r="D74" s="53">
        <f>((($D$28+($D$28/3))*((4/12)/12))*0.01)</f>
        <v>0.60617407407407409</v>
      </c>
      <c r="E74" s="17"/>
    </row>
    <row r="75" spans="1:5" ht="15.75" thickBot="1" x14ac:dyDescent="0.3">
      <c r="A75" s="2" t="s">
        <v>18</v>
      </c>
      <c r="B75" s="3" t="s">
        <v>139</v>
      </c>
      <c r="C75" s="62"/>
      <c r="D75" s="53">
        <f>$D$74*$C$66</f>
        <v>4.8493925925925926E-2</v>
      </c>
      <c r="E75" s="17"/>
    </row>
    <row r="76" spans="1:5" ht="26.25" thickBot="1" x14ac:dyDescent="0.3">
      <c r="A76" s="2" t="s">
        <v>20</v>
      </c>
      <c r="B76" s="83" t="s">
        <v>140</v>
      </c>
      <c r="C76" s="62"/>
      <c r="D76" s="53">
        <f>((($D$28+$D$69)*(4/12)*0.01)*$C$66)</f>
        <v>0.4728</v>
      </c>
      <c r="E76" s="17"/>
    </row>
    <row r="77" spans="1:5" ht="15.75" thickBot="1" x14ac:dyDescent="0.3">
      <c r="A77" s="24" t="s">
        <v>170</v>
      </c>
      <c r="B77" s="26"/>
      <c r="C77" s="66">
        <f>SUM(C74:C76)</f>
        <v>0</v>
      </c>
      <c r="D77" s="60">
        <f>ROUND(SUM(D74:D76),2)</f>
        <v>1.1299999999999999</v>
      </c>
      <c r="E77" s="17"/>
    </row>
    <row r="78" spans="1:5" ht="15.75" thickBot="1" x14ac:dyDescent="0.3">
      <c r="A78" s="38"/>
      <c r="B78" s="39" t="s">
        <v>142</v>
      </c>
      <c r="C78" s="6" t="s">
        <v>51</v>
      </c>
      <c r="D78" s="6" t="s">
        <v>15</v>
      </c>
      <c r="E78" s="17"/>
    </row>
    <row r="79" spans="1:5" ht="15.75" thickBot="1" x14ac:dyDescent="0.3">
      <c r="A79" s="2" t="s">
        <v>16</v>
      </c>
      <c r="B79" s="3" t="s">
        <v>62</v>
      </c>
      <c r="C79" s="62"/>
      <c r="D79" s="54">
        <f>ROUND(($D$28/12)*5/100,2)</f>
        <v>6.82</v>
      </c>
      <c r="E79" s="17"/>
    </row>
    <row r="80" spans="1:5" ht="15.75" thickBot="1" x14ac:dyDescent="0.3">
      <c r="A80" s="2" t="s">
        <v>18</v>
      </c>
      <c r="B80" s="3" t="s">
        <v>63</v>
      </c>
      <c r="C80" s="62"/>
      <c r="D80" s="54">
        <f>ROUND($D$79*0.08,2)</f>
        <v>0.55000000000000004</v>
      </c>
      <c r="E80" s="17"/>
    </row>
    <row r="81" spans="1:5" ht="15.75" thickBot="1" x14ac:dyDescent="0.3">
      <c r="A81" s="2" t="s">
        <v>20</v>
      </c>
      <c r="B81" s="3" t="s">
        <v>64</v>
      </c>
      <c r="C81" s="62"/>
      <c r="D81" s="54">
        <f>ROUND(((($D$28*0.08)*0.5)*0.05),2)</f>
        <v>3.27</v>
      </c>
      <c r="E81" s="17"/>
    </row>
    <row r="82" spans="1:5" ht="15.75" thickBot="1" x14ac:dyDescent="0.3">
      <c r="A82" s="2" t="s">
        <v>22</v>
      </c>
      <c r="B82" s="3" t="s">
        <v>65</v>
      </c>
      <c r="C82" s="62"/>
      <c r="D82" s="54">
        <f>ROUND((($D$28/30)*7)/12,2)</f>
        <v>31.82</v>
      </c>
      <c r="E82" s="17"/>
    </row>
    <row r="83" spans="1:5" ht="15.75" thickBot="1" x14ac:dyDescent="0.3">
      <c r="A83" s="2" t="s">
        <v>24</v>
      </c>
      <c r="B83" s="3" t="s">
        <v>66</v>
      </c>
      <c r="C83" s="62"/>
      <c r="D83" s="54">
        <f>ROUND($D$82*$C$66,2)</f>
        <v>2.5499999999999998</v>
      </c>
      <c r="E83" s="17"/>
    </row>
    <row r="84" spans="1:5" ht="15.75" thickBot="1" x14ac:dyDescent="0.3">
      <c r="A84" s="2" t="s">
        <v>26</v>
      </c>
      <c r="B84" s="3" t="s">
        <v>143</v>
      </c>
      <c r="C84" s="62"/>
      <c r="D84" s="54">
        <f>ROUND(($D$28*0.05)*0.5,2)</f>
        <v>40.92</v>
      </c>
      <c r="E84" s="17"/>
    </row>
    <row r="85" spans="1:5" ht="15.75" thickBot="1" x14ac:dyDescent="0.3">
      <c r="A85" s="24" t="s">
        <v>171</v>
      </c>
      <c r="B85" s="26"/>
      <c r="C85" s="66">
        <f>SUM(C79:C84)</f>
        <v>0</v>
      </c>
      <c r="D85" s="64">
        <f>ROUND(SUM(D79:D84),2)</f>
        <v>85.93</v>
      </c>
      <c r="E85" s="17"/>
    </row>
    <row r="86" spans="1:5" ht="15.75" thickBot="1" x14ac:dyDescent="0.3">
      <c r="A86" s="38"/>
      <c r="B86" s="39" t="s">
        <v>144</v>
      </c>
      <c r="C86" s="6" t="s">
        <v>51</v>
      </c>
      <c r="D86" s="6" t="s">
        <v>15</v>
      </c>
      <c r="E86" s="17"/>
    </row>
    <row r="87" spans="1:5" ht="15.75" thickBot="1" x14ac:dyDescent="0.3">
      <c r="A87" s="2" t="s">
        <v>16</v>
      </c>
      <c r="B87" s="3" t="s">
        <v>145</v>
      </c>
      <c r="C87" s="61">
        <v>0.121</v>
      </c>
      <c r="D87" s="53">
        <f>ROUND($D$28*$C$87,2)</f>
        <v>198.04</v>
      </c>
      <c r="E87" s="17"/>
    </row>
    <row r="88" spans="1:5" ht="15.75" thickBot="1" x14ac:dyDescent="0.3">
      <c r="A88" s="2" t="s">
        <v>18</v>
      </c>
      <c r="B88" s="3" t="s">
        <v>67</v>
      </c>
      <c r="C88" s="62"/>
      <c r="D88" s="54">
        <f>ROUND(5/30*$D$28/12,2)</f>
        <v>22.73</v>
      </c>
      <c r="E88" s="17"/>
    </row>
    <row r="89" spans="1:5" ht="15.75" thickBot="1" x14ac:dyDescent="0.3">
      <c r="A89" s="2" t="s">
        <v>20</v>
      </c>
      <c r="B89" s="3" t="s">
        <v>70</v>
      </c>
      <c r="C89" s="61"/>
      <c r="D89" s="53">
        <f>(((($D$28/30)/12)*5)*0.015)</f>
        <v>0.34097291666666668</v>
      </c>
      <c r="E89" s="17"/>
    </row>
    <row r="90" spans="1:5" ht="15.75" thickBot="1" x14ac:dyDescent="0.3">
      <c r="A90" s="2" t="s">
        <v>22</v>
      </c>
      <c r="B90" s="3" t="s">
        <v>68</v>
      </c>
      <c r="C90" s="62"/>
      <c r="D90" s="53">
        <f>ROUND((1/30*$D$28)/12,2)</f>
        <v>4.55</v>
      </c>
      <c r="E90" s="17"/>
    </row>
    <row r="91" spans="1:5" ht="15.75" thickBot="1" x14ac:dyDescent="0.3">
      <c r="A91" s="2" t="s">
        <v>24</v>
      </c>
      <c r="B91" s="3" t="s">
        <v>69</v>
      </c>
      <c r="C91" s="62"/>
      <c r="D91" s="54">
        <f>ROUND((((15/30)*$D$28)/12)*0.78%,2)</f>
        <v>0.53</v>
      </c>
      <c r="E91" s="17"/>
    </row>
    <row r="92" spans="1:5" ht="15.75" thickBot="1" x14ac:dyDescent="0.3">
      <c r="A92" s="2" t="s">
        <v>26</v>
      </c>
      <c r="B92" s="3" t="s">
        <v>135</v>
      </c>
      <c r="C92" s="61"/>
      <c r="D92" s="53"/>
      <c r="E92" s="17"/>
    </row>
    <row r="93" spans="1:5" ht="15.75" thickBot="1" x14ac:dyDescent="0.3">
      <c r="A93" s="24" t="s">
        <v>166</v>
      </c>
      <c r="B93" s="26"/>
      <c r="C93" s="63">
        <f>SUM(C87:C92)</f>
        <v>0.121</v>
      </c>
      <c r="D93" s="64">
        <f>ROUND(SUM(D87:D92),2)</f>
        <v>226.19</v>
      </c>
      <c r="E93" s="17"/>
    </row>
    <row r="94" spans="1:5" ht="15.75" thickBot="1" x14ac:dyDescent="0.3">
      <c r="A94" s="2" t="s">
        <v>28</v>
      </c>
      <c r="B94" s="3" t="s">
        <v>71</v>
      </c>
      <c r="C94" s="62"/>
      <c r="D94" s="53">
        <f>ROUND($D$93*$C$66,2)</f>
        <v>18.100000000000001</v>
      </c>
      <c r="E94" s="17"/>
    </row>
    <row r="95" spans="1:5" ht="15.75" thickBot="1" x14ac:dyDescent="0.3">
      <c r="A95" s="24" t="s">
        <v>167</v>
      </c>
      <c r="B95" s="26"/>
      <c r="C95" s="63">
        <f>SUM(C94)</f>
        <v>0</v>
      </c>
      <c r="D95" s="64">
        <f>ROUND(SUM(D94),2)</f>
        <v>18.100000000000001</v>
      </c>
      <c r="E95" s="17"/>
    </row>
    <row r="96" spans="1:5" ht="15.75" thickBot="1" x14ac:dyDescent="0.3">
      <c r="A96" s="35" t="s">
        <v>172</v>
      </c>
      <c r="B96" s="44"/>
      <c r="C96" s="63">
        <f>SUM(C93,C95)</f>
        <v>0.121</v>
      </c>
      <c r="D96" s="65">
        <f>ROUND(SUM(D93,D95),2)</f>
        <v>244.29</v>
      </c>
      <c r="E96" s="17"/>
    </row>
    <row r="97" spans="1:5" ht="15.75" thickBot="1" x14ac:dyDescent="0.3">
      <c r="A97" s="119" t="s">
        <v>149</v>
      </c>
      <c r="B97" s="120"/>
      <c r="C97" s="120"/>
      <c r="D97" s="121"/>
      <c r="E97" s="17"/>
    </row>
    <row r="98" spans="1:5" ht="15.75" thickBot="1" x14ac:dyDescent="0.3">
      <c r="A98" s="4">
        <v>4</v>
      </c>
      <c r="B98" s="23" t="s">
        <v>150</v>
      </c>
      <c r="C98" s="20" t="s">
        <v>51</v>
      </c>
      <c r="D98" s="6" t="s">
        <v>15</v>
      </c>
      <c r="E98" s="17"/>
    </row>
    <row r="99" spans="1:5" ht="15.75" thickBot="1" x14ac:dyDescent="0.3">
      <c r="A99" s="2" t="s">
        <v>72</v>
      </c>
      <c r="B99" s="8" t="s">
        <v>74</v>
      </c>
      <c r="C99" s="57"/>
      <c r="D99" s="47">
        <f>ROUND(SUM($D$66),2)</f>
        <v>130.93</v>
      </c>
      <c r="E99" s="17"/>
    </row>
    <row r="100" spans="1:5" ht="15.75" thickBot="1" x14ac:dyDescent="0.3">
      <c r="A100" s="2" t="s">
        <v>73</v>
      </c>
      <c r="B100" s="8" t="s">
        <v>146</v>
      </c>
      <c r="C100" s="57"/>
      <c r="D100" s="47">
        <f>ROUND(SUM($D$72),2)</f>
        <v>147.24</v>
      </c>
      <c r="E100" s="17"/>
    </row>
    <row r="101" spans="1:5" ht="15.75" thickBot="1" x14ac:dyDescent="0.3">
      <c r="A101" s="2" t="s">
        <v>75</v>
      </c>
      <c r="B101" s="8" t="s">
        <v>138</v>
      </c>
      <c r="C101" s="57"/>
      <c r="D101" s="47">
        <f>ROUND(SUM($D$77),2)</f>
        <v>1.1299999999999999</v>
      </c>
      <c r="E101" s="17"/>
    </row>
    <row r="102" spans="1:5" ht="15.75" thickBot="1" x14ac:dyDescent="0.3">
      <c r="A102" s="2" t="s">
        <v>77</v>
      </c>
      <c r="B102" s="8" t="s">
        <v>76</v>
      </c>
      <c r="C102" s="57"/>
      <c r="D102" s="47">
        <f>ROUND(SUM($D$85),2)</f>
        <v>85.93</v>
      </c>
      <c r="E102" s="17"/>
    </row>
    <row r="103" spans="1:5" ht="15.75" thickBot="1" x14ac:dyDescent="0.3">
      <c r="A103" s="2" t="s">
        <v>79</v>
      </c>
      <c r="B103" s="8" t="s">
        <v>78</v>
      </c>
      <c r="C103" s="57"/>
      <c r="D103" s="47">
        <f>ROUND(SUM($D$96),2)</f>
        <v>244.29</v>
      </c>
      <c r="E103" s="17"/>
    </row>
    <row r="104" spans="1:5" ht="15.75" thickBot="1" x14ac:dyDescent="0.3">
      <c r="A104" s="45" t="s">
        <v>147</v>
      </c>
      <c r="B104" s="46" t="s">
        <v>135</v>
      </c>
      <c r="C104" s="58"/>
      <c r="D104" s="59"/>
      <c r="E104" s="17"/>
    </row>
    <row r="105" spans="1:5" ht="15.75" thickBot="1" x14ac:dyDescent="0.3">
      <c r="A105" s="35" t="s">
        <v>165</v>
      </c>
      <c r="B105" s="44"/>
      <c r="C105" s="55">
        <f>SUM(C99:C104)</f>
        <v>0</v>
      </c>
      <c r="D105" s="108">
        <f>ROUND(SUM(D99:D104),2)</f>
        <v>609.52</v>
      </c>
      <c r="E105" s="17"/>
    </row>
    <row r="106" spans="1:5" ht="82.5" customHeight="1" thickBot="1" x14ac:dyDescent="0.3">
      <c r="A106" s="102"/>
      <c r="B106" s="102"/>
      <c r="C106" s="106"/>
      <c r="D106" s="107"/>
      <c r="E106" s="17"/>
    </row>
    <row r="107" spans="1:5" ht="15.75" thickBot="1" x14ac:dyDescent="0.3">
      <c r="A107" s="24" t="s">
        <v>153</v>
      </c>
      <c r="B107" s="25"/>
      <c r="C107" s="25"/>
      <c r="D107" s="26"/>
      <c r="E107" s="17"/>
    </row>
    <row r="108" spans="1:5" ht="15.75" thickBot="1" x14ac:dyDescent="0.3">
      <c r="A108" s="4">
        <v>5</v>
      </c>
      <c r="B108" s="23" t="s">
        <v>173</v>
      </c>
      <c r="C108" s="20" t="s">
        <v>51</v>
      </c>
      <c r="D108" s="6" t="s">
        <v>15</v>
      </c>
      <c r="E108" s="17"/>
    </row>
    <row r="109" spans="1:5" ht="15.75" thickBot="1" x14ac:dyDescent="0.3">
      <c r="A109" s="2" t="s">
        <v>16</v>
      </c>
      <c r="B109" s="3" t="s">
        <v>154</v>
      </c>
      <c r="C109" s="50">
        <v>0.1</v>
      </c>
      <c r="D109" s="47">
        <f>SUM($D$118+$D$119+$D$120+$D$121)*$C$109</f>
        <v>455.58600000000007</v>
      </c>
      <c r="E109" s="17"/>
    </row>
    <row r="110" spans="1:5" ht="15.75" thickBot="1" x14ac:dyDescent="0.3">
      <c r="A110" s="2" t="s">
        <v>18</v>
      </c>
      <c r="B110" s="3" t="s">
        <v>88</v>
      </c>
      <c r="C110" s="51">
        <v>7.3005E-2</v>
      </c>
      <c r="D110" s="47">
        <f>SUM($D$118+$D$119+$D$120+$D$121+$D$109)*$C$110</f>
        <v>365.86061523000006</v>
      </c>
      <c r="E110" s="17"/>
    </row>
    <row r="111" spans="1:5" ht="15.75" thickBot="1" x14ac:dyDescent="0.3">
      <c r="A111" s="2" t="s">
        <v>20</v>
      </c>
      <c r="B111" s="8" t="s">
        <v>199</v>
      </c>
      <c r="C111" s="52"/>
      <c r="D111" s="53">
        <f>ROUND(SUM($D$118+$D$119+$D$120+$D$121+$D$109+$D$110)/(1-$C$111),2)</f>
        <v>5377.31</v>
      </c>
      <c r="E111" s="17"/>
    </row>
    <row r="112" spans="1:5" ht="15.75" thickBot="1" x14ac:dyDescent="0.3">
      <c r="A112" s="2" t="s">
        <v>156</v>
      </c>
      <c r="B112" s="3" t="s">
        <v>200</v>
      </c>
      <c r="C112" s="50">
        <v>5.7000000000000002E-3</v>
      </c>
      <c r="D112" s="53">
        <f>$D$111*$C$112</f>
        <v>30.650667000000002</v>
      </c>
      <c r="E112" s="17"/>
    </row>
    <row r="113" spans="1:8" ht="15.75" thickBot="1" x14ac:dyDescent="0.3">
      <c r="A113" s="2" t="s">
        <v>157</v>
      </c>
      <c r="B113" s="3" t="s">
        <v>85</v>
      </c>
      <c r="C113" s="50">
        <v>2.4199999999999999E-2</v>
      </c>
      <c r="D113" s="53">
        <f>$D$111*$C$113</f>
        <v>130.13090199999999</v>
      </c>
      <c r="E113" s="17"/>
    </row>
    <row r="114" spans="1:8" ht="15.75" thickBot="1" x14ac:dyDescent="0.3">
      <c r="A114" s="113" t="s">
        <v>158</v>
      </c>
      <c r="B114" s="114" t="s">
        <v>86</v>
      </c>
      <c r="C114" s="50">
        <v>0.05</v>
      </c>
      <c r="D114" s="53">
        <f>$D$111*$C$114</f>
        <v>268.86550000000005</v>
      </c>
      <c r="E114" s="17"/>
    </row>
    <row r="115" spans="1:8" ht="15.75" thickBot="1" x14ac:dyDescent="0.3">
      <c r="A115" s="40" t="s">
        <v>197</v>
      </c>
      <c r="B115" s="41" t="s">
        <v>198</v>
      </c>
      <c r="C115" s="50">
        <v>7.8299999999999995E-2</v>
      </c>
      <c r="D115" s="54">
        <f>$D$111*$C$115</f>
        <v>421.04337299999997</v>
      </c>
      <c r="E115" s="17"/>
    </row>
    <row r="116" spans="1:8" ht="15.75" thickBot="1" x14ac:dyDescent="0.3">
      <c r="A116" s="82" t="s">
        <v>155</v>
      </c>
      <c r="B116" s="44"/>
      <c r="C116" s="55">
        <f>SUM(C109+C110+C112+C113+C114+C115)</f>
        <v>0.33120500000000003</v>
      </c>
      <c r="D116" s="56">
        <f>SUM(D109+D110+D112+D113+D114+D115)</f>
        <v>1672.1370572300002</v>
      </c>
      <c r="E116" s="17"/>
    </row>
    <row r="117" spans="1:8" ht="15.75" thickBot="1" x14ac:dyDescent="0.3">
      <c r="A117" s="42" t="s">
        <v>179</v>
      </c>
      <c r="B117" s="43"/>
      <c r="C117" s="25"/>
      <c r="D117" s="26"/>
      <c r="E117" s="17"/>
    </row>
    <row r="118" spans="1:8" ht="15.75" thickBot="1" x14ac:dyDescent="0.3">
      <c r="A118" s="2" t="s">
        <v>16</v>
      </c>
      <c r="B118" s="28" t="s">
        <v>12</v>
      </c>
      <c r="C118" s="29"/>
      <c r="D118" s="47">
        <f>ROUND(SUM($D$28),2)</f>
        <v>1636.67</v>
      </c>
      <c r="E118" s="17"/>
      <c r="H118" s="19"/>
    </row>
    <row r="119" spans="1:8" ht="15.75" thickBot="1" x14ac:dyDescent="0.3">
      <c r="A119" s="2" t="s">
        <v>18</v>
      </c>
      <c r="B119" s="28" t="s">
        <v>89</v>
      </c>
      <c r="C119" s="29"/>
      <c r="D119" s="47">
        <f>ROUND(SUM($D$35),2)</f>
        <v>474.9</v>
      </c>
      <c r="E119" s="17"/>
    </row>
    <row r="120" spans="1:8" ht="15.75" thickBot="1" x14ac:dyDescent="0.3">
      <c r="A120" s="2" t="s">
        <v>20</v>
      </c>
      <c r="B120" s="28" t="s">
        <v>46</v>
      </c>
      <c r="C120" s="29"/>
      <c r="D120" s="47">
        <f>ROUND(SUM($D$54),2)</f>
        <v>1834.77</v>
      </c>
      <c r="E120" s="17"/>
    </row>
    <row r="121" spans="1:8" ht="15.75" thickBot="1" x14ac:dyDescent="0.3">
      <c r="A121" s="2" t="s">
        <v>22</v>
      </c>
      <c r="B121" s="28" t="s">
        <v>49</v>
      </c>
      <c r="C121" s="29"/>
      <c r="D121" s="47">
        <f>ROUND(SUM($D$105),2)</f>
        <v>609.52</v>
      </c>
      <c r="E121" s="17"/>
    </row>
    <row r="122" spans="1:8" ht="15.75" thickBot="1" x14ac:dyDescent="0.3">
      <c r="A122" s="2" t="s">
        <v>24</v>
      </c>
      <c r="B122" s="28" t="s">
        <v>153</v>
      </c>
      <c r="C122" s="29"/>
      <c r="D122" s="47">
        <f>ROUND(SUM($D$116),2)</f>
        <v>1672.14</v>
      </c>
      <c r="E122" s="17"/>
    </row>
    <row r="123" spans="1:8" ht="15.75" thickBot="1" x14ac:dyDescent="0.3">
      <c r="A123" s="21" t="s">
        <v>90</v>
      </c>
      <c r="B123" s="27"/>
      <c r="C123" s="22"/>
      <c r="D123" s="48">
        <f>ROUND(SUM(D118:D122),2)</f>
        <v>6228</v>
      </c>
      <c r="E123" s="17"/>
    </row>
    <row r="124" spans="1:8" ht="15.75" thickBot="1" x14ac:dyDescent="0.3">
      <c r="A124" s="21" t="s">
        <v>180</v>
      </c>
      <c r="B124" s="27"/>
      <c r="C124" s="22"/>
      <c r="D124" s="49">
        <v>1200</v>
      </c>
      <c r="E124" s="17"/>
    </row>
    <row r="125" spans="1:8" ht="15.75" thickBot="1" x14ac:dyDescent="0.3">
      <c r="A125" s="21" t="s">
        <v>181</v>
      </c>
      <c r="B125" s="27"/>
      <c r="C125" s="22"/>
      <c r="D125" s="48">
        <f>ROUND(SUM(D123/D124),2)</f>
        <v>5.19</v>
      </c>
      <c r="E125" s="17"/>
    </row>
    <row r="126" spans="1:8" x14ac:dyDescent="0.25">
      <c r="A126" s="109"/>
      <c r="B126" s="109"/>
      <c r="C126" s="109"/>
      <c r="D126" s="110"/>
      <c r="E126" s="17"/>
    </row>
    <row r="127" spans="1:8" x14ac:dyDescent="0.25">
      <c r="A127" s="109"/>
      <c r="B127" s="109"/>
      <c r="C127" s="109"/>
      <c r="D127" s="110"/>
      <c r="E127" s="17"/>
    </row>
    <row r="128" spans="1:8" x14ac:dyDescent="0.25">
      <c r="A128" s="109"/>
      <c r="B128" s="109"/>
      <c r="C128" s="109"/>
      <c r="D128" s="110"/>
      <c r="E128" s="17"/>
    </row>
    <row r="129" spans="1:5" x14ac:dyDescent="0.25">
      <c r="A129" s="109"/>
      <c r="B129" s="109"/>
      <c r="C129" s="109"/>
      <c r="D129" s="110"/>
      <c r="E129" s="17"/>
    </row>
    <row r="130" spans="1:5" x14ac:dyDescent="0.25">
      <c r="A130" s="109"/>
      <c r="B130" s="109"/>
      <c r="C130" s="109"/>
      <c r="D130" s="110"/>
      <c r="E130" s="17"/>
    </row>
    <row r="131" spans="1:5" x14ac:dyDescent="0.25">
      <c r="A131" s="109"/>
      <c r="B131" s="109"/>
      <c r="C131" s="109"/>
      <c r="D131" s="110"/>
      <c r="E131" s="17"/>
    </row>
    <row r="132" spans="1:5" x14ac:dyDescent="0.25">
      <c r="A132" s="109"/>
      <c r="B132" s="109"/>
      <c r="C132" s="109"/>
      <c r="D132" s="110"/>
      <c r="E132" s="17"/>
    </row>
    <row r="134" spans="1:5" x14ac:dyDescent="0.25">
      <c r="D134" s="94">
        <f>'Resumo da Proposta'!R5</f>
        <v>8735.1</v>
      </c>
    </row>
  </sheetData>
  <mergeCells count="3">
    <mergeCell ref="C12:D12"/>
    <mergeCell ref="C13:D13"/>
    <mergeCell ref="A97:D97"/>
  </mergeCells>
  <printOptions horizontalCentered="1"/>
  <pageMargins left="0.23622047244094491" right="0.23622047244094491" top="0" bottom="0" header="0.31496062992125984" footer="0.31496062992125984"/>
  <pageSetup paperSize="9" scale="85" orientation="portrait" r:id="rId1"/>
  <rowBreaks count="2" manualBreakCount="2">
    <brk id="54" max="3" man="1"/>
    <brk id="105" max="16383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H134"/>
  <sheetViews>
    <sheetView view="pageBreakPreview" topLeftCell="A117" zoomScaleNormal="100" zoomScaleSheetLayoutView="100" workbookViewId="0">
      <selection activeCell="A25" sqref="A25"/>
    </sheetView>
  </sheetViews>
  <sheetFormatPr defaultRowHeight="15" x14ac:dyDescent="0.25"/>
  <cols>
    <col min="1" max="1" width="5.28515625" customWidth="1"/>
    <col min="2" max="2" width="64.5703125" customWidth="1"/>
    <col min="3" max="3" width="25.42578125" customWidth="1"/>
    <col min="4" max="4" width="17.7109375" customWidth="1"/>
  </cols>
  <sheetData>
    <row r="1" spans="1:7" ht="86.25" customHeight="1" x14ac:dyDescent="0.25"/>
    <row r="2" spans="1:7" x14ac:dyDescent="0.25">
      <c r="A2" s="98" t="s">
        <v>0</v>
      </c>
      <c r="B2" s="79"/>
      <c r="C2" s="79"/>
      <c r="D2" s="79"/>
    </row>
    <row r="3" spans="1:7" ht="15.75" thickBot="1" x14ac:dyDescent="0.3">
      <c r="A3" s="80"/>
      <c r="B3" s="80"/>
      <c r="C3" s="80"/>
      <c r="D3" s="80"/>
    </row>
    <row r="4" spans="1:7" ht="15.75" thickBot="1" x14ac:dyDescent="0.3">
      <c r="A4" s="97" t="s">
        <v>193</v>
      </c>
      <c r="B4" s="99"/>
      <c r="C4" s="99"/>
      <c r="D4" s="100"/>
    </row>
    <row r="5" spans="1:7" ht="15.75" thickBot="1" x14ac:dyDescent="0.3">
      <c r="A5" s="1"/>
      <c r="B5" s="9"/>
      <c r="C5" s="9"/>
      <c r="D5" s="9"/>
    </row>
    <row r="6" spans="1:7" ht="15.75" thickBot="1" x14ac:dyDescent="0.3">
      <c r="A6" s="21" t="s">
        <v>2</v>
      </c>
      <c r="B6" s="22"/>
      <c r="C6" s="10" t="s">
        <v>159</v>
      </c>
      <c r="D6" s="78" t="s">
        <v>182</v>
      </c>
    </row>
    <row r="7" spans="1:7" ht="15.75" thickBot="1" x14ac:dyDescent="0.3">
      <c r="A7" s="24" t="s">
        <v>3</v>
      </c>
      <c r="B7" s="25"/>
      <c r="C7" s="25"/>
      <c r="D7" s="26"/>
      <c r="E7" s="17"/>
    </row>
    <row r="8" spans="1:7" ht="15.75" thickBot="1" x14ac:dyDescent="0.3">
      <c r="A8" s="21" t="s">
        <v>4</v>
      </c>
      <c r="B8" s="27"/>
      <c r="C8" s="27"/>
      <c r="D8" s="22"/>
      <c r="E8" s="17"/>
    </row>
    <row r="9" spans="1:7" ht="15.75" thickBot="1" x14ac:dyDescent="0.3">
      <c r="A9" s="2">
        <v>1</v>
      </c>
      <c r="B9" s="3" t="s">
        <v>5</v>
      </c>
      <c r="C9" s="30" t="s">
        <v>194</v>
      </c>
      <c r="D9" s="31"/>
      <c r="E9" s="17"/>
    </row>
    <row r="10" spans="1:7" ht="15.75" thickBot="1" x14ac:dyDescent="0.3">
      <c r="A10" s="2">
        <v>2</v>
      </c>
      <c r="B10" s="3" t="s">
        <v>6</v>
      </c>
      <c r="C10" s="30" t="s">
        <v>7</v>
      </c>
      <c r="D10" s="31"/>
      <c r="E10" s="17"/>
      <c r="G10" s="34"/>
    </row>
    <row r="11" spans="1:7" ht="15.75" thickBot="1" x14ac:dyDescent="0.3">
      <c r="A11" s="2">
        <v>4</v>
      </c>
      <c r="B11" s="3" t="s">
        <v>8</v>
      </c>
      <c r="C11" s="30" t="s">
        <v>9</v>
      </c>
      <c r="D11" s="31"/>
      <c r="E11" s="17"/>
    </row>
    <row r="12" spans="1:7" ht="15.75" thickBot="1" x14ac:dyDescent="0.3">
      <c r="A12" s="2">
        <v>5</v>
      </c>
      <c r="B12" s="3" t="s">
        <v>10</v>
      </c>
      <c r="C12" s="117" t="s">
        <v>183</v>
      </c>
      <c r="D12" s="118"/>
      <c r="E12" s="17"/>
    </row>
    <row r="13" spans="1:7" ht="15.75" thickBot="1" x14ac:dyDescent="0.3">
      <c r="A13" s="2">
        <v>6</v>
      </c>
      <c r="B13" s="3" t="s">
        <v>11</v>
      </c>
      <c r="C13" s="117" t="s">
        <v>184</v>
      </c>
      <c r="D13" s="118"/>
      <c r="E13" s="17"/>
    </row>
    <row r="14" spans="1:7" ht="15.75" thickBot="1" x14ac:dyDescent="0.3">
      <c r="A14" s="24" t="s">
        <v>12</v>
      </c>
      <c r="B14" s="25"/>
      <c r="C14" s="25"/>
      <c r="D14" s="26"/>
      <c r="E14" s="17"/>
    </row>
    <row r="15" spans="1:7" ht="15.75" thickBot="1" x14ac:dyDescent="0.3">
      <c r="A15" s="4">
        <v>1</v>
      </c>
      <c r="B15" s="5" t="s">
        <v>13</v>
      </c>
      <c r="C15" s="6" t="s">
        <v>14</v>
      </c>
      <c r="D15" s="6" t="s">
        <v>15</v>
      </c>
      <c r="E15" s="17"/>
    </row>
    <row r="16" spans="1:7" ht="15.75" thickBot="1" x14ac:dyDescent="0.3">
      <c r="A16" s="2" t="s">
        <v>16</v>
      </c>
      <c r="B16" s="3" t="s">
        <v>17</v>
      </c>
      <c r="C16" s="75">
        <v>1</v>
      </c>
      <c r="D16" s="76">
        <v>1636.67</v>
      </c>
      <c r="E16" s="17"/>
    </row>
    <row r="17" spans="1:5" ht="15.75" thickBot="1" x14ac:dyDescent="0.3">
      <c r="A17" s="2" t="s">
        <v>18</v>
      </c>
      <c r="B17" s="3" t="s">
        <v>19</v>
      </c>
      <c r="C17" s="75"/>
      <c r="D17" s="76"/>
      <c r="E17" s="17"/>
    </row>
    <row r="18" spans="1:5" ht="15.75" thickBot="1" x14ac:dyDescent="0.3">
      <c r="A18" s="2" t="s">
        <v>20</v>
      </c>
      <c r="B18" s="3" t="s">
        <v>21</v>
      </c>
      <c r="C18" s="69"/>
      <c r="D18" s="53"/>
      <c r="E18" s="17"/>
    </row>
    <row r="19" spans="1:5" ht="15.75" thickBot="1" x14ac:dyDescent="0.3">
      <c r="A19" s="2" t="s">
        <v>22</v>
      </c>
      <c r="B19" s="3" t="s">
        <v>23</v>
      </c>
      <c r="C19" s="77"/>
      <c r="D19" s="53"/>
      <c r="E19" s="17"/>
    </row>
    <row r="20" spans="1:5" ht="15.75" thickBot="1" x14ac:dyDescent="0.3">
      <c r="A20" s="2" t="s">
        <v>24</v>
      </c>
      <c r="B20" s="3" t="s">
        <v>25</v>
      </c>
      <c r="C20" s="69"/>
      <c r="D20" s="53"/>
      <c r="E20" s="17"/>
    </row>
    <row r="21" spans="1:5" ht="15.75" thickBot="1" x14ac:dyDescent="0.3">
      <c r="A21" s="2" t="s">
        <v>26</v>
      </c>
      <c r="B21" s="3" t="s">
        <v>27</v>
      </c>
      <c r="C21" s="69"/>
      <c r="D21" s="54">
        <f>ROUND(($D$16/220)+(($D$16/220)*0.5),2)*$C$21</f>
        <v>0</v>
      </c>
      <c r="E21" s="17"/>
    </row>
    <row r="22" spans="1:5" ht="15.75" thickBot="1" x14ac:dyDescent="0.3">
      <c r="A22" s="2" t="s">
        <v>28</v>
      </c>
      <c r="B22" s="3" t="s">
        <v>29</v>
      </c>
      <c r="C22" s="69"/>
      <c r="D22" s="54">
        <f>ROUND(($D$16/220)+(($D$16/220)*1.2),2)*$C$22</f>
        <v>0</v>
      </c>
      <c r="E22" s="17"/>
    </row>
    <row r="23" spans="1:5" ht="15.75" thickBot="1" x14ac:dyDescent="0.3">
      <c r="A23" s="2" t="s">
        <v>30</v>
      </c>
      <c r="B23" s="3" t="s">
        <v>31</v>
      </c>
      <c r="C23" s="69"/>
      <c r="D23" s="54"/>
      <c r="E23" s="17"/>
    </row>
    <row r="24" spans="1:5" ht="15.75" thickBot="1" x14ac:dyDescent="0.3">
      <c r="A24" s="2" t="s">
        <v>32</v>
      </c>
      <c r="B24" s="3" t="s">
        <v>33</v>
      </c>
      <c r="C24" s="69"/>
      <c r="D24" s="54"/>
      <c r="E24" s="17"/>
    </row>
    <row r="25" spans="1:5" ht="15.75" thickBot="1" x14ac:dyDescent="0.3">
      <c r="A25" s="2" t="s">
        <v>34</v>
      </c>
      <c r="B25" s="3" t="s">
        <v>35</v>
      </c>
      <c r="C25" s="69"/>
      <c r="D25" s="54">
        <f>ROUND(($D$16/220)+(($D$16/220)*0.5),2)*$C$25/26*4</f>
        <v>0</v>
      </c>
      <c r="E25" s="17"/>
    </row>
    <row r="26" spans="1:5" ht="15.75" thickBot="1" x14ac:dyDescent="0.3">
      <c r="A26" s="2" t="s">
        <v>36</v>
      </c>
      <c r="B26" s="3" t="s">
        <v>37</v>
      </c>
      <c r="C26" s="75"/>
      <c r="D26" s="76"/>
      <c r="E26" s="17"/>
    </row>
    <row r="27" spans="1:5" ht="15.75" thickBot="1" x14ac:dyDescent="0.3">
      <c r="A27" s="2" t="s">
        <v>87</v>
      </c>
      <c r="B27" s="3" t="s">
        <v>135</v>
      </c>
      <c r="C27" s="75"/>
      <c r="D27" s="76"/>
      <c r="E27" s="17"/>
    </row>
    <row r="28" spans="1:5" ht="15.75" thickBot="1" x14ac:dyDescent="0.3">
      <c r="A28" s="35" t="s">
        <v>38</v>
      </c>
      <c r="B28" s="36"/>
      <c r="C28" s="37"/>
      <c r="D28" s="64">
        <f>ROUND(SUM(D16:D27),2)</f>
        <v>1636.67</v>
      </c>
      <c r="E28" s="17"/>
    </row>
    <row r="29" spans="1:5" ht="15.75" thickBot="1" x14ac:dyDescent="0.3">
      <c r="A29" s="24" t="s">
        <v>39</v>
      </c>
      <c r="B29" s="25"/>
      <c r="C29" s="25"/>
      <c r="D29" s="26"/>
      <c r="E29" s="17"/>
    </row>
    <row r="30" spans="1:5" ht="15.75" thickBot="1" x14ac:dyDescent="0.3">
      <c r="A30" s="4">
        <v>2</v>
      </c>
      <c r="B30" s="5" t="s">
        <v>40</v>
      </c>
      <c r="C30" s="6" t="s">
        <v>41</v>
      </c>
      <c r="D30" s="6" t="s">
        <v>15</v>
      </c>
      <c r="E30" s="17"/>
    </row>
    <row r="31" spans="1:5" ht="15.75" thickBot="1" x14ac:dyDescent="0.3">
      <c r="A31" s="2" t="s">
        <v>16</v>
      </c>
      <c r="B31" s="3" t="s">
        <v>42</v>
      </c>
      <c r="C31" s="70">
        <v>4.25</v>
      </c>
      <c r="D31" s="71">
        <f>(((2*$C$31)*22)-(6%*$D$16))</f>
        <v>88.799800000000005</v>
      </c>
      <c r="E31" s="17"/>
    </row>
    <row r="32" spans="1:5" ht="15.75" thickBot="1" x14ac:dyDescent="0.3">
      <c r="A32" s="2" t="s">
        <v>18</v>
      </c>
      <c r="B32" s="3" t="s">
        <v>43</v>
      </c>
      <c r="C32" s="72">
        <v>19.5</v>
      </c>
      <c r="D32" s="73">
        <f>(22*$C$32)*(1-0.1)</f>
        <v>386.1</v>
      </c>
      <c r="E32" s="17"/>
    </row>
    <row r="33" spans="1:5" ht="15.75" thickBot="1" x14ac:dyDescent="0.3">
      <c r="A33" s="2" t="s">
        <v>20</v>
      </c>
      <c r="B33" s="3" t="s">
        <v>44</v>
      </c>
      <c r="C33" s="72">
        <v>0</v>
      </c>
      <c r="D33" s="54">
        <f>SUM(C33*6)*(1200/4000)</f>
        <v>0</v>
      </c>
      <c r="E33" s="17"/>
    </row>
    <row r="34" spans="1:5" ht="15.75" thickBot="1" x14ac:dyDescent="0.3">
      <c r="A34" s="7" t="s">
        <v>22</v>
      </c>
      <c r="B34" s="16" t="s">
        <v>135</v>
      </c>
      <c r="C34" s="74"/>
      <c r="D34" s="54"/>
      <c r="E34" s="17"/>
    </row>
    <row r="35" spans="1:5" ht="15.75" thickBot="1" x14ac:dyDescent="0.3">
      <c r="A35" s="35" t="s">
        <v>45</v>
      </c>
      <c r="B35" s="36"/>
      <c r="C35" s="37"/>
      <c r="D35" s="64">
        <f>ROUND(SUM(D31:D34),2)</f>
        <v>474.9</v>
      </c>
      <c r="E35" s="17"/>
    </row>
    <row r="36" spans="1:5" ht="15.75" thickBot="1" x14ac:dyDescent="0.3">
      <c r="A36" s="24" t="s">
        <v>46</v>
      </c>
      <c r="B36" s="25"/>
      <c r="C36" s="25"/>
      <c r="D36" s="26"/>
      <c r="E36" s="17"/>
    </row>
    <row r="37" spans="1:5" ht="15.75" thickBot="1" x14ac:dyDescent="0.3">
      <c r="A37" s="4">
        <v>3</v>
      </c>
      <c r="B37" s="5" t="s">
        <v>47</v>
      </c>
      <c r="C37" s="6" t="s">
        <v>41</v>
      </c>
      <c r="D37" s="6" t="s">
        <v>15</v>
      </c>
      <c r="E37" s="17"/>
    </row>
    <row r="38" spans="1:5" ht="15.75" thickBot="1" x14ac:dyDescent="0.3">
      <c r="A38" s="4"/>
      <c r="B38" s="5" t="s">
        <v>151</v>
      </c>
      <c r="C38" s="6"/>
      <c r="D38" s="6"/>
      <c r="E38" s="17"/>
    </row>
    <row r="39" spans="1:5" ht="15.75" thickBot="1" x14ac:dyDescent="0.3">
      <c r="A39" s="2" t="s">
        <v>16</v>
      </c>
      <c r="B39" s="13" t="s">
        <v>81</v>
      </c>
      <c r="C39" s="67">
        <v>95000</v>
      </c>
      <c r="D39" s="54">
        <f>ROUND(SUM($C$39*20%)/12,2)</f>
        <v>1583.33</v>
      </c>
      <c r="E39" s="17"/>
    </row>
    <row r="40" spans="1:5" ht="15.75" thickBot="1" x14ac:dyDescent="0.3">
      <c r="A40" s="2" t="s">
        <v>18</v>
      </c>
      <c r="B40" s="13" t="s">
        <v>128</v>
      </c>
      <c r="C40" s="68"/>
      <c r="D40" s="54">
        <v>18.5</v>
      </c>
      <c r="E40" s="17"/>
    </row>
    <row r="41" spans="1:5" ht="15.75" thickBot="1" x14ac:dyDescent="0.3">
      <c r="A41" s="2" t="s">
        <v>20</v>
      </c>
      <c r="B41" s="13" t="s">
        <v>84</v>
      </c>
      <c r="C41" s="68"/>
      <c r="D41" s="54">
        <v>8.8000000000000007</v>
      </c>
      <c r="E41" s="18"/>
    </row>
    <row r="42" spans="1:5" ht="15.75" thickBot="1" x14ac:dyDescent="0.3">
      <c r="A42" s="2" t="s">
        <v>22</v>
      </c>
      <c r="B42" s="13" t="s">
        <v>83</v>
      </c>
      <c r="C42" s="68"/>
      <c r="D42" s="54">
        <f>ROUND(SUM($C$39*5%)/12,2)</f>
        <v>395.83</v>
      </c>
      <c r="E42" s="18"/>
    </row>
    <row r="43" spans="1:5" ht="15.75" thickBot="1" x14ac:dyDescent="0.3">
      <c r="A43" s="2" t="s">
        <v>24</v>
      </c>
      <c r="B43" s="13" t="s">
        <v>129</v>
      </c>
      <c r="C43" s="68"/>
      <c r="D43" s="54">
        <f>ROUND(SUM($C$39*2.5%)/12,2)</f>
        <v>197.92</v>
      </c>
      <c r="E43" s="18"/>
    </row>
    <row r="44" spans="1:5" ht="15.75" thickBot="1" x14ac:dyDescent="0.3">
      <c r="A44" s="2" t="s">
        <v>26</v>
      </c>
      <c r="B44" s="3" t="s">
        <v>48</v>
      </c>
      <c r="C44" s="69"/>
      <c r="D44" s="53">
        <v>80</v>
      </c>
      <c r="E44" s="18"/>
    </row>
    <row r="45" spans="1:5" ht="15.75" thickBot="1" x14ac:dyDescent="0.3">
      <c r="A45" s="7" t="s">
        <v>28</v>
      </c>
      <c r="B45" s="16" t="s">
        <v>135</v>
      </c>
      <c r="C45" s="69"/>
      <c r="D45" s="53"/>
      <c r="E45" s="17"/>
    </row>
    <row r="46" spans="1:5" ht="15.75" thickBot="1" x14ac:dyDescent="0.3">
      <c r="A46" s="35" t="s">
        <v>160</v>
      </c>
      <c r="B46" s="36"/>
      <c r="C46" s="37"/>
      <c r="D46" s="64">
        <f>ROUND(SUM(D39:D45),2)</f>
        <v>2284.38</v>
      </c>
      <c r="E46" s="17"/>
    </row>
    <row r="47" spans="1:5" ht="15.75" thickBot="1" x14ac:dyDescent="0.3">
      <c r="A47" s="2"/>
      <c r="B47" s="12" t="s">
        <v>152</v>
      </c>
      <c r="C47" s="14"/>
      <c r="D47" s="11"/>
      <c r="E47" s="18"/>
    </row>
    <row r="48" spans="1:5" ht="15.75" thickBot="1" x14ac:dyDescent="0.3">
      <c r="A48" s="2" t="s">
        <v>30</v>
      </c>
      <c r="B48" s="13" t="s">
        <v>80</v>
      </c>
      <c r="C48" s="93">
        <v>3.194</v>
      </c>
      <c r="D48" s="54">
        <f>ROUND(SUM(1200/10)*$C$48,2)</f>
        <v>383.28</v>
      </c>
      <c r="E48" s="18"/>
    </row>
    <row r="49" spans="1:5" ht="15.75" thickBot="1" x14ac:dyDescent="0.3">
      <c r="A49" s="2" t="s">
        <v>32</v>
      </c>
      <c r="B49" s="13" t="s">
        <v>163</v>
      </c>
      <c r="C49" s="67">
        <v>30</v>
      </c>
      <c r="D49" s="54">
        <f>SUM(C49)</f>
        <v>30</v>
      </c>
      <c r="E49" s="17"/>
    </row>
    <row r="50" spans="1:5" ht="15.75" thickBot="1" x14ac:dyDescent="0.3">
      <c r="A50" s="2" t="s">
        <v>34</v>
      </c>
      <c r="B50" s="13" t="s">
        <v>82</v>
      </c>
      <c r="C50" s="68"/>
      <c r="D50" s="54">
        <v>98</v>
      </c>
      <c r="E50" s="17"/>
    </row>
    <row r="51" spans="1:5" ht="15.75" thickBot="1" x14ac:dyDescent="0.3">
      <c r="A51" s="2" t="s">
        <v>36</v>
      </c>
      <c r="B51" s="13" t="s">
        <v>162</v>
      </c>
      <c r="C51" s="68"/>
      <c r="D51" s="54">
        <v>150</v>
      </c>
      <c r="E51" s="18"/>
    </row>
    <row r="52" spans="1:5" ht="15.75" thickBot="1" x14ac:dyDescent="0.3">
      <c r="A52" s="7" t="s">
        <v>87</v>
      </c>
      <c r="B52" s="16" t="s">
        <v>135</v>
      </c>
      <c r="C52" s="69"/>
      <c r="D52" s="53"/>
      <c r="E52" s="17"/>
    </row>
    <row r="53" spans="1:5" ht="15.75" thickBot="1" x14ac:dyDescent="0.3">
      <c r="A53" s="35" t="s">
        <v>161</v>
      </c>
      <c r="B53" s="36"/>
      <c r="C53" s="37"/>
      <c r="D53" s="64">
        <f>ROUND(SUM(D48:D52),2)</f>
        <v>661.28</v>
      </c>
      <c r="E53" s="17"/>
    </row>
    <row r="54" spans="1:5" ht="15.75" thickBot="1" x14ac:dyDescent="0.3">
      <c r="A54" s="35" t="s">
        <v>91</v>
      </c>
      <c r="B54" s="36"/>
      <c r="C54" s="37"/>
      <c r="D54" s="104">
        <f>ROUND(SUM(D46,D53),2)</f>
        <v>2945.66</v>
      </c>
      <c r="E54" s="17"/>
    </row>
    <row r="55" spans="1:5" ht="87.75" customHeight="1" thickBot="1" x14ac:dyDescent="0.3">
      <c r="A55" s="102"/>
      <c r="B55" s="102"/>
      <c r="C55" s="102"/>
      <c r="D55" s="103"/>
      <c r="E55" s="17"/>
    </row>
    <row r="56" spans="1:5" ht="15.75" thickBot="1" x14ac:dyDescent="0.3">
      <c r="A56" s="24" t="s">
        <v>49</v>
      </c>
      <c r="B56" s="25"/>
      <c r="C56" s="25"/>
      <c r="D56" s="26"/>
      <c r="E56" s="17"/>
    </row>
    <row r="57" spans="1:5" ht="15.75" thickBot="1" x14ac:dyDescent="0.3">
      <c r="A57" s="38"/>
      <c r="B57" s="39" t="s">
        <v>50</v>
      </c>
      <c r="C57" s="6" t="s">
        <v>51</v>
      </c>
      <c r="D57" s="6" t="s">
        <v>15</v>
      </c>
      <c r="E57" s="17"/>
    </row>
    <row r="58" spans="1:5" ht="15.75" thickBot="1" x14ac:dyDescent="0.3">
      <c r="A58" s="2" t="s">
        <v>16</v>
      </c>
      <c r="B58" s="3" t="s">
        <v>52</v>
      </c>
      <c r="C58" s="61"/>
      <c r="D58" s="47">
        <f>ROUND(SUM($C$58*$D$28),2)</f>
        <v>0</v>
      </c>
      <c r="E58" s="17"/>
    </row>
    <row r="59" spans="1:5" ht="15.75" thickBot="1" x14ac:dyDescent="0.3">
      <c r="A59" s="2" t="s">
        <v>18</v>
      </c>
      <c r="B59" s="3" t="s">
        <v>53</v>
      </c>
      <c r="C59" s="61"/>
      <c r="D59" s="47">
        <f>ROUND(SUM($C$59*$D$28),2)</f>
        <v>0</v>
      </c>
      <c r="E59" s="17"/>
    </row>
    <row r="60" spans="1:5" ht="15.75" thickBot="1" x14ac:dyDescent="0.3">
      <c r="A60" s="2" t="s">
        <v>20</v>
      </c>
      <c r="B60" s="3" t="s">
        <v>54</v>
      </c>
      <c r="C60" s="61"/>
      <c r="D60" s="47">
        <f>ROUND(SUM($C$60*$D$28),2)</f>
        <v>0</v>
      </c>
      <c r="E60" s="17"/>
    </row>
    <row r="61" spans="1:5" ht="15.75" thickBot="1" x14ac:dyDescent="0.3">
      <c r="A61" s="2" t="s">
        <v>22</v>
      </c>
      <c r="B61" s="3" t="s">
        <v>55</v>
      </c>
      <c r="C61" s="61"/>
      <c r="D61" s="47">
        <f>ROUND(SUM($C$61*$D$28),2)</f>
        <v>0</v>
      </c>
      <c r="E61" s="17"/>
    </row>
    <row r="62" spans="1:5" ht="15.75" thickBot="1" x14ac:dyDescent="0.3">
      <c r="A62" s="2" t="s">
        <v>24</v>
      </c>
      <c r="B62" s="3" t="s">
        <v>56</v>
      </c>
      <c r="C62" s="61"/>
      <c r="D62" s="47">
        <f>ROUND(SUM($C$62*$D$28),2)</f>
        <v>0</v>
      </c>
      <c r="E62" s="17"/>
    </row>
    <row r="63" spans="1:5" ht="15.75" thickBot="1" x14ac:dyDescent="0.3">
      <c r="A63" s="2" t="s">
        <v>26</v>
      </c>
      <c r="B63" s="3" t="s">
        <v>57</v>
      </c>
      <c r="C63" s="61">
        <v>0.08</v>
      </c>
      <c r="D63" s="47">
        <f>ROUND(SUM($C$63*$D$28),2)</f>
        <v>130.93</v>
      </c>
      <c r="E63" s="17"/>
    </row>
    <row r="64" spans="1:5" ht="15.75" thickBot="1" x14ac:dyDescent="0.3">
      <c r="A64" s="2" t="s">
        <v>28</v>
      </c>
      <c r="B64" s="3" t="s">
        <v>58</v>
      </c>
      <c r="C64" s="62"/>
      <c r="D64" s="47">
        <f>ROUND(SUM($C$64*$D$28),2)</f>
        <v>0</v>
      </c>
      <c r="E64" s="17"/>
    </row>
    <row r="65" spans="1:5" ht="15.75" thickBot="1" x14ac:dyDescent="0.3">
      <c r="A65" s="2" t="s">
        <v>30</v>
      </c>
      <c r="B65" s="3" t="s">
        <v>59</v>
      </c>
      <c r="C65" s="61"/>
      <c r="D65" s="47">
        <f>ROUND(SUM($C$65*$D$28),2)</f>
        <v>0</v>
      </c>
      <c r="E65" s="17"/>
    </row>
    <row r="66" spans="1:5" ht="15.75" thickBot="1" x14ac:dyDescent="0.3">
      <c r="A66" s="24" t="s">
        <v>168</v>
      </c>
      <c r="B66" s="26"/>
      <c r="C66" s="66">
        <f>SUM(C58:C65)</f>
        <v>0.08</v>
      </c>
      <c r="D66" s="64">
        <f>ROUND(SUM(D58:D65),2)</f>
        <v>130.93</v>
      </c>
      <c r="E66" s="17"/>
    </row>
    <row r="67" spans="1:5" ht="15.75" thickBot="1" x14ac:dyDescent="0.3">
      <c r="A67" s="38"/>
      <c r="B67" s="39" t="s">
        <v>141</v>
      </c>
      <c r="C67" s="6" t="s">
        <v>51</v>
      </c>
      <c r="D67" s="6" t="s">
        <v>15</v>
      </c>
      <c r="E67" s="17"/>
    </row>
    <row r="68" spans="1:5" ht="15.75" thickBot="1" x14ac:dyDescent="0.3">
      <c r="A68" s="2" t="s">
        <v>16</v>
      </c>
      <c r="B68" s="3" t="s">
        <v>60</v>
      </c>
      <c r="C68" s="61">
        <v>8.3299999999999999E-2</v>
      </c>
      <c r="D68" s="47">
        <f>ROUND(SUM($C$68*$D$28),2)</f>
        <v>136.33000000000001</v>
      </c>
      <c r="E68" s="17"/>
    </row>
    <row r="69" spans="1:5" ht="15.75" thickBot="1" x14ac:dyDescent="0.3">
      <c r="A69" s="24" t="s">
        <v>164</v>
      </c>
      <c r="B69" s="26"/>
      <c r="C69" s="66">
        <f>SUM(C68:C68)</f>
        <v>8.3299999999999999E-2</v>
      </c>
      <c r="D69" s="64">
        <f>ROUND(SUM(D68),2)</f>
        <v>136.33000000000001</v>
      </c>
      <c r="E69" s="17"/>
    </row>
    <row r="70" spans="1:5" ht="15.75" thickBot="1" x14ac:dyDescent="0.3">
      <c r="A70" s="2" t="s">
        <v>18</v>
      </c>
      <c r="B70" s="3" t="s">
        <v>136</v>
      </c>
      <c r="C70" s="62"/>
      <c r="D70" s="47">
        <f>ROUND(SUM($C$66*$D$69),2)</f>
        <v>10.91</v>
      </c>
      <c r="E70" s="17"/>
    </row>
    <row r="71" spans="1:5" ht="15.75" thickBot="1" x14ac:dyDescent="0.3">
      <c r="A71" s="24" t="s">
        <v>167</v>
      </c>
      <c r="B71" s="26"/>
      <c r="C71" s="66">
        <f>SUM(C70:C70)</f>
        <v>0</v>
      </c>
      <c r="D71" s="64">
        <f>ROUND(SUM(D70),2)</f>
        <v>10.91</v>
      </c>
      <c r="E71" s="17"/>
    </row>
    <row r="72" spans="1:5" ht="15.75" thickBot="1" x14ac:dyDescent="0.3">
      <c r="A72" s="24" t="s">
        <v>169</v>
      </c>
      <c r="B72" s="26"/>
      <c r="C72" s="66">
        <f>SUM(C69,C71)</f>
        <v>8.3299999999999999E-2</v>
      </c>
      <c r="D72" s="64">
        <f>ROUND(SUM(D69,D71),2)</f>
        <v>147.24</v>
      </c>
      <c r="E72" s="17"/>
    </row>
    <row r="73" spans="1:5" ht="15.75" thickBot="1" x14ac:dyDescent="0.3">
      <c r="A73" s="38"/>
      <c r="B73" s="39" t="s">
        <v>137</v>
      </c>
      <c r="C73" s="6" t="s">
        <v>51</v>
      </c>
      <c r="D73" s="6" t="s">
        <v>15</v>
      </c>
      <c r="E73" s="17"/>
    </row>
    <row r="74" spans="1:5" ht="15.75" thickBot="1" x14ac:dyDescent="0.3">
      <c r="A74" s="2" t="s">
        <v>16</v>
      </c>
      <c r="B74" s="3" t="s">
        <v>138</v>
      </c>
      <c r="C74" s="62"/>
      <c r="D74" s="53">
        <f>((($D$28+($D$28/3))*((4/12)/12))*0.01)</f>
        <v>0.60617407407407409</v>
      </c>
      <c r="E74" s="17"/>
    </row>
    <row r="75" spans="1:5" ht="15.75" thickBot="1" x14ac:dyDescent="0.3">
      <c r="A75" s="2" t="s">
        <v>18</v>
      </c>
      <c r="B75" s="3" t="s">
        <v>139</v>
      </c>
      <c r="C75" s="62"/>
      <c r="D75" s="53">
        <f>$D$74*$C$66</f>
        <v>4.8493925925925926E-2</v>
      </c>
      <c r="E75" s="17"/>
    </row>
    <row r="76" spans="1:5" ht="26.25" thickBot="1" x14ac:dyDescent="0.3">
      <c r="A76" s="2" t="s">
        <v>20</v>
      </c>
      <c r="B76" s="83" t="s">
        <v>140</v>
      </c>
      <c r="C76" s="62"/>
      <c r="D76" s="53">
        <f>((($D$28+$D$69)*(4/12)*0.01)*$C$66)</f>
        <v>0.4728</v>
      </c>
      <c r="E76" s="17"/>
    </row>
    <row r="77" spans="1:5" ht="15.75" thickBot="1" x14ac:dyDescent="0.3">
      <c r="A77" s="24" t="s">
        <v>170</v>
      </c>
      <c r="B77" s="26"/>
      <c r="C77" s="66">
        <f>SUM(C74:C76)</f>
        <v>0</v>
      </c>
      <c r="D77" s="60">
        <f>ROUND(SUM(D74:D76),2)</f>
        <v>1.1299999999999999</v>
      </c>
      <c r="E77" s="17"/>
    </row>
    <row r="78" spans="1:5" ht="15.75" thickBot="1" x14ac:dyDescent="0.3">
      <c r="A78" s="38"/>
      <c r="B78" s="39" t="s">
        <v>142</v>
      </c>
      <c r="C78" s="6" t="s">
        <v>51</v>
      </c>
      <c r="D78" s="6" t="s">
        <v>15</v>
      </c>
      <c r="E78" s="17"/>
    </row>
    <row r="79" spans="1:5" ht="15.75" thickBot="1" x14ac:dyDescent="0.3">
      <c r="A79" s="2" t="s">
        <v>16</v>
      </c>
      <c r="B79" s="3" t="s">
        <v>62</v>
      </c>
      <c r="C79" s="62"/>
      <c r="D79" s="54">
        <f>ROUND(($D$28/12)*5/100,2)</f>
        <v>6.82</v>
      </c>
      <c r="E79" s="17"/>
    </row>
    <row r="80" spans="1:5" ht="15.75" thickBot="1" x14ac:dyDescent="0.3">
      <c r="A80" s="2" t="s">
        <v>18</v>
      </c>
      <c r="B80" s="3" t="s">
        <v>63</v>
      </c>
      <c r="C80" s="62"/>
      <c r="D80" s="54">
        <f>ROUND($D$79*0.08,2)</f>
        <v>0.55000000000000004</v>
      </c>
      <c r="E80" s="17"/>
    </row>
    <row r="81" spans="1:5" ht="15.75" thickBot="1" x14ac:dyDescent="0.3">
      <c r="A81" s="2" t="s">
        <v>20</v>
      </c>
      <c r="B81" s="3" t="s">
        <v>64</v>
      </c>
      <c r="C81" s="62"/>
      <c r="D81" s="54">
        <f>ROUND(((($D$28*0.08)*0.5)*0.05),2)</f>
        <v>3.27</v>
      </c>
      <c r="E81" s="17"/>
    </row>
    <row r="82" spans="1:5" ht="15.75" thickBot="1" x14ac:dyDescent="0.3">
      <c r="A82" s="2" t="s">
        <v>22</v>
      </c>
      <c r="B82" s="3" t="s">
        <v>65</v>
      </c>
      <c r="C82" s="62"/>
      <c r="D82" s="54">
        <f>ROUND((($D$28/30)*7)/12,2)</f>
        <v>31.82</v>
      </c>
      <c r="E82" s="17"/>
    </row>
    <row r="83" spans="1:5" ht="15.75" thickBot="1" x14ac:dyDescent="0.3">
      <c r="A83" s="2" t="s">
        <v>24</v>
      </c>
      <c r="B83" s="3" t="s">
        <v>66</v>
      </c>
      <c r="C83" s="62"/>
      <c r="D83" s="54">
        <f>ROUND($D$82*$C$66,2)</f>
        <v>2.5499999999999998</v>
      </c>
      <c r="E83" s="17"/>
    </row>
    <row r="84" spans="1:5" ht="15.75" thickBot="1" x14ac:dyDescent="0.3">
      <c r="A84" s="2" t="s">
        <v>26</v>
      </c>
      <c r="B84" s="3" t="s">
        <v>143</v>
      </c>
      <c r="C84" s="62"/>
      <c r="D84" s="54">
        <f>ROUND(($D$28*0.05)*0.5,2)</f>
        <v>40.92</v>
      </c>
      <c r="E84" s="17"/>
    </row>
    <row r="85" spans="1:5" ht="15.75" thickBot="1" x14ac:dyDescent="0.3">
      <c r="A85" s="24" t="s">
        <v>171</v>
      </c>
      <c r="B85" s="26"/>
      <c r="C85" s="66">
        <f>SUM(C79:C84)</f>
        <v>0</v>
      </c>
      <c r="D85" s="64">
        <f>ROUND(SUM(D79:D84),2)</f>
        <v>85.93</v>
      </c>
      <c r="E85" s="17"/>
    </row>
    <row r="86" spans="1:5" ht="15.75" thickBot="1" x14ac:dyDescent="0.3">
      <c r="A86" s="38"/>
      <c r="B86" s="39" t="s">
        <v>144</v>
      </c>
      <c r="C86" s="6" t="s">
        <v>51</v>
      </c>
      <c r="D86" s="6" t="s">
        <v>15</v>
      </c>
      <c r="E86" s="17"/>
    </row>
    <row r="87" spans="1:5" ht="15.75" thickBot="1" x14ac:dyDescent="0.3">
      <c r="A87" s="2" t="s">
        <v>16</v>
      </c>
      <c r="B87" s="3" t="s">
        <v>145</v>
      </c>
      <c r="C87" s="61">
        <v>0.121</v>
      </c>
      <c r="D87" s="53">
        <f>ROUND($D$28*$C$87,2)</f>
        <v>198.04</v>
      </c>
      <c r="E87" s="17"/>
    </row>
    <row r="88" spans="1:5" ht="15.75" thickBot="1" x14ac:dyDescent="0.3">
      <c r="A88" s="2" t="s">
        <v>18</v>
      </c>
      <c r="B88" s="3" t="s">
        <v>67</v>
      </c>
      <c r="C88" s="62"/>
      <c r="D88" s="54">
        <f>ROUND(5/30*$D$28/12,2)</f>
        <v>22.73</v>
      </c>
      <c r="E88" s="17"/>
    </row>
    <row r="89" spans="1:5" ht="15.75" thickBot="1" x14ac:dyDescent="0.3">
      <c r="A89" s="2" t="s">
        <v>20</v>
      </c>
      <c r="B89" s="3" t="s">
        <v>70</v>
      </c>
      <c r="C89" s="61"/>
      <c r="D89" s="53">
        <f>(((($D$28/30)/12)*5)*0.015)</f>
        <v>0.34097291666666668</v>
      </c>
      <c r="E89" s="17"/>
    </row>
    <row r="90" spans="1:5" ht="15.75" thickBot="1" x14ac:dyDescent="0.3">
      <c r="A90" s="2" t="s">
        <v>22</v>
      </c>
      <c r="B90" s="3" t="s">
        <v>68</v>
      </c>
      <c r="C90" s="62"/>
      <c r="D90" s="53">
        <f>ROUND((1/30*$D$28)/12,2)</f>
        <v>4.55</v>
      </c>
      <c r="E90" s="17"/>
    </row>
    <row r="91" spans="1:5" ht="15.75" thickBot="1" x14ac:dyDescent="0.3">
      <c r="A91" s="2" t="s">
        <v>24</v>
      </c>
      <c r="B91" s="3" t="s">
        <v>69</v>
      </c>
      <c r="C91" s="62"/>
      <c r="D91" s="54">
        <f>ROUND((((15/30)*$D$28)/12)*0.78%,2)</f>
        <v>0.53</v>
      </c>
      <c r="E91" s="17"/>
    </row>
    <row r="92" spans="1:5" ht="15.75" thickBot="1" x14ac:dyDescent="0.3">
      <c r="A92" s="2" t="s">
        <v>26</v>
      </c>
      <c r="B92" s="3" t="s">
        <v>135</v>
      </c>
      <c r="C92" s="61"/>
      <c r="D92" s="53"/>
      <c r="E92" s="17"/>
    </row>
    <row r="93" spans="1:5" ht="15.75" thickBot="1" x14ac:dyDescent="0.3">
      <c r="A93" s="24" t="s">
        <v>166</v>
      </c>
      <c r="B93" s="26"/>
      <c r="C93" s="63">
        <f>SUM(C87:C92)</f>
        <v>0.121</v>
      </c>
      <c r="D93" s="64">
        <f>ROUND(SUM(D87:D92),2)</f>
        <v>226.19</v>
      </c>
      <c r="E93" s="17"/>
    </row>
    <row r="94" spans="1:5" ht="15.75" thickBot="1" x14ac:dyDescent="0.3">
      <c r="A94" s="2" t="s">
        <v>28</v>
      </c>
      <c r="B94" s="3" t="s">
        <v>71</v>
      </c>
      <c r="C94" s="62"/>
      <c r="D94" s="53">
        <f>ROUND($D$93*$C$66,2)</f>
        <v>18.100000000000001</v>
      </c>
      <c r="E94" s="17"/>
    </row>
    <row r="95" spans="1:5" ht="15.75" thickBot="1" x14ac:dyDescent="0.3">
      <c r="A95" s="24" t="s">
        <v>167</v>
      </c>
      <c r="B95" s="26"/>
      <c r="C95" s="63">
        <f>SUM(C94)</f>
        <v>0</v>
      </c>
      <c r="D95" s="64">
        <f>ROUND(SUM(D94),2)</f>
        <v>18.100000000000001</v>
      </c>
      <c r="E95" s="17"/>
    </row>
    <row r="96" spans="1:5" ht="15.75" thickBot="1" x14ac:dyDescent="0.3">
      <c r="A96" s="35" t="s">
        <v>172</v>
      </c>
      <c r="B96" s="44"/>
      <c r="C96" s="63">
        <f>SUM(C93,C95)</f>
        <v>0.121</v>
      </c>
      <c r="D96" s="65">
        <f>ROUND(SUM(D93,D95),2)</f>
        <v>244.29</v>
      </c>
      <c r="E96" s="17"/>
    </row>
    <row r="97" spans="1:5" ht="15.75" thickBot="1" x14ac:dyDescent="0.3">
      <c r="A97" s="119" t="s">
        <v>149</v>
      </c>
      <c r="B97" s="120"/>
      <c r="C97" s="120"/>
      <c r="D97" s="121"/>
      <c r="E97" s="17"/>
    </row>
    <row r="98" spans="1:5" ht="15.75" thickBot="1" x14ac:dyDescent="0.3">
      <c r="A98" s="4">
        <v>4</v>
      </c>
      <c r="B98" s="23" t="s">
        <v>150</v>
      </c>
      <c r="C98" s="20" t="s">
        <v>51</v>
      </c>
      <c r="D98" s="6" t="s">
        <v>15</v>
      </c>
      <c r="E98" s="17"/>
    </row>
    <row r="99" spans="1:5" ht="15.75" thickBot="1" x14ac:dyDescent="0.3">
      <c r="A99" s="2" t="s">
        <v>72</v>
      </c>
      <c r="B99" s="8" t="s">
        <v>74</v>
      </c>
      <c r="C99" s="57"/>
      <c r="D99" s="47">
        <f>ROUND(SUM($D$66),2)</f>
        <v>130.93</v>
      </c>
      <c r="E99" s="17"/>
    </row>
    <row r="100" spans="1:5" ht="15.75" thickBot="1" x14ac:dyDescent="0.3">
      <c r="A100" s="2" t="s">
        <v>73</v>
      </c>
      <c r="B100" s="8" t="s">
        <v>146</v>
      </c>
      <c r="C100" s="57"/>
      <c r="D100" s="47">
        <f>ROUND(SUM($D$72),2)</f>
        <v>147.24</v>
      </c>
      <c r="E100" s="17"/>
    </row>
    <row r="101" spans="1:5" ht="15.75" thickBot="1" x14ac:dyDescent="0.3">
      <c r="A101" s="2" t="s">
        <v>75</v>
      </c>
      <c r="B101" s="8" t="s">
        <v>138</v>
      </c>
      <c r="C101" s="57"/>
      <c r="D101" s="47">
        <f>ROUND(SUM($D$77),2)</f>
        <v>1.1299999999999999</v>
      </c>
      <c r="E101" s="17"/>
    </row>
    <row r="102" spans="1:5" ht="15.75" thickBot="1" x14ac:dyDescent="0.3">
      <c r="A102" s="2" t="s">
        <v>77</v>
      </c>
      <c r="B102" s="8" t="s">
        <v>76</v>
      </c>
      <c r="C102" s="57"/>
      <c r="D102" s="47">
        <f>ROUND(SUM($D$85),2)</f>
        <v>85.93</v>
      </c>
      <c r="E102" s="17"/>
    </row>
    <row r="103" spans="1:5" ht="15.75" thickBot="1" x14ac:dyDescent="0.3">
      <c r="A103" s="2" t="s">
        <v>79</v>
      </c>
      <c r="B103" s="8" t="s">
        <v>78</v>
      </c>
      <c r="C103" s="57"/>
      <c r="D103" s="47">
        <f>ROUND(SUM($D$96),2)</f>
        <v>244.29</v>
      </c>
      <c r="E103" s="17"/>
    </row>
    <row r="104" spans="1:5" ht="15.75" thickBot="1" x14ac:dyDescent="0.3">
      <c r="A104" s="45" t="s">
        <v>147</v>
      </c>
      <c r="B104" s="46" t="s">
        <v>135</v>
      </c>
      <c r="C104" s="58"/>
      <c r="D104" s="59"/>
      <c r="E104" s="17"/>
    </row>
    <row r="105" spans="1:5" ht="15.75" thickBot="1" x14ac:dyDescent="0.3">
      <c r="A105" s="35" t="s">
        <v>165</v>
      </c>
      <c r="B105" s="44"/>
      <c r="C105" s="55">
        <f>SUM(C99:C104)</f>
        <v>0</v>
      </c>
      <c r="D105" s="108">
        <f>ROUND(SUM(D99:D104),2)</f>
        <v>609.52</v>
      </c>
      <c r="E105" s="17"/>
    </row>
    <row r="106" spans="1:5" ht="82.5" customHeight="1" thickBot="1" x14ac:dyDescent="0.3">
      <c r="A106" s="102"/>
      <c r="B106" s="102"/>
      <c r="C106" s="106"/>
      <c r="D106" s="107"/>
      <c r="E106" s="17"/>
    </row>
    <row r="107" spans="1:5" ht="15.75" thickBot="1" x14ac:dyDescent="0.3">
      <c r="A107" s="24" t="s">
        <v>153</v>
      </c>
      <c r="B107" s="25"/>
      <c r="C107" s="25"/>
      <c r="D107" s="26"/>
      <c r="E107" s="17"/>
    </row>
    <row r="108" spans="1:5" ht="15.75" thickBot="1" x14ac:dyDescent="0.3">
      <c r="A108" s="4">
        <v>5</v>
      </c>
      <c r="B108" s="23" t="s">
        <v>173</v>
      </c>
      <c r="C108" s="20" t="s">
        <v>51</v>
      </c>
      <c r="D108" s="6" t="s">
        <v>15</v>
      </c>
      <c r="E108" s="17"/>
    </row>
    <row r="109" spans="1:5" ht="15.75" thickBot="1" x14ac:dyDescent="0.3">
      <c r="A109" s="2" t="s">
        <v>16</v>
      </c>
      <c r="B109" s="3" t="s">
        <v>154</v>
      </c>
      <c r="C109" s="50">
        <v>0.03</v>
      </c>
      <c r="D109" s="47">
        <f>SUM($D$118+$D$119+$D$120+$D$121)*$C$109</f>
        <v>170.0025</v>
      </c>
      <c r="E109" s="17"/>
    </row>
    <row r="110" spans="1:5" ht="15.75" thickBot="1" x14ac:dyDescent="0.3">
      <c r="A110" s="2" t="s">
        <v>18</v>
      </c>
      <c r="B110" s="3" t="s">
        <v>88</v>
      </c>
      <c r="C110" s="51">
        <v>3.8441999999999997E-2</v>
      </c>
      <c r="D110" s="47">
        <f>SUM($D$118+$D$119+$D$120+$D$121+$D$109)*$C$110</f>
        <v>224.37643960499997</v>
      </c>
      <c r="E110" s="17"/>
    </row>
    <row r="111" spans="1:5" ht="15.75" thickBot="1" x14ac:dyDescent="0.3">
      <c r="A111" s="2" t="s">
        <v>20</v>
      </c>
      <c r="B111" s="8" t="s">
        <v>199</v>
      </c>
      <c r="C111" s="52"/>
      <c r="D111" s="53">
        <f>ROUND(SUM($D$118+$D$119+$D$120+$D$121+$D$109+$D$110)/(1-$C$111),2)</f>
        <v>6061.13</v>
      </c>
      <c r="E111" s="17"/>
    </row>
    <row r="112" spans="1:5" ht="15.75" thickBot="1" x14ac:dyDescent="0.3">
      <c r="A112" s="2" t="s">
        <v>156</v>
      </c>
      <c r="B112" s="3" t="s">
        <v>200</v>
      </c>
      <c r="C112" s="50">
        <v>5.7000000000000002E-3</v>
      </c>
      <c r="D112" s="53">
        <f>$D$111*$C$112</f>
        <v>34.548441000000004</v>
      </c>
      <c r="E112" s="17"/>
    </row>
    <row r="113" spans="1:8" ht="15.75" thickBot="1" x14ac:dyDescent="0.3">
      <c r="A113" s="2" t="s">
        <v>157</v>
      </c>
      <c r="B113" s="3" t="s">
        <v>85</v>
      </c>
      <c r="C113" s="50">
        <v>2.4199999999999999E-2</v>
      </c>
      <c r="D113" s="53">
        <f>$D$111*$C$113</f>
        <v>146.67934600000001</v>
      </c>
      <c r="E113" s="17"/>
    </row>
    <row r="114" spans="1:8" ht="15.75" thickBot="1" x14ac:dyDescent="0.3">
      <c r="A114" s="113" t="s">
        <v>158</v>
      </c>
      <c r="B114" s="114" t="s">
        <v>86</v>
      </c>
      <c r="C114" s="50">
        <v>0.05</v>
      </c>
      <c r="D114" s="53">
        <f>$D$111*$C$114</f>
        <v>303.05650000000003</v>
      </c>
      <c r="E114" s="17"/>
    </row>
    <row r="115" spans="1:8" ht="15.75" thickBot="1" x14ac:dyDescent="0.3">
      <c r="A115" s="40" t="s">
        <v>197</v>
      </c>
      <c r="B115" s="41" t="s">
        <v>198</v>
      </c>
      <c r="C115" s="50">
        <v>7.8299999999999995E-2</v>
      </c>
      <c r="D115" s="54">
        <f>$D$111*$C$115</f>
        <v>474.586479</v>
      </c>
      <c r="E115" s="17"/>
    </row>
    <row r="116" spans="1:8" ht="15.75" thickBot="1" x14ac:dyDescent="0.3">
      <c r="A116" s="82" t="s">
        <v>155</v>
      </c>
      <c r="B116" s="44"/>
      <c r="C116" s="55">
        <f>SUM(C109+C110+C112+C113+C114+C115)</f>
        <v>0.22664200000000001</v>
      </c>
      <c r="D116" s="56">
        <f>SUM(D109+D110+D112+D113+D114+D115)</f>
        <v>1353.2497056049999</v>
      </c>
      <c r="E116" s="17"/>
    </row>
    <row r="117" spans="1:8" ht="15.75" thickBot="1" x14ac:dyDescent="0.3">
      <c r="A117" s="42" t="s">
        <v>179</v>
      </c>
      <c r="B117" s="43"/>
      <c r="C117" s="25"/>
      <c r="D117" s="26"/>
      <c r="E117" s="17"/>
    </row>
    <row r="118" spans="1:8" ht="15.75" thickBot="1" x14ac:dyDescent="0.3">
      <c r="A118" s="2" t="s">
        <v>16</v>
      </c>
      <c r="B118" s="28" t="s">
        <v>12</v>
      </c>
      <c r="C118" s="29"/>
      <c r="D118" s="47">
        <f>ROUND(SUM($D$28),2)</f>
        <v>1636.67</v>
      </c>
      <c r="E118" s="17"/>
      <c r="H118" s="19"/>
    </row>
    <row r="119" spans="1:8" ht="15.75" thickBot="1" x14ac:dyDescent="0.3">
      <c r="A119" s="2" t="s">
        <v>18</v>
      </c>
      <c r="B119" s="28" t="s">
        <v>89</v>
      </c>
      <c r="C119" s="29"/>
      <c r="D119" s="47">
        <f>ROUND(SUM($D$35),2)</f>
        <v>474.9</v>
      </c>
      <c r="E119" s="17"/>
    </row>
    <row r="120" spans="1:8" ht="15.75" thickBot="1" x14ac:dyDescent="0.3">
      <c r="A120" s="2" t="s">
        <v>20</v>
      </c>
      <c r="B120" s="28" t="s">
        <v>46</v>
      </c>
      <c r="C120" s="29"/>
      <c r="D120" s="47">
        <f>ROUND(SUM($D$54),2)</f>
        <v>2945.66</v>
      </c>
      <c r="E120" s="17"/>
    </row>
    <row r="121" spans="1:8" ht="15.75" thickBot="1" x14ac:dyDescent="0.3">
      <c r="A121" s="2" t="s">
        <v>22</v>
      </c>
      <c r="B121" s="28" t="s">
        <v>49</v>
      </c>
      <c r="C121" s="29"/>
      <c r="D121" s="47">
        <f>ROUND(SUM($D$105),2)</f>
        <v>609.52</v>
      </c>
      <c r="E121" s="17"/>
    </row>
    <row r="122" spans="1:8" ht="15.75" thickBot="1" x14ac:dyDescent="0.3">
      <c r="A122" s="2" t="s">
        <v>24</v>
      </c>
      <c r="B122" s="28" t="s">
        <v>153</v>
      </c>
      <c r="C122" s="29"/>
      <c r="D122" s="47">
        <f>ROUND(SUM($D$116),2)</f>
        <v>1353.25</v>
      </c>
      <c r="E122" s="17"/>
    </row>
    <row r="123" spans="1:8" ht="15.75" thickBot="1" x14ac:dyDescent="0.3">
      <c r="A123" s="21" t="s">
        <v>90</v>
      </c>
      <c r="B123" s="27"/>
      <c r="C123" s="22"/>
      <c r="D123" s="48">
        <f>ROUND(SUM(D118:D122),2)</f>
        <v>7020</v>
      </c>
      <c r="E123" s="17"/>
    </row>
    <row r="124" spans="1:8" ht="15.75" thickBot="1" x14ac:dyDescent="0.3">
      <c r="A124" s="21" t="s">
        <v>180</v>
      </c>
      <c r="B124" s="27"/>
      <c r="C124" s="22"/>
      <c r="D124" s="49">
        <v>1200</v>
      </c>
      <c r="E124" s="17"/>
    </row>
    <row r="125" spans="1:8" ht="15.75" thickBot="1" x14ac:dyDescent="0.3">
      <c r="A125" s="21" t="s">
        <v>181</v>
      </c>
      <c r="B125" s="27"/>
      <c r="C125" s="22"/>
      <c r="D125" s="48">
        <f>ROUND(SUM(D123/D124),2)</f>
        <v>5.85</v>
      </c>
      <c r="E125" s="17"/>
    </row>
    <row r="126" spans="1:8" x14ac:dyDescent="0.25">
      <c r="A126" s="109"/>
      <c r="B126" s="109"/>
      <c r="C126" s="109"/>
      <c r="D126" s="110"/>
      <c r="E126" s="17"/>
    </row>
    <row r="127" spans="1:8" x14ac:dyDescent="0.25">
      <c r="A127" s="109"/>
      <c r="B127" s="109"/>
      <c r="C127" s="109"/>
      <c r="D127" s="110"/>
      <c r="E127" s="17"/>
    </row>
    <row r="128" spans="1:8" x14ac:dyDescent="0.25">
      <c r="A128" s="109"/>
      <c r="B128" s="109"/>
      <c r="C128" s="109"/>
      <c r="D128" s="110"/>
      <c r="E128" s="17"/>
    </row>
    <row r="129" spans="1:5" x14ac:dyDescent="0.25">
      <c r="A129" s="109"/>
      <c r="B129" s="109"/>
      <c r="C129" s="109"/>
      <c r="D129" s="110"/>
      <c r="E129" s="17"/>
    </row>
    <row r="130" spans="1:5" x14ac:dyDescent="0.25">
      <c r="A130" s="109"/>
      <c r="B130" s="109"/>
      <c r="C130" s="109"/>
      <c r="D130" s="110"/>
      <c r="E130" s="17"/>
    </row>
    <row r="131" spans="1:5" x14ac:dyDescent="0.25">
      <c r="A131" s="109"/>
      <c r="B131" s="109"/>
      <c r="C131" s="109"/>
      <c r="D131" s="110"/>
      <c r="E131" s="17"/>
    </row>
    <row r="132" spans="1:5" x14ac:dyDescent="0.25">
      <c r="A132" s="109"/>
      <c r="B132" s="109"/>
      <c r="C132" s="109"/>
      <c r="D132" s="110"/>
      <c r="E132" s="17"/>
    </row>
    <row r="134" spans="1:5" x14ac:dyDescent="0.25">
      <c r="D134" s="94">
        <f>'Resumo da Proposta'!R6</f>
        <v>8563.1</v>
      </c>
    </row>
  </sheetData>
  <mergeCells count="3">
    <mergeCell ref="C12:D12"/>
    <mergeCell ref="C13:D13"/>
    <mergeCell ref="A97:D97"/>
  </mergeCells>
  <printOptions horizontalCentered="1"/>
  <pageMargins left="0.23622047244094491" right="0.23622047244094491" top="0" bottom="0" header="0.31496062992125984" footer="0.31496062992125984"/>
  <pageSetup paperSize="9" scale="85" orientation="portrait" r:id="rId1"/>
  <rowBreaks count="2" manualBreakCount="2">
    <brk id="54" max="3" man="1"/>
    <brk id="105" max="16383" man="1"/>
  </row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H134"/>
  <sheetViews>
    <sheetView view="pageBreakPreview" topLeftCell="A34" zoomScaleNormal="100" zoomScaleSheetLayoutView="100" workbookViewId="0">
      <selection activeCell="F55" sqref="F55"/>
    </sheetView>
  </sheetViews>
  <sheetFormatPr defaultRowHeight="15" x14ac:dyDescent="0.25"/>
  <cols>
    <col min="1" max="1" width="5.28515625" customWidth="1"/>
    <col min="2" max="2" width="64.5703125" customWidth="1"/>
    <col min="3" max="3" width="25.42578125" customWidth="1"/>
    <col min="4" max="4" width="17.7109375" customWidth="1"/>
  </cols>
  <sheetData>
    <row r="1" spans="1:7" ht="87" customHeight="1" x14ac:dyDescent="0.25"/>
    <row r="2" spans="1:7" x14ac:dyDescent="0.25">
      <c r="A2" s="98" t="s">
        <v>0</v>
      </c>
      <c r="B2" s="79"/>
      <c r="C2" s="79"/>
      <c r="D2" s="79"/>
    </row>
    <row r="3" spans="1:7" ht="15.75" thickBot="1" x14ac:dyDescent="0.3">
      <c r="A3" s="80"/>
      <c r="B3" s="80"/>
      <c r="C3" s="80"/>
      <c r="D3" s="80"/>
    </row>
    <row r="4" spans="1:7" ht="15.75" thickBot="1" x14ac:dyDescent="0.3">
      <c r="A4" s="97" t="s">
        <v>195</v>
      </c>
      <c r="B4" s="95"/>
      <c r="C4" s="95"/>
      <c r="D4" s="96"/>
    </row>
    <row r="5" spans="1:7" ht="15.75" thickBot="1" x14ac:dyDescent="0.3">
      <c r="A5" s="1"/>
      <c r="B5" s="9"/>
      <c r="C5" s="9"/>
      <c r="D5" s="9"/>
    </row>
    <row r="6" spans="1:7" ht="15.75" thickBot="1" x14ac:dyDescent="0.3">
      <c r="A6" s="21" t="s">
        <v>2</v>
      </c>
      <c r="B6" s="22"/>
      <c r="C6" s="10" t="s">
        <v>159</v>
      </c>
      <c r="D6" s="78" t="s">
        <v>182</v>
      </c>
    </row>
    <row r="7" spans="1:7" ht="15.75" thickBot="1" x14ac:dyDescent="0.3">
      <c r="A7" s="24" t="s">
        <v>3</v>
      </c>
      <c r="B7" s="25"/>
      <c r="C7" s="25"/>
      <c r="D7" s="26"/>
      <c r="E7" s="17"/>
    </row>
    <row r="8" spans="1:7" ht="15.75" thickBot="1" x14ac:dyDescent="0.3">
      <c r="A8" s="21" t="s">
        <v>4</v>
      </c>
      <c r="B8" s="27"/>
      <c r="C8" s="27"/>
      <c r="D8" s="22"/>
      <c r="E8" s="17"/>
    </row>
    <row r="9" spans="1:7" ht="15.75" thickBot="1" x14ac:dyDescent="0.3">
      <c r="A9" s="2">
        <v>1</v>
      </c>
      <c r="B9" s="3" t="s">
        <v>5</v>
      </c>
      <c r="C9" s="30" t="s">
        <v>112</v>
      </c>
      <c r="D9" s="31"/>
      <c r="E9" s="17"/>
    </row>
    <row r="10" spans="1:7" ht="15.75" thickBot="1" x14ac:dyDescent="0.3">
      <c r="A10" s="2">
        <v>2</v>
      </c>
      <c r="B10" s="3" t="s">
        <v>6</v>
      </c>
      <c r="C10" s="30" t="s">
        <v>7</v>
      </c>
      <c r="D10" s="31"/>
      <c r="E10" s="17"/>
      <c r="G10" s="34"/>
    </row>
    <row r="11" spans="1:7" ht="15.75" thickBot="1" x14ac:dyDescent="0.3">
      <c r="A11" s="2">
        <v>4</v>
      </c>
      <c r="B11" s="3" t="s">
        <v>8</v>
      </c>
      <c r="C11" s="30" t="s">
        <v>9</v>
      </c>
      <c r="D11" s="31"/>
      <c r="E11" s="17"/>
    </row>
    <row r="12" spans="1:7" ht="15.75" thickBot="1" x14ac:dyDescent="0.3">
      <c r="A12" s="2">
        <v>5</v>
      </c>
      <c r="B12" s="3" t="s">
        <v>10</v>
      </c>
      <c r="C12" s="117" t="s">
        <v>183</v>
      </c>
      <c r="D12" s="118"/>
      <c r="E12" s="17"/>
    </row>
    <row r="13" spans="1:7" ht="15.75" thickBot="1" x14ac:dyDescent="0.3">
      <c r="A13" s="2">
        <v>6</v>
      </c>
      <c r="B13" s="3" t="s">
        <v>11</v>
      </c>
      <c r="C13" s="117" t="s">
        <v>184</v>
      </c>
      <c r="D13" s="118"/>
      <c r="E13" s="17"/>
    </row>
    <row r="14" spans="1:7" ht="15.75" thickBot="1" x14ac:dyDescent="0.3">
      <c r="A14" s="24" t="s">
        <v>12</v>
      </c>
      <c r="B14" s="25"/>
      <c r="C14" s="25"/>
      <c r="D14" s="26"/>
      <c r="E14" s="17"/>
    </row>
    <row r="15" spans="1:7" ht="15.75" thickBot="1" x14ac:dyDescent="0.3">
      <c r="A15" s="4">
        <v>1</v>
      </c>
      <c r="B15" s="5" t="s">
        <v>13</v>
      </c>
      <c r="C15" s="6" t="s">
        <v>14</v>
      </c>
      <c r="D15" s="6" t="s">
        <v>15</v>
      </c>
      <c r="E15" s="17"/>
    </row>
    <row r="16" spans="1:7" ht="15.75" thickBot="1" x14ac:dyDescent="0.3">
      <c r="A16" s="2" t="s">
        <v>16</v>
      </c>
      <c r="B16" s="3" t="s">
        <v>17</v>
      </c>
      <c r="C16" s="75">
        <v>1</v>
      </c>
      <c r="D16" s="76">
        <v>1636.67</v>
      </c>
      <c r="E16" s="17"/>
    </row>
    <row r="17" spans="1:5" ht="15.75" thickBot="1" x14ac:dyDescent="0.3">
      <c r="A17" s="2" t="s">
        <v>18</v>
      </c>
      <c r="B17" s="3" t="s">
        <v>19</v>
      </c>
      <c r="C17" s="75"/>
      <c r="D17" s="76"/>
      <c r="E17" s="17"/>
    </row>
    <row r="18" spans="1:5" ht="15.75" thickBot="1" x14ac:dyDescent="0.3">
      <c r="A18" s="2" t="s">
        <v>20</v>
      </c>
      <c r="B18" s="3" t="s">
        <v>21</v>
      </c>
      <c r="C18" s="69"/>
      <c r="D18" s="53"/>
      <c r="E18" s="17"/>
    </row>
    <row r="19" spans="1:5" ht="15.75" thickBot="1" x14ac:dyDescent="0.3">
      <c r="A19" s="2" t="s">
        <v>22</v>
      </c>
      <c r="B19" s="3" t="s">
        <v>23</v>
      </c>
      <c r="C19" s="77"/>
      <c r="D19" s="53"/>
      <c r="E19" s="17"/>
    </row>
    <row r="20" spans="1:5" ht="15.75" thickBot="1" x14ac:dyDescent="0.3">
      <c r="A20" s="2" t="s">
        <v>24</v>
      </c>
      <c r="B20" s="3" t="s">
        <v>25</v>
      </c>
      <c r="C20" s="69"/>
      <c r="D20" s="53"/>
      <c r="E20" s="17"/>
    </row>
    <row r="21" spans="1:5" ht="15.75" thickBot="1" x14ac:dyDescent="0.3">
      <c r="A21" s="2" t="s">
        <v>26</v>
      </c>
      <c r="B21" s="3" t="s">
        <v>27</v>
      </c>
      <c r="C21" s="69"/>
      <c r="D21" s="54">
        <f>ROUND(($D$16/220)+(($D$16/220)*0.5),2)*$C$21</f>
        <v>0</v>
      </c>
      <c r="E21" s="17"/>
    </row>
    <row r="22" spans="1:5" ht="15.75" thickBot="1" x14ac:dyDescent="0.3">
      <c r="A22" s="2" t="s">
        <v>28</v>
      </c>
      <c r="B22" s="3" t="s">
        <v>29</v>
      </c>
      <c r="C22" s="69"/>
      <c r="D22" s="54">
        <f>ROUND(($D$16/220)+(($D$16/220)*1.2),2)*$C$22</f>
        <v>0</v>
      </c>
      <c r="E22" s="17"/>
    </row>
    <row r="23" spans="1:5" ht="15.75" thickBot="1" x14ac:dyDescent="0.3">
      <c r="A23" s="2" t="s">
        <v>30</v>
      </c>
      <c r="B23" s="3" t="s">
        <v>31</v>
      </c>
      <c r="C23" s="69"/>
      <c r="D23" s="54"/>
      <c r="E23" s="17"/>
    </row>
    <row r="24" spans="1:5" ht="15.75" thickBot="1" x14ac:dyDescent="0.3">
      <c r="A24" s="2" t="s">
        <v>32</v>
      </c>
      <c r="B24" s="3" t="s">
        <v>33</v>
      </c>
      <c r="C24" s="69"/>
      <c r="D24" s="54"/>
      <c r="E24" s="17"/>
    </row>
    <row r="25" spans="1:5" ht="15.75" thickBot="1" x14ac:dyDescent="0.3">
      <c r="A25" s="2" t="s">
        <v>34</v>
      </c>
      <c r="B25" s="3" t="s">
        <v>35</v>
      </c>
      <c r="C25" s="69"/>
      <c r="D25" s="54">
        <f>ROUND(($D$16/220)+(($D$16/220)*0.5),2)*$C$25/26*4</f>
        <v>0</v>
      </c>
      <c r="E25" s="17"/>
    </row>
    <row r="26" spans="1:5" ht="15.75" thickBot="1" x14ac:dyDescent="0.3">
      <c r="A26" s="2" t="s">
        <v>36</v>
      </c>
      <c r="B26" s="3" t="s">
        <v>37</v>
      </c>
      <c r="C26" s="75"/>
      <c r="D26" s="76"/>
      <c r="E26" s="17"/>
    </row>
    <row r="27" spans="1:5" ht="15.75" thickBot="1" x14ac:dyDescent="0.3">
      <c r="A27" s="2" t="s">
        <v>87</v>
      </c>
      <c r="B27" s="3" t="s">
        <v>135</v>
      </c>
      <c r="C27" s="75"/>
      <c r="D27" s="76"/>
      <c r="E27" s="17"/>
    </row>
    <row r="28" spans="1:5" ht="15.75" thickBot="1" x14ac:dyDescent="0.3">
      <c r="A28" s="35" t="s">
        <v>38</v>
      </c>
      <c r="B28" s="36"/>
      <c r="C28" s="37"/>
      <c r="D28" s="64">
        <f>ROUND(SUM(D16:D27),2)</f>
        <v>1636.67</v>
      </c>
      <c r="E28" s="17"/>
    </row>
    <row r="29" spans="1:5" ht="15.75" thickBot="1" x14ac:dyDescent="0.3">
      <c r="A29" s="24" t="s">
        <v>39</v>
      </c>
      <c r="B29" s="25"/>
      <c r="C29" s="25"/>
      <c r="D29" s="26"/>
      <c r="E29" s="17"/>
    </row>
    <row r="30" spans="1:5" ht="15.75" thickBot="1" x14ac:dyDescent="0.3">
      <c r="A30" s="4">
        <v>2</v>
      </c>
      <c r="B30" s="5" t="s">
        <v>40</v>
      </c>
      <c r="C30" s="6" t="s">
        <v>41</v>
      </c>
      <c r="D30" s="6" t="s">
        <v>15</v>
      </c>
      <c r="E30" s="17"/>
    </row>
    <row r="31" spans="1:5" ht="15.75" thickBot="1" x14ac:dyDescent="0.3">
      <c r="A31" s="2" t="s">
        <v>16</v>
      </c>
      <c r="B31" s="3" t="s">
        <v>42</v>
      </c>
      <c r="C31" s="70">
        <v>4.25</v>
      </c>
      <c r="D31" s="71">
        <f>(((2*$C$31)*22)-(6%*$D$16))</f>
        <v>88.799800000000005</v>
      </c>
      <c r="E31" s="17"/>
    </row>
    <row r="32" spans="1:5" ht="15.75" thickBot="1" x14ac:dyDescent="0.3">
      <c r="A32" s="2" t="s">
        <v>18</v>
      </c>
      <c r="B32" s="3" t="s">
        <v>43</v>
      </c>
      <c r="C32" s="72">
        <v>19.5</v>
      </c>
      <c r="D32" s="73">
        <f>(22*$C$32)*(1-0.1)</f>
        <v>386.1</v>
      </c>
      <c r="E32" s="17"/>
    </row>
    <row r="33" spans="1:5" ht="15.75" thickBot="1" x14ac:dyDescent="0.3">
      <c r="A33" s="2" t="s">
        <v>20</v>
      </c>
      <c r="B33" s="3" t="s">
        <v>44</v>
      </c>
      <c r="C33" s="72">
        <v>0</v>
      </c>
      <c r="D33" s="54">
        <f>SUM(C33*6)*(1200/4000)</f>
        <v>0</v>
      </c>
      <c r="E33" s="17"/>
    </row>
    <row r="34" spans="1:5" ht="15.75" thickBot="1" x14ac:dyDescent="0.3">
      <c r="A34" s="7" t="s">
        <v>22</v>
      </c>
      <c r="B34" s="16" t="s">
        <v>135</v>
      </c>
      <c r="C34" s="74"/>
      <c r="D34" s="54"/>
      <c r="E34" s="17"/>
    </row>
    <row r="35" spans="1:5" ht="15.75" thickBot="1" x14ac:dyDescent="0.3">
      <c r="A35" s="35" t="s">
        <v>45</v>
      </c>
      <c r="B35" s="36"/>
      <c r="C35" s="37"/>
      <c r="D35" s="64">
        <f>ROUND(SUM(D31:D34),2)</f>
        <v>474.9</v>
      </c>
      <c r="E35" s="17"/>
    </row>
    <row r="36" spans="1:5" ht="15.75" thickBot="1" x14ac:dyDescent="0.3">
      <c r="A36" s="24" t="s">
        <v>46</v>
      </c>
      <c r="B36" s="25"/>
      <c r="C36" s="25"/>
      <c r="D36" s="26"/>
      <c r="E36" s="17"/>
    </row>
    <row r="37" spans="1:5" ht="15.75" thickBot="1" x14ac:dyDescent="0.3">
      <c r="A37" s="4">
        <v>3</v>
      </c>
      <c r="B37" s="5" t="s">
        <v>47</v>
      </c>
      <c r="C37" s="6" t="s">
        <v>41</v>
      </c>
      <c r="D37" s="6" t="s">
        <v>15</v>
      </c>
      <c r="E37" s="17"/>
    </row>
    <row r="38" spans="1:5" ht="15.75" thickBot="1" x14ac:dyDescent="0.3">
      <c r="A38" s="4"/>
      <c r="B38" s="5" t="s">
        <v>151</v>
      </c>
      <c r="C38" s="6"/>
      <c r="D38" s="6"/>
      <c r="E38" s="17"/>
    </row>
    <row r="39" spans="1:5" ht="15.75" thickBot="1" x14ac:dyDescent="0.3">
      <c r="A39" s="2" t="s">
        <v>16</v>
      </c>
      <c r="B39" s="13" t="s">
        <v>81</v>
      </c>
      <c r="C39" s="67">
        <v>62000</v>
      </c>
      <c r="D39" s="54">
        <f>ROUND(SUM($C$39*20%)/12,2)</f>
        <v>1033.33</v>
      </c>
      <c r="E39" s="17"/>
    </row>
    <row r="40" spans="1:5" ht="15.75" thickBot="1" x14ac:dyDescent="0.3">
      <c r="A40" s="2" t="s">
        <v>18</v>
      </c>
      <c r="B40" s="13" t="s">
        <v>128</v>
      </c>
      <c r="C40" s="68"/>
      <c r="D40" s="54">
        <v>18.5</v>
      </c>
      <c r="E40" s="17"/>
    </row>
    <row r="41" spans="1:5" ht="15.75" thickBot="1" x14ac:dyDescent="0.3">
      <c r="A41" s="2" t="s">
        <v>20</v>
      </c>
      <c r="B41" s="13" t="s">
        <v>84</v>
      </c>
      <c r="C41" s="68"/>
      <c r="D41" s="54">
        <v>8.8000000000000007</v>
      </c>
      <c r="E41" s="18"/>
    </row>
    <row r="42" spans="1:5" ht="15.75" thickBot="1" x14ac:dyDescent="0.3">
      <c r="A42" s="2" t="s">
        <v>22</v>
      </c>
      <c r="B42" s="13" t="s">
        <v>83</v>
      </c>
      <c r="C42" s="68"/>
      <c r="D42" s="54">
        <f>ROUND(SUM($C$39*5%)/12,2)</f>
        <v>258.33</v>
      </c>
      <c r="E42" s="18"/>
    </row>
    <row r="43" spans="1:5" ht="15.75" thickBot="1" x14ac:dyDescent="0.3">
      <c r="A43" s="2" t="s">
        <v>24</v>
      </c>
      <c r="B43" s="13" t="s">
        <v>129</v>
      </c>
      <c r="C43" s="68"/>
      <c r="D43" s="54">
        <f>ROUND(SUM($C$39*2.5%)/12,2)</f>
        <v>129.16999999999999</v>
      </c>
      <c r="E43" s="18"/>
    </row>
    <row r="44" spans="1:5" ht="15.75" thickBot="1" x14ac:dyDescent="0.3">
      <c r="A44" s="2" t="s">
        <v>26</v>
      </c>
      <c r="B44" s="3" t="s">
        <v>48</v>
      </c>
      <c r="C44" s="69"/>
      <c r="D44" s="53">
        <v>80</v>
      </c>
      <c r="E44" s="18"/>
    </row>
    <row r="45" spans="1:5" ht="15.75" thickBot="1" x14ac:dyDescent="0.3">
      <c r="A45" s="7" t="s">
        <v>28</v>
      </c>
      <c r="B45" s="16" t="s">
        <v>135</v>
      </c>
      <c r="C45" s="69"/>
      <c r="D45" s="53"/>
      <c r="E45" s="17"/>
    </row>
    <row r="46" spans="1:5" ht="15.75" thickBot="1" x14ac:dyDescent="0.3">
      <c r="A46" s="35" t="s">
        <v>160</v>
      </c>
      <c r="B46" s="36"/>
      <c r="C46" s="37"/>
      <c r="D46" s="64">
        <f>ROUND(SUM(D39:D45),2)</f>
        <v>1528.13</v>
      </c>
      <c r="E46" s="17"/>
    </row>
    <row r="47" spans="1:5" ht="15.75" thickBot="1" x14ac:dyDescent="0.3">
      <c r="A47" s="2"/>
      <c r="B47" s="12" t="s">
        <v>152</v>
      </c>
      <c r="C47" s="14"/>
      <c r="D47" s="11"/>
      <c r="E47" s="18"/>
    </row>
    <row r="48" spans="1:5" ht="15.75" thickBot="1" x14ac:dyDescent="0.3">
      <c r="A48" s="2" t="s">
        <v>30</v>
      </c>
      <c r="B48" s="13" t="s">
        <v>80</v>
      </c>
      <c r="C48" s="93">
        <v>3.7299000000000002</v>
      </c>
      <c r="D48" s="54">
        <f>ROUND(SUM(1200/8)*$C$48,2)</f>
        <v>559.49</v>
      </c>
      <c r="E48" s="18"/>
    </row>
    <row r="49" spans="1:5" ht="15.75" thickBot="1" x14ac:dyDescent="0.3">
      <c r="A49" s="2" t="s">
        <v>32</v>
      </c>
      <c r="B49" s="13" t="s">
        <v>163</v>
      </c>
      <c r="C49" s="67">
        <v>30</v>
      </c>
      <c r="D49" s="54">
        <f>SUM(C49)</f>
        <v>30</v>
      </c>
      <c r="E49" s="17"/>
    </row>
    <row r="50" spans="1:5" ht="15.75" thickBot="1" x14ac:dyDescent="0.3">
      <c r="A50" s="2" t="s">
        <v>34</v>
      </c>
      <c r="B50" s="13" t="s">
        <v>82</v>
      </c>
      <c r="C50" s="68"/>
      <c r="D50" s="54">
        <v>98</v>
      </c>
      <c r="E50" s="17"/>
    </row>
    <row r="51" spans="1:5" ht="15.75" thickBot="1" x14ac:dyDescent="0.3">
      <c r="A51" s="2" t="s">
        <v>36</v>
      </c>
      <c r="B51" s="13" t="s">
        <v>162</v>
      </c>
      <c r="C51" s="68"/>
      <c r="D51" s="54">
        <v>150</v>
      </c>
      <c r="E51" s="18"/>
    </row>
    <row r="52" spans="1:5" ht="15.75" thickBot="1" x14ac:dyDescent="0.3">
      <c r="A52" s="7" t="s">
        <v>87</v>
      </c>
      <c r="B52" s="16" t="s">
        <v>135</v>
      </c>
      <c r="C52" s="69"/>
      <c r="D52" s="53"/>
      <c r="E52" s="17"/>
    </row>
    <row r="53" spans="1:5" ht="15.75" thickBot="1" x14ac:dyDescent="0.3">
      <c r="A53" s="35" t="s">
        <v>161</v>
      </c>
      <c r="B53" s="36"/>
      <c r="C53" s="37"/>
      <c r="D53" s="64">
        <f>ROUND(SUM(D48:D52),2)</f>
        <v>837.49</v>
      </c>
      <c r="E53" s="17"/>
    </row>
    <row r="54" spans="1:5" ht="15.75" thickBot="1" x14ac:dyDescent="0.3">
      <c r="A54" s="35" t="s">
        <v>91</v>
      </c>
      <c r="B54" s="36"/>
      <c r="C54" s="37"/>
      <c r="D54" s="104">
        <f>ROUND(SUM(D46,D53),2)</f>
        <v>2365.62</v>
      </c>
      <c r="E54" s="17"/>
    </row>
    <row r="55" spans="1:5" ht="88.5" customHeight="1" thickBot="1" x14ac:dyDescent="0.3">
      <c r="A55" s="102"/>
      <c r="B55" s="102"/>
      <c r="C55" s="102"/>
      <c r="D55" s="103"/>
      <c r="E55" s="17"/>
    </row>
    <row r="56" spans="1:5" ht="15.75" thickBot="1" x14ac:dyDescent="0.3">
      <c r="A56" s="24" t="s">
        <v>49</v>
      </c>
      <c r="B56" s="25"/>
      <c r="C56" s="25"/>
      <c r="D56" s="26"/>
      <c r="E56" s="17"/>
    </row>
    <row r="57" spans="1:5" ht="15.75" thickBot="1" x14ac:dyDescent="0.3">
      <c r="A57" s="38"/>
      <c r="B57" s="39" t="s">
        <v>50</v>
      </c>
      <c r="C57" s="6" t="s">
        <v>51</v>
      </c>
      <c r="D57" s="6" t="s">
        <v>15</v>
      </c>
      <c r="E57" s="17"/>
    </row>
    <row r="58" spans="1:5" ht="15.75" thickBot="1" x14ac:dyDescent="0.3">
      <c r="A58" s="2" t="s">
        <v>16</v>
      </c>
      <c r="B58" s="3" t="s">
        <v>52</v>
      </c>
      <c r="C58" s="61"/>
      <c r="D58" s="47">
        <f>ROUND(SUM($C$58*$D$28),2)</f>
        <v>0</v>
      </c>
      <c r="E58" s="17"/>
    </row>
    <row r="59" spans="1:5" ht="15.75" thickBot="1" x14ac:dyDescent="0.3">
      <c r="A59" s="2" t="s">
        <v>18</v>
      </c>
      <c r="B59" s="3" t="s">
        <v>53</v>
      </c>
      <c r="C59" s="61"/>
      <c r="D59" s="47">
        <f>ROUND(SUM($C$59*$D$28),2)</f>
        <v>0</v>
      </c>
      <c r="E59" s="17"/>
    </row>
    <row r="60" spans="1:5" ht="15.75" thickBot="1" x14ac:dyDescent="0.3">
      <c r="A60" s="2" t="s">
        <v>20</v>
      </c>
      <c r="B60" s="3" t="s">
        <v>54</v>
      </c>
      <c r="C60" s="61"/>
      <c r="D60" s="47">
        <f>ROUND(SUM($C$60*$D$28),2)</f>
        <v>0</v>
      </c>
      <c r="E60" s="17"/>
    </row>
    <row r="61" spans="1:5" ht="15.75" thickBot="1" x14ac:dyDescent="0.3">
      <c r="A61" s="2" t="s">
        <v>22</v>
      </c>
      <c r="B61" s="3" t="s">
        <v>55</v>
      </c>
      <c r="C61" s="61"/>
      <c r="D61" s="47">
        <f>ROUND(SUM($C$61*$D$28),2)</f>
        <v>0</v>
      </c>
      <c r="E61" s="17"/>
    </row>
    <row r="62" spans="1:5" ht="15.75" thickBot="1" x14ac:dyDescent="0.3">
      <c r="A62" s="2" t="s">
        <v>24</v>
      </c>
      <c r="B62" s="3" t="s">
        <v>56</v>
      </c>
      <c r="C62" s="61"/>
      <c r="D62" s="47">
        <f>ROUND(SUM($C$62*$D$28),2)</f>
        <v>0</v>
      </c>
      <c r="E62" s="17"/>
    </row>
    <row r="63" spans="1:5" ht="15.75" thickBot="1" x14ac:dyDescent="0.3">
      <c r="A63" s="2" t="s">
        <v>26</v>
      </c>
      <c r="B63" s="3" t="s">
        <v>57</v>
      </c>
      <c r="C63" s="61">
        <v>0.08</v>
      </c>
      <c r="D63" s="47">
        <f>ROUND(SUM($C$63*$D$28),2)</f>
        <v>130.93</v>
      </c>
      <c r="E63" s="17"/>
    </row>
    <row r="64" spans="1:5" ht="15.75" thickBot="1" x14ac:dyDescent="0.3">
      <c r="A64" s="2" t="s">
        <v>28</v>
      </c>
      <c r="B64" s="3" t="s">
        <v>58</v>
      </c>
      <c r="C64" s="62"/>
      <c r="D64" s="47">
        <f>ROUND(SUM($C$64*$D$28),2)</f>
        <v>0</v>
      </c>
      <c r="E64" s="17"/>
    </row>
    <row r="65" spans="1:5" ht="15.75" thickBot="1" x14ac:dyDescent="0.3">
      <c r="A65" s="2" t="s">
        <v>30</v>
      </c>
      <c r="B65" s="3" t="s">
        <v>59</v>
      </c>
      <c r="C65" s="61"/>
      <c r="D65" s="47">
        <f>ROUND(SUM($C$65*$D$28),2)</f>
        <v>0</v>
      </c>
      <c r="E65" s="17"/>
    </row>
    <row r="66" spans="1:5" ht="15.75" thickBot="1" x14ac:dyDescent="0.3">
      <c r="A66" s="24" t="s">
        <v>168</v>
      </c>
      <c r="B66" s="26"/>
      <c r="C66" s="66">
        <f>SUM(C58:C65)</f>
        <v>0.08</v>
      </c>
      <c r="D66" s="64">
        <f>ROUND(SUM(D58:D65),2)</f>
        <v>130.93</v>
      </c>
      <c r="E66" s="17"/>
    </row>
    <row r="67" spans="1:5" ht="15.75" thickBot="1" x14ac:dyDescent="0.3">
      <c r="A67" s="38"/>
      <c r="B67" s="39" t="s">
        <v>141</v>
      </c>
      <c r="C67" s="6" t="s">
        <v>51</v>
      </c>
      <c r="D67" s="6" t="s">
        <v>15</v>
      </c>
      <c r="E67" s="17"/>
    </row>
    <row r="68" spans="1:5" ht="15.75" thickBot="1" x14ac:dyDescent="0.3">
      <c r="A68" s="2" t="s">
        <v>16</v>
      </c>
      <c r="B68" s="3" t="s">
        <v>60</v>
      </c>
      <c r="C68" s="61">
        <v>8.3299999999999999E-2</v>
      </c>
      <c r="D68" s="47">
        <f>ROUND(SUM($C$68*$D$28),2)</f>
        <v>136.33000000000001</v>
      </c>
      <c r="E68" s="17"/>
    </row>
    <row r="69" spans="1:5" ht="15.75" thickBot="1" x14ac:dyDescent="0.3">
      <c r="A69" s="24" t="s">
        <v>164</v>
      </c>
      <c r="B69" s="26"/>
      <c r="C69" s="66">
        <f>SUM(C68:C68)</f>
        <v>8.3299999999999999E-2</v>
      </c>
      <c r="D69" s="64">
        <f>ROUND(SUM(D68),2)</f>
        <v>136.33000000000001</v>
      </c>
      <c r="E69" s="17"/>
    </row>
    <row r="70" spans="1:5" ht="15.75" thickBot="1" x14ac:dyDescent="0.3">
      <c r="A70" s="2" t="s">
        <v>18</v>
      </c>
      <c r="B70" s="3" t="s">
        <v>136</v>
      </c>
      <c r="C70" s="62"/>
      <c r="D70" s="47">
        <f>ROUND(SUM($C$66*$D$69),2)</f>
        <v>10.91</v>
      </c>
      <c r="E70" s="17"/>
    </row>
    <row r="71" spans="1:5" ht="15.75" thickBot="1" x14ac:dyDescent="0.3">
      <c r="A71" s="24" t="s">
        <v>167</v>
      </c>
      <c r="B71" s="26"/>
      <c r="C71" s="66">
        <f>SUM(C70:C70)</f>
        <v>0</v>
      </c>
      <c r="D71" s="64">
        <f>ROUND(SUM(D70),2)</f>
        <v>10.91</v>
      </c>
      <c r="E71" s="17"/>
    </row>
    <row r="72" spans="1:5" ht="15.75" thickBot="1" x14ac:dyDescent="0.3">
      <c r="A72" s="24" t="s">
        <v>169</v>
      </c>
      <c r="B72" s="26"/>
      <c r="C72" s="66">
        <f>SUM(C69,C71)</f>
        <v>8.3299999999999999E-2</v>
      </c>
      <c r="D72" s="64">
        <f>ROUND(SUM(D69,D71),2)</f>
        <v>147.24</v>
      </c>
      <c r="E72" s="17"/>
    </row>
    <row r="73" spans="1:5" ht="15.75" thickBot="1" x14ac:dyDescent="0.3">
      <c r="A73" s="38"/>
      <c r="B73" s="39" t="s">
        <v>137</v>
      </c>
      <c r="C73" s="6" t="s">
        <v>51</v>
      </c>
      <c r="D73" s="6" t="s">
        <v>15</v>
      </c>
      <c r="E73" s="17"/>
    </row>
    <row r="74" spans="1:5" ht="15.75" thickBot="1" x14ac:dyDescent="0.3">
      <c r="A74" s="2" t="s">
        <v>16</v>
      </c>
      <c r="B74" s="3" t="s">
        <v>138</v>
      </c>
      <c r="C74" s="62"/>
      <c r="D74" s="53">
        <f>((($D$28+($D$28/3))*((4/12)/12))*0.01)</f>
        <v>0.60617407407407409</v>
      </c>
      <c r="E74" s="17"/>
    </row>
    <row r="75" spans="1:5" ht="15.75" thickBot="1" x14ac:dyDescent="0.3">
      <c r="A75" s="2" t="s">
        <v>18</v>
      </c>
      <c r="B75" s="3" t="s">
        <v>139</v>
      </c>
      <c r="C75" s="62"/>
      <c r="D75" s="53">
        <f>$D$74*$C$66</f>
        <v>4.8493925925925926E-2</v>
      </c>
      <c r="E75" s="17"/>
    </row>
    <row r="76" spans="1:5" ht="26.25" thickBot="1" x14ac:dyDescent="0.3">
      <c r="A76" s="2" t="s">
        <v>20</v>
      </c>
      <c r="B76" s="83" t="s">
        <v>140</v>
      </c>
      <c r="C76" s="62"/>
      <c r="D76" s="53">
        <f>((($D$28+$D$69)*(4/12)*0.01)*$C$66)</f>
        <v>0.4728</v>
      </c>
      <c r="E76" s="17"/>
    </row>
    <row r="77" spans="1:5" ht="15.75" thickBot="1" x14ac:dyDescent="0.3">
      <c r="A77" s="24" t="s">
        <v>170</v>
      </c>
      <c r="B77" s="26"/>
      <c r="C77" s="66">
        <f>SUM(C74:C76)</f>
        <v>0</v>
      </c>
      <c r="D77" s="60">
        <f>ROUND(SUM(D74:D76),2)</f>
        <v>1.1299999999999999</v>
      </c>
      <c r="E77" s="17"/>
    </row>
    <row r="78" spans="1:5" ht="15.75" thickBot="1" x14ac:dyDescent="0.3">
      <c r="A78" s="38"/>
      <c r="B78" s="39" t="s">
        <v>142</v>
      </c>
      <c r="C78" s="6" t="s">
        <v>51</v>
      </c>
      <c r="D78" s="6" t="s">
        <v>15</v>
      </c>
      <c r="E78" s="17"/>
    </row>
    <row r="79" spans="1:5" ht="15.75" thickBot="1" x14ac:dyDescent="0.3">
      <c r="A79" s="2" t="s">
        <v>16</v>
      </c>
      <c r="B79" s="3" t="s">
        <v>62</v>
      </c>
      <c r="C79" s="62"/>
      <c r="D79" s="54">
        <f>ROUND(($D$28/12)*5/100,2)</f>
        <v>6.82</v>
      </c>
      <c r="E79" s="17"/>
    </row>
    <row r="80" spans="1:5" ht="15.75" thickBot="1" x14ac:dyDescent="0.3">
      <c r="A80" s="2" t="s">
        <v>18</v>
      </c>
      <c r="B80" s="3" t="s">
        <v>63</v>
      </c>
      <c r="C80" s="62"/>
      <c r="D80" s="54">
        <f>ROUND($D$79*0.08,2)</f>
        <v>0.55000000000000004</v>
      </c>
      <c r="E80" s="17"/>
    </row>
    <row r="81" spans="1:5" ht="15.75" thickBot="1" x14ac:dyDescent="0.3">
      <c r="A81" s="2" t="s">
        <v>20</v>
      </c>
      <c r="B81" s="3" t="s">
        <v>64</v>
      </c>
      <c r="C81" s="62"/>
      <c r="D81" s="54">
        <f>ROUND(((($D$28*0.08)*0.5)*0.05),2)</f>
        <v>3.27</v>
      </c>
      <c r="E81" s="17"/>
    </row>
    <row r="82" spans="1:5" ht="15.75" thickBot="1" x14ac:dyDescent="0.3">
      <c r="A82" s="2" t="s">
        <v>22</v>
      </c>
      <c r="B82" s="3" t="s">
        <v>65</v>
      </c>
      <c r="C82" s="62"/>
      <c r="D82" s="54">
        <f>ROUND((($D$28/30)*7)/12,2)</f>
        <v>31.82</v>
      </c>
      <c r="E82" s="17"/>
    </row>
    <row r="83" spans="1:5" ht="15.75" thickBot="1" x14ac:dyDescent="0.3">
      <c r="A83" s="2" t="s">
        <v>24</v>
      </c>
      <c r="B83" s="3" t="s">
        <v>66</v>
      </c>
      <c r="C83" s="62"/>
      <c r="D83" s="54">
        <f>ROUND($D$82*$C$66,2)</f>
        <v>2.5499999999999998</v>
      </c>
      <c r="E83" s="17"/>
    </row>
    <row r="84" spans="1:5" ht="15.75" thickBot="1" x14ac:dyDescent="0.3">
      <c r="A84" s="2" t="s">
        <v>26</v>
      </c>
      <c r="B84" s="3" t="s">
        <v>143</v>
      </c>
      <c r="C84" s="62"/>
      <c r="D84" s="54">
        <f>ROUND(($D$28*0.05)*0.5,2)</f>
        <v>40.92</v>
      </c>
      <c r="E84" s="17"/>
    </row>
    <row r="85" spans="1:5" ht="15.75" thickBot="1" x14ac:dyDescent="0.3">
      <c r="A85" s="24" t="s">
        <v>171</v>
      </c>
      <c r="B85" s="26"/>
      <c r="C85" s="66">
        <f>SUM(C79:C84)</f>
        <v>0</v>
      </c>
      <c r="D85" s="64">
        <f>ROUND(SUM(D79:D84),2)</f>
        <v>85.93</v>
      </c>
      <c r="E85" s="17"/>
    </row>
    <row r="86" spans="1:5" ht="15.75" thickBot="1" x14ac:dyDescent="0.3">
      <c r="A86" s="38"/>
      <c r="B86" s="39" t="s">
        <v>144</v>
      </c>
      <c r="C86" s="6" t="s">
        <v>51</v>
      </c>
      <c r="D86" s="6" t="s">
        <v>15</v>
      </c>
      <c r="E86" s="17"/>
    </row>
    <row r="87" spans="1:5" ht="15.75" thickBot="1" x14ac:dyDescent="0.3">
      <c r="A87" s="2" t="s">
        <v>16</v>
      </c>
      <c r="B87" s="3" t="s">
        <v>145</v>
      </c>
      <c r="C87" s="61">
        <v>0.121</v>
      </c>
      <c r="D87" s="53">
        <f>ROUND($D$28*$C$87,2)</f>
        <v>198.04</v>
      </c>
      <c r="E87" s="17"/>
    </row>
    <row r="88" spans="1:5" ht="15.75" thickBot="1" x14ac:dyDescent="0.3">
      <c r="A88" s="2" t="s">
        <v>18</v>
      </c>
      <c r="B88" s="3" t="s">
        <v>67</v>
      </c>
      <c r="C88" s="62"/>
      <c r="D88" s="54">
        <f>ROUND(5/30*$D$28/12,2)</f>
        <v>22.73</v>
      </c>
      <c r="E88" s="17"/>
    </row>
    <row r="89" spans="1:5" ht="15.75" thickBot="1" x14ac:dyDescent="0.3">
      <c r="A89" s="2" t="s">
        <v>20</v>
      </c>
      <c r="B89" s="3" t="s">
        <v>70</v>
      </c>
      <c r="C89" s="61"/>
      <c r="D89" s="53">
        <f>(((($D$28/30)/12)*5)*0.015)</f>
        <v>0.34097291666666668</v>
      </c>
      <c r="E89" s="17"/>
    </row>
    <row r="90" spans="1:5" ht="15.75" thickBot="1" x14ac:dyDescent="0.3">
      <c r="A90" s="2" t="s">
        <v>22</v>
      </c>
      <c r="B90" s="3" t="s">
        <v>68</v>
      </c>
      <c r="C90" s="62"/>
      <c r="D90" s="53">
        <f>ROUND((1/30*$D$28)/12,2)</f>
        <v>4.55</v>
      </c>
      <c r="E90" s="17"/>
    </row>
    <row r="91" spans="1:5" ht="15.75" thickBot="1" x14ac:dyDescent="0.3">
      <c r="A91" s="2" t="s">
        <v>24</v>
      </c>
      <c r="B91" s="3" t="s">
        <v>69</v>
      </c>
      <c r="C91" s="62"/>
      <c r="D91" s="54">
        <f>ROUND((((15/30)*$D$28)/12)*0.78%,2)</f>
        <v>0.53</v>
      </c>
      <c r="E91" s="17"/>
    </row>
    <row r="92" spans="1:5" ht="15.75" thickBot="1" x14ac:dyDescent="0.3">
      <c r="A92" s="2" t="s">
        <v>26</v>
      </c>
      <c r="B92" s="3" t="s">
        <v>135</v>
      </c>
      <c r="C92" s="61"/>
      <c r="D92" s="53"/>
      <c r="E92" s="17"/>
    </row>
    <row r="93" spans="1:5" ht="15.75" thickBot="1" x14ac:dyDescent="0.3">
      <c r="A93" s="24" t="s">
        <v>166</v>
      </c>
      <c r="B93" s="26"/>
      <c r="C93" s="63">
        <f>SUM(C87:C92)</f>
        <v>0.121</v>
      </c>
      <c r="D93" s="64">
        <f>ROUND(SUM(D87:D92),2)</f>
        <v>226.19</v>
      </c>
      <c r="E93" s="17"/>
    </row>
    <row r="94" spans="1:5" ht="15.75" thickBot="1" x14ac:dyDescent="0.3">
      <c r="A94" s="2" t="s">
        <v>28</v>
      </c>
      <c r="B94" s="3" t="s">
        <v>71</v>
      </c>
      <c r="C94" s="62"/>
      <c r="D94" s="53">
        <f>ROUND($D$93*$C$66,2)</f>
        <v>18.100000000000001</v>
      </c>
      <c r="E94" s="17"/>
    </row>
    <row r="95" spans="1:5" ht="15.75" thickBot="1" x14ac:dyDescent="0.3">
      <c r="A95" s="24" t="s">
        <v>167</v>
      </c>
      <c r="B95" s="26"/>
      <c r="C95" s="63">
        <f>SUM(C94)</f>
        <v>0</v>
      </c>
      <c r="D95" s="64">
        <f>ROUND(SUM(D94),2)</f>
        <v>18.100000000000001</v>
      </c>
      <c r="E95" s="17"/>
    </row>
    <row r="96" spans="1:5" ht="15.75" thickBot="1" x14ac:dyDescent="0.3">
      <c r="A96" s="35" t="s">
        <v>172</v>
      </c>
      <c r="B96" s="44"/>
      <c r="C96" s="63">
        <f>SUM(C93,C95)</f>
        <v>0.121</v>
      </c>
      <c r="D96" s="65">
        <f>ROUND(SUM(D93,D95),2)</f>
        <v>244.29</v>
      </c>
      <c r="E96" s="17"/>
    </row>
    <row r="97" spans="1:5" ht="15.75" thickBot="1" x14ac:dyDescent="0.3">
      <c r="A97" s="119" t="s">
        <v>149</v>
      </c>
      <c r="B97" s="120"/>
      <c r="C97" s="120"/>
      <c r="D97" s="121"/>
      <c r="E97" s="17"/>
    </row>
    <row r="98" spans="1:5" ht="15.75" thickBot="1" x14ac:dyDescent="0.3">
      <c r="A98" s="4">
        <v>4</v>
      </c>
      <c r="B98" s="23" t="s">
        <v>150</v>
      </c>
      <c r="C98" s="20" t="s">
        <v>51</v>
      </c>
      <c r="D98" s="6" t="s">
        <v>15</v>
      </c>
      <c r="E98" s="17"/>
    </row>
    <row r="99" spans="1:5" ht="15.75" thickBot="1" x14ac:dyDescent="0.3">
      <c r="A99" s="2" t="s">
        <v>72</v>
      </c>
      <c r="B99" s="8" t="s">
        <v>74</v>
      </c>
      <c r="C99" s="57"/>
      <c r="D99" s="47">
        <f>ROUND(SUM($D$66),2)</f>
        <v>130.93</v>
      </c>
      <c r="E99" s="17"/>
    </row>
    <row r="100" spans="1:5" ht="15.75" thickBot="1" x14ac:dyDescent="0.3">
      <c r="A100" s="2" t="s">
        <v>73</v>
      </c>
      <c r="B100" s="8" t="s">
        <v>146</v>
      </c>
      <c r="C100" s="57"/>
      <c r="D100" s="47">
        <f>ROUND(SUM($D$72),2)</f>
        <v>147.24</v>
      </c>
      <c r="E100" s="17"/>
    </row>
    <row r="101" spans="1:5" ht="15.75" thickBot="1" x14ac:dyDescent="0.3">
      <c r="A101" s="2" t="s">
        <v>75</v>
      </c>
      <c r="B101" s="8" t="s">
        <v>138</v>
      </c>
      <c r="C101" s="57"/>
      <c r="D101" s="47">
        <f>ROUND(SUM($D$77),2)</f>
        <v>1.1299999999999999</v>
      </c>
      <c r="E101" s="17"/>
    </row>
    <row r="102" spans="1:5" ht="15.75" thickBot="1" x14ac:dyDescent="0.3">
      <c r="A102" s="2" t="s">
        <v>77</v>
      </c>
      <c r="B102" s="8" t="s">
        <v>76</v>
      </c>
      <c r="C102" s="57"/>
      <c r="D102" s="47">
        <f>ROUND(SUM($D$85),2)</f>
        <v>85.93</v>
      </c>
      <c r="E102" s="17"/>
    </row>
    <row r="103" spans="1:5" ht="15.75" thickBot="1" x14ac:dyDescent="0.3">
      <c r="A103" s="2" t="s">
        <v>79</v>
      </c>
      <c r="B103" s="8" t="s">
        <v>78</v>
      </c>
      <c r="C103" s="57"/>
      <c r="D103" s="47">
        <f>ROUND(SUM($D$96),2)</f>
        <v>244.29</v>
      </c>
      <c r="E103" s="17"/>
    </row>
    <row r="104" spans="1:5" ht="15.75" thickBot="1" x14ac:dyDescent="0.3">
      <c r="A104" s="45" t="s">
        <v>147</v>
      </c>
      <c r="B104" s="46" t="s">
        <v>135</v>
      </c>
      <c r="C104" s="58"/>
      <c r="D104" s="59"/>
      <c r="E104" s="17"/>
    </row>
    <row r="105" spans="1:5" ht="15.75" thickBot="1" x14ac:dyDescent="0.3">
      <c r="A105" s="35" t="s">
        <v>165</v>
      </c>
      <c r="B105" s="44"/>
      <c r="C105" s="55">
        <f>SUM(C99:C104)</f>
        <v>0</v>
      </c>
      <c r="D105" s="108">
        <f>ROUND(SUM(D99:D104),2)</f>
        <v>609.52</v>
      </c>
      <c r="E105" s="17"/>
    </row>
    <row r="106" spans="1:5" ht="82.5" customHeight="1" thickBot="1" x14ac:dyDescent="0.3">
      <c r="A106" s="102"/>
      <c r="B106" s="102"/>
      <c r="C106" s="106"/>
      <c r="D106" s="107"/>
      <c r="E106" s="17"/>
    </row>
    <row r="107" spans="1:5" ht="15.75" thickBot="1" x14ac:dyDescent="0.3">
      <c r="A107" s="24" t="s">
        <v>153</v>
      </c>
      <c r="B107" s="25"/>
      <c r="C107" s="25"/>
      <c r="D107" s="26"/>
      <c r="E107" s="17"/>
    </row>
    <row r="108" spans="1:5" ht="15.75" thickBot="1" x14ac:dyDescent="0.3">
      <c r="A108" s="4">
        <v>5</v>
      </c>
      <c r="B108" s="23" t="s">
        <v>173</v>
      </c>
      <c r="C108" s="20" t="s">
        <v>51</v>
      </c>
      <c r="D108" s="6" t="s">
        <v>15</v>
      </c>
      <c r="E108" s="17"/>
    </row>
    <row r="109" spans="1:5" ht="15.75" thickBot="1" x14ac:dyDescent="0.3">
      <c r="A109" s="2" t="s">
        <v>16</v>
      </c>
      <c r="B109" s="3" t="s">
        <v>154</v>
      </c>
      <c r="C109" s="50">
        <v>0.1</v>
      </c>
      <c r="D109" s="47">
        <f>SUM($D$118+$D$119+$D$120+$D$121)*$C$109</f>
        <v>508.67100000000011</v>
      </c>
      <c r="E109" s="17"/>
    </row>
    <row r="110" spans="1:5" ht="15.75" thickBot="1" x14ac:dyDescent="0.3">
      <c r="A110" s="2" t="s">
        <v>18</v>
      </c>
      <c r="B110" s="3" t="s">
        <v>88</v>
      </c>
      <c r="C110" s="51">
        <v>8.6941000000000004E-2</v>
      </c>
      <c r="D110" s="47">
        <f>SUM($D$118+$D$119+$D$120+$D$121+$D$109)*$C$110</f>
        <v>486.46801952100014</v>
      </c>
      <c r="E110" s="17"/>
    </row>
    <row r="111" spans="1:5" ht="15.75" thickBot="1" x14ac:dyDescent="0.3">
      <c r="A111" s="2" t="s">
        <v>20</v>
      </c>
      <c r="B111" s="8" t="s">
        <v>199</v>
      </c>
      <c r="C111" s="52"/>
      <c r="D111" s="53">
        <f>ROUND(SUM($D$118+$D$119+$D$120+$D$121+$D$109+$D$110)/(1-$C$111),2)</f>
        <v>6081.85</v>
      </c>
      <c r="E111" s="17"/>
    </row>
    <row r="112" spans="1:5" ht="15.75" thickBot="1" x14ac:dyDescent="0.3">
      <c r="A112" s="2" t="s">
        <v>156</v>
      </c>
      <c r="B112" s="3" t="s">
        <v>200</v>
      </c>
      <c r="C112" s="50">
        <v>5.7000000000000002E-3</v>
      </c>
      <c r="D112" s="53">
        <f>$D$111*$C$112</f>
        <v>34.666545000000006</v>
      </c>
      <c r="E112" s="17"/>
    </row>
    <row r="113" spans="1:8" ht="15.75" thickBot="1" x14ac:dyDescent="0.3">
      <c r="A113" s="2" t="s">
        <v>157</v>
      </c>
      <c r="B113" s="3" t="s">
        <v>85</v>
      </c>
      <c r="C113" s="50">
        <v>2.4199999999999999E-2</v>
      </c>
      <c r="D113" s="53">
        <f>$D$111*$C$113</f>
        <v>147.18077</v>
      </c>
      <c r="E113" s="17"/>
    </row>
    <row r="114" spans="1:8" ht="15.75" thickBot="1" x14ac:dyDescent="0.3">
      <c r="A114" s="113" t="s">
        <v>158</v>
      </c>
      <c r="B114" s="114" t="s">
        <v>86</v>
      </c>
      <c r="C114" s="50">
        <v>0.05</v>
      </c>
      <c r="D114" s="53">
        <f>$D$111*$C$114</f>
        <v>304.09250000000003</v>
      </c>
      <c r="E114" s="17"/>
    </row>
    <row r="115" spans="1:8" ht="15.75" thickBot="1" x14ac:dyDescent="0.3">
      <c r="A115" s="40" t="s">
        <v>197</v>
      </c>
      <c r="B115" s="41" t="s">
        <v>198</v>
      </c>
      <c r="C115" s="50">
        <v>7.8299999999999995E-2</v>
      </c>
      <c r="D115" s="54">
        <f>$D$111*$C$115</f>
        <v>476.20885499999997</v>
      </c>
      <c r="E115" s="17"/>
    </row>
    <row r="116" spans="1:8" ht="15.75" thickBot="1" x14ac:dyDescent="0.3">
      <c r="A116" s="82" t="s">
        <v>155</v>
      </c>
      <c r="B116" s="44"/>
      <c r="C116" s="55">
        <f>SUM(C109+C110+C112+C113+C114+C115)</f>
        <v>0.34514100000000003</v>
      </c>
      <c r="D116" s="56">
        <f>SUM(D109+D110+D112+D113+D114+D115)</f>
        <v>1957.2876895210002</v>
      </c>
      <c r="E116" s="17"/>
    </row>
    <row r="117" spans="1:8" ht="15.75" thickBot="1" x14ac:dyDescent="0.3">
      <c r="A117" s="42" t="s">
        <v>179</v>
      </c>
      <c r="B117" s="43"/>
      <c r="C117" s="25"/>
      <c r="D117" s="26"/>
      <c r="E117" s="17"/>
    </row>
    <row r="118" spans="1:8" ht="15.75" thickBot="1" x14ac:dyDescent="0.3">
      <c r="A118" s="2" t="s">
        <v>16</v>
      </c>
      <c r="B118" s="28" t="s">
        <v>12</v>
      </c>
      <c r="C118" s="29"/>
      <c r="D118" s="47">
        <f>ROUND(SUM($D$28),2)</f>
        <v>1636.67</v>
      </c>
      <c r="E118" s="17"/>
      <c r="H118" s="19"/>
    </row>
    <row r="119" spans="1:8" ht="15.75" thickBot="1" x14ac:dyDescent="0.3">
      <c r="A119" s="2" t="s">
        <v>18</v>
      </c>
      <c r="B119" s="28" t="s">
        <v>89</v>
      </c>
      <c r="C119" s="29"/>
      <c r="D119" s="47">
        <f>ROUND(SUM($D$35),2)</f>
        <v>474.9</v>
      </c>
      <c r="E119" s="17"/>
    </row>
    <row r="120" spans="1:8" ht="15.75" thickBot="1" x14ac:dyDescent="0.3">
      <c r="A120" s="2" t="s">
        <v>20</v>
      </c>
      <c r="B120" s="28" t="s">
        <v>46</v>
      </c>
      <c r="C120" s="29"/>
      <c r="D120" s="47">
        <f>ROUND(SUM($D$54),2)</f>
        <v>2365.62</v>
      </c>
      <c r="E120" s="17"/>
    </row>
    <row r="121" spans="1:8" ht="15.75" thickBot="1" x14ac:dyDescent="0.3">
      <c r="A121" s="2" t="s">
        <v>22</v>
      </c>
      <c r="B121" s="28" t="s">
        <v>49</v>
      </c>
      <c r="C121" s="29"/>
      <c r="D121" s="47">
        <f>ROUND(SUM($D$105),2)</f>
        <v>609.52</v>
      </c>
      <c r="E121" s="17"/>
    </row>
    <row r="122" spans="1:8" ht="15.75" thickBot="1" x14ac:dyDescent="0.3">
      <c r="A122" s="2" t="s">
        <v>24</v>
      </c>
      <c r="B122" s="28" t="s">
        <v>153</v>
      </c>
      <c r="C122" s="29"/>
      <c r="D122" s="47">
        <f>ROUND(SUM($D$116),2)</f>
        <v>1957.29</v>
      </c>
      <c r="E122" s="17"/>
    </row>
    <row r="123" spans="1:8" ht="15.75" thickBot="1" x14ac:dyDescent="0.3">
      <c r="A123" s="21" t="s">
        <v>90</v>
      </c>
      <c r="B123" s="27"/>
      <c r="C123" s="22"/>
      <c r="D123" s="48">
        <f>ROUND(SUM(D118:D122),2)</f>
        <v>7044</v>
      </c>
      <c r="E123" s="17"/>
    </row>
    <row r="124" spans="1:8" ht="15.75" thickBot="1" x14ac:dyDescent="0.3">
      <c r="A124" s="21" t="s">
        <v>180</v>
      </c>
      <c r="B124" s="27"/>
      <c r="C124" s="22"/>
      <c r="D124" s="49">
        <v>1200</v>
      </c>
      <c r="E124" s="17"/>
    </row>
    <row r="125" spans="1:8" ht="15.75" thickBot="1" x14ac:dyDescent="0.3">
      <c r="A125" s="21" t="s">
        <v>181</v>
      </c>
      <c r="B125" s="27"/>
      <c r="C125" s="22"/>
      <c r="D125" s="48">
        <f>ROUND(SUM(D123/D124),2)</f>
        <v>5.87</v>
      </c>
      <c r="E125" s="17"/>
    </row>
    <row r="126" spans="1:8" x14ac:dyDescent="0.25">
      <c r="A126" s="109"/>
      <c r="B126" s="109"/>
      <c r="C126" s="109"/>
      <c r="D126" s="110"/>
      <c r="E126" s="17"/>
    </row>
    <row r="127" spans="1:8" x14ac:dyDescent="0.25">
      <c r="A127" s="109"/>
      <c r="B127" s="109"/>
      <c r="C127" s="109"/>
      <c r="D127" s="110"/>
      <c r="E127" s="17"/>
    </row>
    <row r="128" spans="1:8" x14ac:dyDescent="0.25">
      <c r="A128" s="109"/>
      <c r="B128" s="109"/>
      <c r="C128" s="109"/>
      <c r="D128" s="110"/>
      <c r="E128" s="17"/>
    </row>
    <row r="129" spans="1:5" x14ac:dyDescent="0.25">
      <c r="A129" s="109"/>
      <c r="B129" s="109"/>
      <c r="C129" s="109"/>
      <c r="D129" s="110"/>
      <c r="E129" s="17"/>
    </row>
    <row r="130" spans="1:5" x14ac:dyDescent="0.25">
      <c r="A130" s="109"/>
      <c r="B130" s="109"/>
      <c r="C130" s="109"/>
      <c r="D130" s="110"/>
      <c r="E130" s="17"/>
    </row>
    <row r="131" spans="1:5" x14ac:dyDescent="0.25">
      <c r="A131" s="109"/>
      <c r="B131" s="109"/>
      <c r="C131" s="109"/>
      <c r="D131" s="110"/>
      <c r="E131" s="17"/>
    </row>
    <row r="132" spans="1:5" x14ac:dyDescent="0.25">
      <c r="A132" s="109"/>
      <c r="B132" s="109"/>
      <c r="C132" s="109"/>
      <c r="D132" s="110"/>
      <c r="E132" s="17"/>
    </row>
    <row r="134" spans="1:5" x14ac:dyDescent="0.25">
      <c r="D134" s="94">
        <f>'Resumo da Proposta'!S7</f>
        <v>9803.1</v>
      </c>
    </row>
  </sheetData>
  <mergeCells count="3">
    <mergeCell ref="C12:D12"/>
    <mergeCell ref="C13:D13"/>
    <mergeCell ref="A97:D97"/>
  </mergeCells>
  <printOptions horizontalCentered="1"/>
  <pageMargins left="0.23622047244094491" right="0.23622047244094491" top="0" bottom="0" header="0.31496062992125984" footer="0.31496062992125984"/>
  <pageSetup paperSize="9" scale="85" orientation="portrait" r:id="rId1"/>
  <rowBreaks count="2" manualBreakCount="2">
    <brk id="54" max="3" man="1"/>
    <brk id="105" max="1638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9</vt:i4>
      </vt:variant>
      <vt:variant>
        <vt:lpstr>Intervalos nomeados</vt:lpstr>
      </vt:variant>
      <vt:variant>
        <vt:i4>9</vt:i4>
      </vt:variant>
    </vt:vector>
  </HeadingPairs>
  <TitlesOfParts>
    <vt:vector size="18" baseType="lpstr">
      <vt:lpstr>Resumo da Proposta</vt:lpstr>
      <vt:lpstr>Hora Extra</vt:lpstr>
      <vt:lpstr>Excedente Basic</vt:lpstr>
      <vt:lpstr>Excedente Pick-up</vt:lpstr>
      <vt:lpstr>Excedente Vam</vt:lpstr>
      <vt:lpstr>Excedente Premium</vt:lpstr>
      <vt:lpstr>Franquia item 5</vt:lpstr>
      <vt:lpstr>Franquia item 6</vt:lpstr>
      <vt:lpstr>Franquia item 7</vt:lpstr>
      <vt:lpstr>'Excedente Basic'!Area_de_impressao</vt:lpstr>
      <vt:lpstr>'Excedente Pick-up'!Area_de_impressao</vt:lpstr>
      <vt:lpstr>'Excedente Premium'!Area_de_impressao</vt:lpstr>
      <vt:lpstr>'Excedente Vam'!Area_de_impressao</vt:lpstr>
      <vt:lpstr>'Franquia item 5'!Area_de_impressao</vt:lpstr>
      <vt:lpstr>'Franquia item 6'!Area_de_impressao</vt:lpstr>
      <vt:lpstr>'Franquia item 7'!Area_de_impressao</vt:lpstr>
      <vt:lpstr>'Hora Extra'!Area_de_impressao</vt:lpstr>
      <vt:lpstr>'Resumo da Proposta'!Area_de_impressao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YES03</dc:creator>
  <cp:lastModifiedBy>Karina</cp:lastModifiedBy>
  <cp:lastPrinted>2017-11-30T14:45:19Z</cp:lastPrinted>
  <dcterms:created xsi:type="dcterms:W3CDTF">2013-08-28T13:00:08Z</dcterms:created>
  <dcterms:modified xsi:type="dcterms:W3CDTF">2018-01-09T20:25:21Z</dcterms:modified>
</cp:coreProperties>
</file>