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02" firstSheet="2" activeTab="9"/>
  </bookViews>
  <sheets>
    <sheet name="Plan2" sheetId="1" state="hidden" r:id="rId1"/>
    <sheet name="PALMAS (OPERADOR)" sheetId="2" r:id="rId2"/>
    <sheet name="CASCAVEL (OPERADOR)" sheetId="3" r:id="rId3"/>
    <sheet name="FOZ DO IGUAÇU (OPERADOR)" sheetId="4" r:id="rId4"/>
    <sheet name="IRATI (OPERADOR)" sheetId="5" r:id="rId5"/>
    <sheet name="IVAIPORA (OPERADOR)" sheetId="6" r:id="rId6"/>
    <sheet name="JACAREZINHO (OPERADOR)" sheetId="7" r:id="rId7"/>
    <sheet name="TELÊMACO (OPERADOR)" sheetId="8" r:id="rId8"/>
    <sheet name="UMUARAMA (OPERADOR)" sheetId="9" r:id="rId9"/>
    <sheet name="PROPOSTA DE PREÇO (Operador)" sheetId="10" r:id="rId10"/>
    <sheet name="Base (Operador)" sheetId="11" r:id="rId11"/>
    <sheet name="Insumos (Operador)" sheetId="12" r:id="rId12"/>
    <sheet name="Equipamentos (Operador)" sheetId="13" r:id="rId13"/>
    <sheet name="EPIs (Operador)" sheetId="14" r:id="rId14"/>
    <sheet name="Uniforme 2 (Operador)" sheetId="15" r:id="rId15"/>
    <sheet name="CURITIBA (ELETRICISTA)" sheetId="16" r:id="rId16"/>
    <sheet name="Base Eletricista" sheetId="17" r:id="rId17"/>
    <sheet name="eletrecista_ insumos" sheetId="18" r:id="rId18"/>
    <sheet name="eletrecista_ equipamentos" sheetId="19" r:id="rId19"/>
    <sheet name="Uniforme (Eletricista)" sheetId="20" r:id="rId20"/>
    <sheet name="EPIs (Eletricista)" sheetId="21" r:id="rId21"/>
    <sheet name="Plan1" sheetId="22" r:id="rId22"/>
  </sheets>
  <externalReferences>
    <externalReference r:id="rId25"/>
  </externalReferences>
  <definedNames>
    <definedName name="_xlnm.Print_Area" localSheetId="16">'Base Eletricista'!$A$1:$D$10</definedName>
    <definedName name="_xlnm.Print_Area" localSheetId="2">'CASCAVEL (OPERADOR)'!$A$1:$F$113</definedName>
    <definedName name="_xlnm.Print_Area" localSheetId="15">'CURITIBA (ELETRICISTA)'!$A$1:$F$113</definedName>
    <definedName name="_xlnm.Print_Area" localSheetId="3">'FOZ DO IGUAÇU (OPERADOR)'!$A$1:$F$113</definedName>
    <definedName name="_xlnm.Print_Area" localSheetId="4">'IRATI (OPERADOR)'!$A$1:$F$113</definedName>
    <definedName name="_xlnm.Print_Area" localSheetId="5">'IVAIPORA (OPERADOR)'!$A$1:$F$113</definedName>
    <definedName name="_xlnm.Print_Area" localSheetId="6">'JACAREZINHO (OPERADOR)'!$A$1:$F$113</definedName>
    <definedName name="_xlnm.Print_Area" localSheetId="1">'PALMAS (OPERADOR)'!$A$1:$F$113</definedName>
    <definedName name="_xlnm.Print_Area" localSheetId="9">'PROPOSTA DE PREÇO (Operador)'!$A$1:$M$37</definedName>
    <definedName name="_xlnm.Print_Area" localSheetId="7">'TELÊMACO (OPERADOR)'!$A$1:$F$113</definedName>
    <definedName name="_xlnm.Print_Area" localSheetId="8">'UMUARAMA (OPERADOR)'!$A$1:$F$113</definedName>
    <definedName name="_xlnm.Print_Area" localSheetId="19">'Uniforme (Eletricista)'!$A$1:$D$5</definedName>
    <definedName name="_xlnm.Print_Area" localSheetId="14">'Uniforme 2 (Operador)'!$A$1:$D$10</definedName>
  </definedNames>
  <calcPr fullCalcOnLoad="1" fullPrecision="0"/>
</workbook>
</file>

<file path=xl/sharedStrings.xml><?xml version="1.0" encoding="utf-8"?>
<sst xmlns="http://schemas.openxmlformats.org/spreadsheetml/2006/main" count="1090" uniqueCount="297">
  <si>
    <t>CAMPUS</t>
  </si>
  <si>
    <t>IDENTIFICAÇÃO DOS SERVIÇOS</t>
  </si>
  <si>
    <t>POSTO</t>
  </si>
  <si>
    <t>I - SALÁRIO ESTIMADO DO PROFISSIONAL (R$)</t>
  </si>
  <si>
    <t>II - COMPOSIÇÃO DA REMUNERAÇÃO (R$)</t>
  </si>
  <si>
    <t>Salário-base</t>
  </si>
  <si>
    <t>Adicional de Periculosidade</t>
  </si>
  <si>
    <t>Adicional Noturno</t>
  </si>
  <si>
    <t>Efeitos da Súmula nº 444 - TST</t>
  </si>
  <si>
    <t>Outros</t>
  </si>
  <si>
    <t>TOTAL DA REMUNERAÇÃO (R$)</t>
  </si>
  <si>
    <t>III -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</si>
  <si>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</si>
  <si>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</si>
  <si>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</si>
  <si>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</si>
  <si>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</si>
  <si>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</si>
  <si>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</si>
  <si>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</si>
  <si>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</si>
  <si>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</si>
  <si>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</si>
  <si>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</si>
  <si>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</si>
  <si>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</si>
  <si>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</si>
  <si>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</si>
  <si>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</si>
  <si>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</si>
  <si>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</si>
  <si>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</si>
  <si>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</si>
  <si>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</si>
  <si>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</si>
  <si>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</si>
  <si>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</si>
  <si>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</si>
  <si>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</si>
  <si>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</si>
  <si>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</si>
  <si>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</si>
  <si>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</si>
  <si>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</si>
  <si>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</si>
  <si>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</si>
  <si>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</si>
  <si>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</si>
  <si>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</si>
  <si>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</si>
  <si>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IV - INSUMOS</t>
  </si>
  <si>
    <t>Uniforme</t>
  </si>
  <si>
    <t xml:space="preserve">Auxílio alimentação </t>
  </si>
  <si>
    <t>Vale-Transporte</t>
  </si>
  <si>
    <t>EPI</t>
  </si>
  <si>
    <t>TOTAL - INSUMOS (R$)</t>
  </si>
  <si>
    <t>VALOR TOTAL DE REMUNERAÇÃO + ENCARGOS SOCIAIS + INSUMOS  (R$)</t>
  </si>
  <si>
    <t>V - LUCRO E DESPESAS INDIRETAS (LDI)</t>
  </si>
  <si>
    <t>Despesas Administrativas/Operacionais</t>
  </si>
  <si>
    <t>Lucro</t>
  </si>
  <si>
    <t>ISSQN ou ISS</t>
  </si>
  <si>
    <t>COFINS</t>
  </si>
  <si>
    <t>PIS</t>
  </si>
  <si>
    <t xml:space="preserve">TOTAL - LUCRO E DESPESAS INDIRETAS </t>
  </si>
  <si>
    <t>VALOR TOTAL LUCRO E DESPESAS INDIRETAS (R$)</t>
  </si>
  <si>
    <t>CURITIBA</t>
  </si>
  <si>
    <t>VALOR POR POSTO MENSAL (A)</t>
  </si>
  <si>
    <t>QTDE DE POSTOS (B)</t>
  </si>
  <si>
    <t>VALOR ESTIMADO MENSAL                                            C= (BXA)</t>
  </si>
  <si>
    <t>Vale transporte</t>
  </si>
  <si>
    <t>PREÇO MENSAL PARA 1 (UM) ELETRICISTA(R$)</t>
  </si>
  <si>
    <t>QUADRO - RESUMO -  VALOR MENSAL DOS SERVIÇOS</t>
  </si>
  <si>
    <t>TIPO DE SERVIÇO (A)</t>
  </si>
  <si>
    <t>VALOR PROPOSTO POR EMPREGADO (B)</t>
  </si>
  <si>
    <t>QUANTIDADE DE EMPREGADOS POR POSTO ©</t>
  </si>
  <si>
    <t>QUANTIDADE DE POSTOS (E)</t>
  </si>
  <si>
    <t xml:space="preserve"> VALOR TOTAL DO SERVIÇO (F) = (DXE)</t>
  </si>
  <si>
    <t xml:space="preserve">SERVIÇOS </t>
  </si>
  <si>
    <t>VALOR PROPOSTO  
(D) = (BXC)</t>
  </si>
  <si>
    <t>VALOR ANUAL DO POSTO DE SERVIÇO</t>
  </si>
  <si>
    <t>NÚMERO DE MESES DO CONTRATO</t>
  </si>
  <si>
    <t>TIPO DE SERVIÇOS</t>
  </si>
  <si>
    <t>UNIDADE DE MEDIDAS</t>
  </si>
  <si>
    <t>VALOR  ESTIMADO GLOBAL PARA 12 MESES                                     D = (CX 12 MESES)</t>
  </si>
  <si>
    <t>ELETRICISTA</t>
  </si>
  <si>
    <t>Depreciação dos equipamentos</t>
  </si>
  <si>
    <t>Especificação</t>
  </si>
  <si>
    <t>Unidade de Fornecimento</t>
  </si>
  <si>
    <t>Estimativa Mensal</t>
  </si>
  <si>
    <t>Valor Unitário I</t>
  </si>
  <si>
    <t>Valor Unitário II</t>
  </si>
  <si>
    <t>Valor Unitário III</t>
  </si>
  <si>
    <t>Média dos Valores</t>
  </si>
  <si>
    <t>Valor Mensal</t>
  </si>
  <si>
    <t>Descrição</t>
  </si>
  <si>
    <t>Quantidade</t>
  </si>
  <si>
    <t>Valor Total</t>
  </si>
  <si>
    <t>Total Equipamentos Oficial de Manutenção Predial</t>
  </si>
  <si>
    <t>Total mensal</t>
  </si>
  <si>
    <t>Quantidade de funcionários referência para os equipamentos</t>
  </si>
  <si>
    <t>VALOR MENSAL DE MNT. E DEPRECIAÇÃO DE EQP. POR FUNCIONÁRIO</t>
  </si>
  <si>
    <t>Materiais/Insumos</t>
  </si>
  <si>
    <t>Vale Mercado</t>
  </si>
  <si>
    <t>Auxílio Alimentação</t>
  </si>
  <si>
    <t>Assistência Médica</t>
  </si>
  <si>
    <t>Plano de benefício familiar</t>
  </si>
  <si>
    <t>cones,</t>
  </si>
  <si>
    <t>engraxadeira manual com capacidade para 4kg,</t>
  </si>
  <si>
    <t>foice com cabo,</t>
  </si>
  <si>
    <t>motopoda,</t>
  </si>
  <si>
    <t>sacho duas pontas com cabo,</t>
  </si>
  <si>
    <t>soprador ou aspirador de folhas,</t>
  </si>
  <si>
    <t>telas de proteção para roçagem,</t>
  </si>
  <si>
    <t>máquina roçadeira indicada para serviços pesados e poda de grandes áreas, com potência mínima de 2,3CV</t>
  </si>
  <si>
    <t>Fios de nylon para roçadeira – 100 metros/mês,</t>
  </si>
  <si>
    <t>Graxa – 1 kg/ano,</t>
  </si>
  <si>
    <t>Lâminas para roçadeira – 1 a cada dois meses,</t>
  </si>
  <si>
    <t>Óleo lubrificante para motores 2 tempos – 4 litros/mês.</t>
  </si>
  <si>
    <t>Quant.</t>
  </si>
  <si>
    <t>Cortador elétrico de grama 220V ou 110V</t>
  </si>
  <si>
    <t>“Adaptadores para mangueira, ¾”</t>
  </si>
  <si>
    <t>Aspersor</t>
  </si>
  <si>
    <t>Carrinho de mão (pneu com câmara)</t>
  </si>
  <si>
    <t>Cavadeira reta articulada com cabo</t>
  </si>
  <si>
    <t>Cavadeira reta com cabo</t>
  </si>
  <si>
    <t>Enxada com cabo (tamanho médio)</t>
  </si>
  <si>
    <t>Enxadão tamanho médio com cabo</t>
  </si>
  <si>
    <t>Enxadeco (enxadinha)</t>
  </si>
  <si>
    <t>Facão (médio)</t>
  </si>
  <si>
    <t>Kit para vaso</t>
  </si>
  <si>
    <t xml:space="preserve"> “Mangueira reforçada de borracha (50m), ¾”, com adaptador e esguicho </t>
  </si>
  <si>
    <t>Pá de bico com cabo de madeira - nº 3</t>
  </si>
  <si>
    <t>Pá  jardineira com cabo</t>
  </si>
  <si>
    <t>Picareta</t>
  </si>
  <si>
    <t>Pulverizador, cilindro metálico, 10 L</t>
  </si>
  <si>
    <t>Vassoura fixa para folhagem com cabo 120 cm 22 dentes (rastelo)</t>
  </si>
  <si>
    <t xml:space="preserve">Serrote para poda </t>
  </si>
  <si>
    <t>Tesoura corte de grama 12" TS - 1107</t>
  </si>
  <si>
    <t>Fundo de formação Profissional</t>
  </si>
  <si>
    <t>Fundo de Formação Profisisonal</t>
  </si>
  <si>
    <t>Operador de Ceifadeira/Máquina Costal/Roçadeira</t>
  </si>
  <si>
    <t xml:space="preserve">Fio de nylon quadrado resistente </t>
  </si>
  <si>
    <t>Valor Unit. (R$)</t>
  </si>
  <si>
    <t xml:space="preserve"> Valor Total (R$)</t>
  </si>
  <si>
    <t>Bota de borracha</t>
  </si>
  <si>
    <t>Capa para chuva, com capus</t>
  </si>
  <si>
    <t>Luva PVC longa sem forro</t>
  </si>
  <si>
    <t>Luva raspa couro</t>
  </si>
  <si>
    <t>Máscara de proteção sem filtro</t>
  </si>
  <si>
    <t>Óculos de proteção</t>
  </si>
  <si>
    <t>Protetor auricular</t>
  </si>
  <si>
    <t>TOTAL SEMESTRAL</t>
  </si>
  <si>
    <t>TOTAL ANUAL</t>
  </si>
  <si>
    <t>TOTAL MENSAL</t>
  </si>
  <si>
    <t>Preço Unitário</t>
  </si>
  <si>
    <t>Qtd. Semestral</t>
  </si>
  <si>
    <t>Valor Semestral</t>
  </si>
  <si>
    <t>Jaleco em brim com emblema da empresa.</t>
  </si>
  <si>
    <t>Camiseta gola polo com bolso e 2 botões com emblema da empresa.</t>
  </si>
  <si>
    <t>Calça jeans com emblema da empresa.</t>
  </si>
  <si>
    <t>Cinto de couro</t>
  </si>
  <si>
    <t>Meia</t>
  </si>
  <si>
    <t>Bota solado de borracha</t>
  </si>
  <si>
    <t>Total</t>
  </si>
  <si>
    <t>Valor mensal</t>
  </si>
  <si>
    <t>Depreciação dos equipamentos (gasto mensal): adotado 2 anos de vida útil, 20% de valor residual e 10% de taxa de depreciação</t>
  </si>
  <si>
    <t xml:space="preserve">Outros insumos </t>
  </si>
  <si>
    <t>metro</t>
  </si>
  <si>
    <t>litro</t>
  </si>
  <si>
    <t>kg</t>
  </si>
  <si>
    <t>1/ano</t>
  </si>
  <si>
    <t>1 a cada dois meses</t>
  </si>
  <si>
    <t>Total Insumos por posto</t>
  </si>
  <si>
    <t>Manutenção dos equipamentos (gasto mensal) - adotado 5% a.m. (*)</t>
  </si>
  <si>
    <t>Gasolina – 100 litros/mês,</t>
  </si>
  <si>
    <t>TELEMACO BORBA</t>
  </si>
  <si>
    <t>IVAIPORÃ</t>
  </si>
  <si>
    <t>JACAREZINHO</t>
  </si>
  <si>
    <t>CASCAVEL</t>
  </si>
  <si>
    <t>FOZ DO IGUAÇU</t>
  </si>
  <si>
    <t>IRATI</t>
  </si>
  <si>
    <t>UMUARAMA</t>
  </si>
  <si>
    <t>Operador de Máquina Costal – Roçadeira</t>
  </si>
  <si>
    <t>PLANILHA DE CUSTO - OPERADOR DE CEIFADEIRA</t>
  </si>
  <si>
    <t>OP. DE MÁQ. COSTAL 40 horas semanais</t>
  </si>
  <si>
    <t>40 HORAS SEMANAIS - ISS 3%</t>
  </si>
  <si>
    <t>40 HORAS SEMANAIS - ISS 4%</t>
  </si>
  <si>
    <t>40 HORAS SEMANAIS - ISS 5%</t>
  </si>
  <si>
    <t>TELEMACO</t>
  </si>
  <si>
    <t>OPERADOR</t>
  </si>
  <si>
    <t>TOTAL</t>
  </si>
  <si>
    <t>44 HORAS SEMANAIS</t>
  </si>
  <si>
    <t xml:space="preserve">ELETRICISTA  </t>
  </si>
  <si>
    <t>CARGO OFICIAL A</t>
  </si>
  <si>
    <t>Seguro de vida, invalidez e funeral</t>
  </si>
  <si>
    <t>Outros insumos (se houver)</t>
  </si>
  <si>
    <t>Eletricista</t>
  </si>
  <si>
    <t xml:space="preserve">CURITIBA </t>
  </si>
  <si>
    <t>Eletricista 44 HORAS</t>
  </si>
  <si>
    <t>Auxílio alimentação</t>
  </si>
  <si>
    <t>Fita isolante 18 mm x 20 metros - Base mensal</t>
  </si>
  <si>
    <t>Rolo</t>
  </si>
  <si>
    <t>Cabo Paralelo Flexível 2x2,5 mm² Branco – Base mensal</t>
  </si>
  <si>
    <t>Metro</t>
  </si>
  <si>
    <t>Total Insumos Eletrecista por posto</t>
  </si>
  <si>
    <t>Alicate Amperímetro Digital, INSTRUTERM VA350 ou similar</t>
  </si>
  <si>
    <r>
      <t xml:space="preserve">Alicate de corte diagonal isolado para eletricista </t>
    </r>
    <r>
      <rPr>
        <b/>
        <sz val="11"/>
        <color indexed="8"/>
        <rFont val="Calibri"/>
        <family val="2"/>
      </rPr>
      <t>9” -</t>
    </r>
  </si>
  <si>
    <t>Alicate Desencapador Automático, marca Vonder modelo AD-125</t>
  </si>
  <si>
    <t>Alicate multiuso isolado para eletricista com mola 7”</t>
  </si>
  <si>
    <t>Alicate Universal isolado 8”, isolacao 1000V, marcas Belzer ou Gedore</t>
  </si>
  <si>
    <t>Arco de serra para metais, com cabo isolado e lâmina (similar ao 140 Fechado Starret)</t>
  </si>
  <si>
    <t>Chave de fenda 1/4 x 10" aço cromo vanádio</t>
  </si>
  <si>
    <t>Chave de fenda 1/4 x 14" aço cromo vanádio</t>
  </si>
  <si>
    <t>Chave de fenda 1/4 x 4" aço cromo vanádio</t>
  </si>
  <si>
    <t>Chave de fenda 1/4 x 6" aço cromo vanádio</t>
  </si>
  <si>
    <t>Chave de fenda 1/8 x 3" aço cromo vanádio</t>
  </si>
  <si>
    <t>Chave de fenda 3/16 x 5" aço cromo vanádio</t>
  </si>
  <si>
    <t>Chave de fenda 3/8 x 10" aço cromo vanádio</t>
  </si>
  <si>
    <t>Chave de fenda TESTE</t>
  </si>
  <si>
    <t>Chave Philips 1/4 x 10" aço cromo vanádio</t>
  </si>
  <si>
    <t>Chave Philips 1/4 x 14" aço cromo vanádio</t>
  </si>
  <si>
    <t>Chave Philips 1/4 x 4" aço cromo vanádio</t>
  </si>
  <si>
    <t>Chave Philips 1/4 x 5" aço cromo vanádio</t>
  </si>
  <si>
    <t>Chave Philips 1/4 x 6" aço cromo vanádio</t>
  </si>
  <si>
    <t>Chave Philips 1/8 x 3" aço cromo vanádio</t>
  </si>
  <si>
    <t>Cinto para eletricista em couro com porta ferramenta</t>
  </si>
  <si>
    <t>Escada de fibra de vidro 20 degraus 3,6 x 6,0 metros, extensível</t>
  </si>
  <si>
    <t>Escada metálica dupla extensível 2x7 degraus, referência MOR 005162 ou similar</t>
  </si>
  <si>
    <t>Estilete profissional</t>
  </si>
  <si>
    <t>Extensão Elétrica , em cabo PP Flexível 2 fios - 2,5mm² x 50 metros – 10A</t>
  </si>
  <si>
    <t>Furadeira Martelete/Rompedor, encaixe SDS, velocidade variável e reversível 620 watts ou mais, com maleta e conjunto de acessórios:</t>
  </si>
  <si>
    <t>Broca SDS Plus para concreto 4 mm</t>
  </si>
  <si>
    <t>Broca SDS Plus para concreto 5 mm</t>
  </si>
  <si>
    <t>Broca SDS Plus para concreto 6 mm</t>
  </si>
  <si>
    <t>Broca SDS Plus para concreto 7 mm</t>
  </si>
  <si>
    <t>Broca SDS Plus para concreto 8 mm</t>
  </si>
  <si>
    <t>Broca SDS Plus para concreto 10 mm</t>
  </si>
  <si>
    <t>Broca SDS Plus para concreto 12 mm</t>
  </si>
  <si>
    <t>Broca SDS Plus para concreto 8 mm X 230mm comprimento</t>
  </si>
  <si>
    <t>Broca SDS Plus para concreto 16 mm X 220mm comprimento</t>
  </si>
  <si>
    <t>Broca SDS Plus para concreto 22 mm X 380mm comprimento</t>
  </si>
  <si>
    <t>Broca SDS Plus aço rápido 4 mm</t>
  </si>
  <si>
    <t>Broca SDS Plus aço rápido 5 mm</t>
  </si>
  <si>
    <t>Broca SDS Plus aço rápido 6 mm</t>
  </si>
  <si>
    <t>Broca SDS Plus aço rápido 7 mm</t>
  </si>
  <si>
    <t>Broca SDS Plus aço rápido 8 mm</t>
  </si>
  <si>
    <t>Broca SDS Plus aço rápido 10 mm</t>
  </si>
  <si>
    <t>Broca SDS Plus aço rápido 12 mm</t>
  </si>
  <si>
    <t>Adaptador de broca, encaixe SDS / mandril</t>
  </si>
  <si>
    <t>Jogo chave hexagonal (allen) em aço cromo vanadiun de alta qualidade, com 7 peças em medidas de polegadas. Composição: 5/64, 3/32, 1/8, 5/32, 3/16, 7/32, 1/4".</t>
  </si>
  <si>
    <t>Jogo de bits/ponteira encaixe sextavado 5/32'' - 32 peças – Similar ao BP 383 Disma</t>
  </si>
  <si>
    <t>Lanterna de Cabeça, com 9 LEDs ou mais, recarregável</t>
  </si>
  <si>
    <t>Luvas p/ eletricista de 500V classe 00 tipo 2</t>
  </si>
  <si>
    <t>Maleta em couro 400 x 140 x 210 mm para ferramentas</t>
  </si>
  <si>
    <t>Martelo tipo unha 27 mm com cabo</t>
  </si>
  <si>
    <t>Parafusadeira 3/80” à bateria 12 volts com 2 baterias, BOSCH GSR 12-2 ou similar, com maleta</t>
  </si>
  <si>
    <t>Trena 10 metros 25 mm com parada automática, corpo emborrachado</t>
  </si>
  <si>
    <t>Manutenção dos equipamentos (gasto mensal) - adotado 0,5% a.m. (*)</t>
  </si>
  <si>
    <t>Depreciação dos equipamentos (gasto mensal): adotado 10 anos de vida útil, 20% de valor residual e 10% de taxa de depreciação</t>
  </si>
  <si>
    <t>VALOR GLOBAL DA PROPOSTA  (Valor Anual do Posto x Nº de Postos de Serviço)</t>
  </si>
  <si>
    <t>Qtd. Mensal</t>
  </si>
  <si>
    <t>Contribuição Assistencial Patronal</t>
  </si>
  <si>
    <t>SUB-ITEM</t>
  </si>
  <si>
    <t>TIPO DE POSTO</t>
  </si>
  <si>
    <t>QTDE</t>
  </si>
  <si>
    <t>VALOR MENSAL DO POSTO</t>
  </si>
  <si>
    <t>PREÇO TOTAL MENSAL</t>
  </si>
  <si>
    <t>PREÇO TOTAL ANUAL</t>
  </si>
  <si>
    <t>(A)</t>
  </si>
  <si>
    <t>(B)</t>
  </si>
  <si>
    <t xml:space="preserve">( C ) = (A) X (B) </t>
  </si>
  <si>
    <t>(D) = ( C ) X (12)</t>
  </si>
  <si>
    <t>ITEM 1</t>
  </si>
  <si>
    <t>Eletricista -</t>
  </si>
  <si>
    <t>44 Horas Semanais</t>
  </si>
  <si>
    <t xml:space="preserve">ITEM 2 </t>
  </si>
  <si>
    <t>Operador de Máquina Costal</t>
  </si>
  <si>
    <t>40 horas semanais</t>
  </si>
  <si>
    <t>adm</t>
  </si>
  <si>
    <t>lucro</t>
  </si>
  <si>
    <t xml:space="preserve">OPERADOR Eletricista  44HORAS </t>
  </si>
  <si>
    <t>Vale transporte Telemaco Borba</t>
  </si>
  <si>
    <t>Vale transporte Ivaiporã</t>
  </si>
  <si>
    <t>Vale transporte Jacarezinho</t>
  </si>
  <si>
    <t>Vale transporte Cascavel</t>
  </si>
  <si>
    <t>Vale transporte Foz do Iguaçu</t>
  </si>
  <si>
    <t>Vale transporte Irati</t>
  </si>
  <si>
    <t>Vale transporte Umuarama</t>
  </si>
  <si>
    <t>PREÇO MENSAL PARA 1 (UM) Operador de Máquina Costal(R$)</t>
  </si>
  <si>
    <t>PALMAS</t>
  </si>
  <si>
    <t>TOTAL INICIAL</t>
  </si>
  <si>
    <t>TOTAL TOTAL ADITIVO</t>
  </si>
  <si>
    <t>DIFERENÇA</t>
  </si>
  <si>
    <t>PERCENTUAL</t>
  </si>
  <si>
    <t>DIFERENÇA CASO FOSSEM 12 MESES</t>
  </si>
  <si>
    <t>PERCENTUAL CASO FOSSEM 12 MESES</t>
  </si>
  <si>
    <t>VALOR REAJUSTADO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</si>
</sst>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&quot;R$&quot;\ #,##0.00"/>
    <numFmt numFmtId="174" formatCode="&quot; R$ &quot;#,##0.00\ ;&quot;-R$ &quot;#,##0.00\ ;&quot; R$ -&quot;#\ ;@\ "/>
    <numFmt numFmtId="175" formatCode="[$-416]General"/>
    <numFmt numFmtId="176" formatCode="#,##0.00&quot; &quot;;&quot; (&quot;#,##0.00&quot;)&quot;;&quot; -&quot;#&quot; &quot;;@&quot; &quot;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0"/>
      <name val="Calibri"/>
      <family val="2"/>
    </font>
    <font>
      <b/>
      <u val="single"/>
      <sz val="12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rgb="FFDFDFDF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6" fontId="44" fillId="0" borderId="0">
      <alignment/>
      <protection/>
    </xf>
    <xf numFmtId="175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8" fillId="13" borderId="0" xfId="0" applyFont="1" applyFill="1" applyAlignment="1">
      <alignment/>
    </xf>
    <xf numFmtId="0" fontId="5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8" fillId="13" borderId="11" xfId="0" applyFont="1" applyFill="1" applyBorder="1" applyAlignment="1">
      <alignment horizontal="center" vertical="center" wrapText="1"/>
    </xf>
    <xf numFmtId="8" fontId="57" fillId="0" borderId="12" xfId="0" applyNumberFormat="1" applyFont="1" applyBorder="1" applyAlignment="1">
      <alignment horizontal="right" vertical="center"/>
    </xf>
    <xf numFmtId="8" fontId="57" fillId="33" borderId="13" xfId="0" applyNumberFormat="1" applyFont="1" applyFill="1" applyBorder="1" applyAlignment="1">
      <alignment horizontal="right" vertical="center"/>
    </xf>
    <xf numFmtId="9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 wrapText="1"/>
    </xf>
    <xf numFmtId="4" fontId="57" fillId="33" borderId="12" xfId="0" applyNumberFormat="1" applyFont="1" applyFill="1" applyBorder="1" applyAlignment="1">
      <alignment horizontal="right" vertical="center"/>
    </xf>
    <xf numFmtId="10" fontId="57" fillId="33" borderId="12" xfId="0" applyNumberFormat="1" applyFont="1" applyFill="1" applyBorder="1" applyAlignment="1">
      <alignment horizontal="right" vertical="center"/>
    </xf>
    <xf numFmtId="43" fontId="57" fillId="33" borderId="12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right" vertical="center"/>
    </xf>
    <xf numFmtId="10" fontId="57" fillId="34" borderId="12" xfId="0" applyNumberFormat="1" applyFont="1" applyFill="1" applyBorder="1" applyAlignment="1">
      <alignment horizontal="right" vertical="center"/>
    </xf>
    <xf numFmtId="43" fontId="57" fillId="34" borderId="12" xfId="0" applyNumberFormat="1" applyFont="1" applyFill="1" applyBorder="1" applyAlignment="1">
      <alignment horizontal="right" vertical="center"/>
    </xf>
    <xf numFmtId="4" fontId="57" fillId="34" borderId="16" xfId="0" applyNumberFormat="1" applyFont="1" applyFill="1" applyBorder="1" applyAlignment="1">
      <alignment horizontal="right" vertical="center"/>
    </xf>
    <xf numFmtId="43" fontId="57" fillId="33" borderId="12" xfId="89" applyFont="1" applyFill="1" applyBorder="1" applyAlignment="1">
      <alignment horizontal="right" vertical="center"/>
    </xf>
    <xf numFmtId="0" fontId="57" fillId="34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0" fontId="0" fillId="34" borderId="0" xfId="0" applyFill="1" applyBorder="1" applyAlignment="1">
      <alignment vertical="center"/>
    </xf>
    <xf numFmtId="0" fontId="45" fillId="33" borderId="18" xfId="55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0" fontId="0" fillId="34" borderId="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right" vertical="center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10" fontId="0" fillId="33" borderId="0" xfId="0" applyNumberFormat="1" applyFont="1" applyFill="1" applyBorder="1" applyAlignment="1">
      <alignment horizontal="right" vertical="center"/>
    </xf>
    <xf numFmtId="43" fontId="0" fillId="33" borderId="15" xfId="89" applyFont="1" applyFill="1" applyBorder="1" applyAlignment="1">
      <alignment horizontal="right" vertical="center"/>
    </xf>
    <xf numFmtId="10" fontId="0" fillId="34" borderId="0" xfId="0" applyNumberFormat="1" applyFont="1" applyFill="1" applyBorder="1" applyAlignment="1">
      <alignment horizontal="right" vertical="center"/>
    </xf>
    <xf numFmtId="43" fontId="0" fillId="34" borderId="15" xfId="89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172" fontId="0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0" fontId="0" fillId="33" borderId="21" xfId="0" applyFont="1" applyFill="1" applyBorder="1" applyAlignment="1">
      <alignment horizontal="right" vertical="center"/>
    </xf>
    <xf numFmtId="4" fontId="57" fillId="34" borderId="21" xfId="0" applyNumberFormat="1" applyFont="1" applyFill="1" applyBorder="1" applyAlignment="1">
      <alignment horizontal="right" vertical="center"/>
    </xf>
    <xf numFmtId="0" fontId="57" fillId="33" borderId="21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center" wrapText="1"/>
    </xf>
    <xf numFmtId="8" fontId="0" fillId="34" borderId="15" xfId="0" applyNumberFormat="1" applyFont="1" applyFill="1" applyBorder="1" applyAlignment="1">
      <alignment horizontal="right" vertical="center"/>
    </xf>
    <xf numFmtId="8" fontId="0" fillId="33" borderId="15" xfId="0" applyNumberForma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10" fontId="0" fillId="33" borderId="15" xfId="0" applyNumberFormat="1" applyFont="1" applyFill="1" applyBorder="1" applyAlignment="1">
      <alignment horizontal="right" vertical="center"/>
    </xf>
    <xf numFmtId="10" fontId="0" fillId="34" borderId="15" xfId="0" applyNumberFormat="1" applyFont="1" applyFill="1" applyBorder="1" applyAlignment="1">
      <alignment horizontal="right" vertical="center"/>
    </xf>
    <xf numFmtId="10" fontId="0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 vertical="center" wrapText="1"/>
    </xf>
    <xf numFmtId="10" fontId="0" fillId="34" borderId="15" xfId="0" applyNumberFormat="1" applyFont="1" applyFill="1" applyBorder="1" applyAlignment="1">
      <alignment horizontal="right" vertical="center" wrapText="1"/>
    </xf>
    <xf numFmtId="10" fontId="57" fillId="34" borderId="16" xfId="0" applyNumberFormat="1" applyFont="1" applyFill="1" applyBorder="1" applyAlignment="1">
      <alignment horizontal="right" vertical="center"/>
    </xf>
    <xf numFmtId="2" fontId="57" fillId="34" borderId="21" xfId="0" applyNumberFormat="1" applyFont="1" applyFill="1" applyBorder="1" applyAlignment="1">
      <alignment horizontal="right" vertical="center"/>
    </xf>
    <xf numFmtId="4" fontId="57" fillId="35" borderId="21" xfId="0" applyNumberFormat="1" applyFont="1" applyFill="1" applyBorder="1" applyAlignment="1">
      <alignment horizontal="right" vertical="center"/>
    </xf>
    <xf numFmtId="0" fontId="57" fillId="36" borderId="15" xfId="0" applyFont="1" applyFill="1" applyBorder="1" applyAlignment="1">
      <alignment horizontal="right" vertical="center"/>
    </xf>
    <xf numFmtId="0" fontId="0" fillId="34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44" fontId="0" fillId="34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9" fillId="12" borderId="11" xfId="0" applyFont="1" applyFill="1" applyBorder="1" applyAlignment="1">
      <alignment horizontal="center" vertical="center" wrapText="1"/>
    </xf>
    <xf numFmtId="8" fontId="57" fillId="0" borderId="12" xfId="0" applyNumberFormat="1" applyFont="1" applyBorder="1" applyAlignment="1">
      <alignment/>
    </xf>
    <xf numFmtId="8" fontId="57" fillId="34" borderId="12" xfId="0" applyNumberFormat="1" applyFont="1" applyFill="1" applyBorder="1" applyAlignment="1">
      <alignment/>
    </xf>
    <xf numFmtId="0" fontId="57" fillId="34" borderId="22" xfId="0" applyFont="1" applyFill="1" applyBorder="1" applyAlignment="1">
      <alignment/>
    </xf>
    <xf numFmtId="0" fontId="57" fillId="0" borderId="22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16" borderId="23" xfId="0" applyFont="1" applyFill="1" applyBorder="1" applyAlignment="1">
      <alignment vertical="center" wrapText="1"/>
    </xf>
    <xf numFmtId="0" fontId="57" fillId="16" borderId="16" xfId="0" applyFont="1" applyFill="1" applyBorder="1" applyAlignment="1">
      <alignment horizontal="right" vertical="center"/>
    </xf>
    <xf numFmtId="0" fontId="0" fillId="16" borderId="16" xfId="0" applyFont="1" applyFill="1" applyBorder="1" applyAlignment="1">
      <alignment horizontal="right" vertical="center"/>
    </xf>
    <xf numFmtId="0" fontId="0" fillId="16" borderId="23" xfId="0" applyFill="1" applyBorder="1" applyAlignment="1">
      <alignment vertical="center" wrapText="1"/>
    </xf>
    <xf numFmtId="43" fontId="0" fillId="16" borderId="16" xfId="89" applyFont="1" applyFill="1" applyBorder="1" applyAlignment="1">
      <alignment vertical="center"/>
    </xf>
    <xf numFmtId="0" fontId="60" fillId="37" borderId="14" xfId="78" applyFont="1" applyFill="1" applyBorder="1" applyAlignment="1">
      <alignment horizontal="center" vertical="center" wrapText="1"/>
    </xf>
    <xf numFmtId="0" fontId="60" fillId="38" borderId="14" xfId="78" applyFont="1" applyFill="1" applyBorder="1" applyAlignment="1">
      <alignment horizontal="center" vertical="center" wrapText="1"/>
    </xf>
    <xf numFmtId="0" fontId="44" fillId="0" borderId="11" xfId="78" applyFont="1" applyBorder="1" applyAlignment="1">
      <alignment horizontal="center" vertical="center" wrapText="1"/>
    </xf>
    <xf numFmtId="0" fontId="50" fillId="0" borderId="24" xfId="78" applyFont="1" applyBorder="1" applyAlignment="1">
      <alignment horizontal="left" vertical="center" wrapText="1"/>
    </xf>
    <xf numFmtId="0" fontId="50" fillId="0" borderId="0" xfId="78" applyFont="1" applyAlignment="1">
      <alignment horizontal="left" vertical="center" wrapText="1"/>
    </xf>
    <xf numFmtId="174" fontId="50" fillId="0" borderId="11" xfId="78" applyNumberFormat="1" applyFont="1" applyBorder="1" applyAlignment="1">
      <alignment horizontal="left" vertical="center" wrapText="1"/>
    </xf>
    <xf numFmtId="174" fontId="61" fillId="39" borderId="11" xfId="78" applyNumberFormat="1" applyFont="1" applyFill="1" applyBorder="1" applyAlignment="1">
      <alignment horizontal="left" vertical="center" wrapText="1"/>
    </xf>
    <xf numFmtId="0" fontId="50" fillId="0" borderId="11" xfId="78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4" fontId="44" fillId="40" borderId="26" xfId="78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right" vertical="center"/>
    </xf>
    <xf numFmtId="173" fontId="0" fillId="34" borderId="15" xfId="0" applyNumberFormat="1" applyFont="1" applyFill="1" applyBorder="1" applyAlignment="1">
      <alignment horizontal="right" vertical="center"/>
    </xf>
    <xf numFmtId="0" fontId="44" fillId="0" borderId="11" xfId="78" applyFont="1" applyBorder="1" applyAlignment="1">
      <alignment horizontal="center" vertical="center" wrapText="1"/>
    </xf>
    <xf numFmtId="44" fontId="44" fillId="0" borderId="11" xfId="58" applyFont="1" applyBorder="1" applyAlignment="1">
      <alignment horizontal="center" vertical="center" wrapText="1"/>
    </xf>
    <xf numFmtId="0" fontId="60" fillId="0" borderId="11" xfId="78" applyFont="1" applyFill="1" applyBorder="1" applyAlignment="1">
      <alignment horizontal="center" vertical="center" wrapText="1"/>
    </xf>
    <xf numFmtId="0" fontId="57" fillId="41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1" xfId="78" applyFont="1" applyFill="1" applyBorder="1" applyAlignment="1">
      <alignment horizontal="justify" vertical="center" wrapText="1"/>
    </xf>
    <xf numFmtId="0" fontId="0" fillId="34" borderId="12" xfId="0" applyNumberFormat="1" applyFill="1" applyBorder="1" applyAlignment="1">
      <alignment/>
    </xf>
    <xf numFmtId="173" fontId="0" fillId="34" borderId="12" xfId="0" applyNumberFormat="1" applyFont="1" applyFill="1" applyBorder="1" applyAlignment="1">
      <alignment vertical="center" wrapText="1"/>
    </xf>
    <xf numFmtId="8" fontId="51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2" fillId="0" borderId="21" xfId="0" applyFont="1" applyBorder="1" applyAlignment="1">
      <alignment horizontal="center" vertical="center"/>
    </xf>
    <xf numFmtId="0" fontId="62" fillId="21" borderId="12" xfId="0" applyFont="1" applyFill="1" applyBorder="1" applyAlignment="1">
      <alignment horizontal="center" vertical="center" wrapText="1"/>
    </xf>
    <xf numFmtId="0" fontId="58" fillId="21" borderId="16" xfId="0" applyFont="1" applyFill="1" applyBorder="1" applyAlignment="1">
      <alignment horizontal="center" vertical="center" wrapText="1"/>
    </xf>
    <xf numFmtId="0" fontId="62" fillId="21" borderId="16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2" fillId="0" borderId="2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4" fontId="62" fillId="0" borderId="21" xfId="58" applyFont="1" applyBorder="1" applyAlignment="1">
      <alignment horizontal="center" vertical="center" wrapText="1"/>
    </xf>
    <xf numFmtId="44" fontId="62" fillId="0" borderId="21" xfId="58" applyFont="1" applyBorder="1" applyAlignment="1">
      <alignment horizontal="right" vertical="center" wrapText="1"/>
    </xf>
    <xf numFmtId="44" fontId="60" fillId="0" borderId="16" xfId="58" applyFont="1" applyBorder="1" applyAlignment="1">
      <alignment vertical="center" wrapText="1"/>
    </xf>
    <xf numFmtId="44" fontId="60" fillId="0" borderId="21" xfId="58" applyFont="1" applyBorder="1" applyAlignment="1">
      <alignment vertical="center" wrapText="1"/>
    </xf>
    <xf numFmtId="44" fontId="57" fillId="0" borderId="21" xfId="58" applyFont="1" applyBorder="1" applyAlignment="1">
      <alignment vertical="center"/>
    </xf>
    <xf numFmtId="0" fontId="64" fillId="42" borderId="12" xfId="0" applyFont="1" applyFill="1" applyBorder="1" applyAlignment="1">
      <alignment horizontal="center" vertical="center"/>
    </xf>
    <xf numFmtId="0" fontId="64" fillId="42" borderId="16" xfId="0" applyFont="1" applyFill="1" applyBorder="1" applyAlignment="1">
      <alignment horizontal="center" vertical="center" wrapText="1"/>
    </xf>
    <xf numFmtId="8" fontId="62" fillId="0" borderId="21" xfId="0" applyNumberFormat="1" applyFont="1" applyBorder="1" applyAlignment="1">
      <alignment horizontal="right" vertical="center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4" fillId="43" borderId="27" xfId="0" applyFont="1" applyFill="1" applyBorder="1" applyAlignment="1">
      <alignment horizontal="center" vertical="center"/>
    </xf>
    <xf numFmtId="0" fontId="64" fillId="43" borderId="28" xfId="0" applyFont="1" applyFill="1" applyBorder="1" applyAlignment="1">
      <alignment horizontal="center" vertical="center"/>
    </xf>
    <xf numFmtId="0" fontId="64" fillId="43" borderId="16" xfId="0" applyFont="1" applyFill="1" applyBorder="1" applyAlignment="1">
      <alignment horizontal="center" vertical="center"/>
    </xf>
    <xf numFmtId="8" fontId="64" fillId="43" borderId="21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4" fillId="43" borderId="13" xfId="0" applyFont="1" applyFill="1" applyBorder="1" applyAlignment="1">
      <alignment horizontal="center" vertical="center"/>
    </xf>
    <xf numFmtId="8" fontId="0" fillId="0" borderId="0" xfId="0" applyNumberFormat="1" applyAlignment="1">
      <alignment/>
    </xf>
    <xf numFmtId="0" fontId="0" fillId="0" borderId="11" xfId="0" applyBorder="1" applyAlignment="1">
      <alignment/>
    </xf>
    <xf numFmtId="8" fontId="51" fillId="33" borderId="15" xfId="0" applyNumberFormat="1" applyFont="1" applyFill="1" applyBorder="1" applyAlignment="1">
      <alignment vertical="center"/>
    </xf>
    <xf numFmtId="8" fontId="51" fillId="34" borderId="15" xfId="0" applyNumberFormat="1" applyFont="1" applyFill="1" applyBorder="1" applyAlignment="1">
      <alignment horizontal="right" vertical="center"/>
    </xf>
    <xf numFmtId="0" fontId="65" fillId="0" borderId="11" xfId="78" applyFont="1" applyFill="1" applyBorder="1" applyAlignment="1">
      <alignment horizontal="center" vertical="center" wrapText="1"/>
    </xf>
    <xf numFmtId="44" fontId="51" fillId="33" borderId="15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4" fontId="57" fillId="41" borderId="14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44" fillId="0" borderId="11" xfId="78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1" fontId="57" fillId="41" borderId="14" xfId="0" applyNumberFormat="1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" fontId="44" fillId="0" borderId="11" xfId="78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3" fontId="57" fillId="41" borderId="14" xfId="0" applyNumberFormat="1" applyFont="1" applyFill="1" applyBorder="1" applyAlignment="1">
      <alignment horizontal="center" vertical="center" wrapText="1"/>
    </xf>
    <xf numFmtId="173" fontId="57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Fill="1" applyBorder="1" applyAlignment="1">
      <alignment horizontal="center" vertical="center" wrapText="1"/>
    </xf>
    <xf numFmtId="173" fontId="44" fillId="0" borderId="11" xfId="58" applyNumberFormat="1" applyFont="1" applyFill="1" applyBorder="1" applyAlignment="1">
      <alignment vertical="center"/>
    </xf>
    <xf numFmtId="173" fontId="44" fillId="0" borderId="11" xfId="58" applyNumberFormat="1" applyFont="1" applyFill="1" applyBorder="1" applyAlignment="1">
      <alignment horizontal="justify" vertical="center"/>
    </xf>
    <xf numFmtId="173" fontId="66" fillId="40" borderId="26" xfId="78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58" fillId="13" borderId="29" xfId="0" applyFont="1" applyFill="1" applyBorder="1" applyAlignment="1">
      <alignment vertical="center" wrapText="1"/>
    </xf>
    <xf numFmtId="0" fontId="58" fillId="13" borderId="30" xfId="0" applyFont="1" applyFill="1" applyBorder="1" applyAlignment="1">
      <alignment vertical="center" wrapText="1"/>
    </xf>
    <xf numFmtId="0" fontId="57" fillId="33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8" fillId="13" borderId="31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8" fillId="13" borderId="29" xfId="0" applyFont="1" applyFill="1" applyBorder="1" applyAlignment="1">
      <alignment/>
    </xf>
    <xf numFmtId="0" fontId="58" fillId="13" borderId="30" xfId="0" applyFont="1" applyFill="1" applyBorder="1" applyAlignment="1">
      <alignment/>
    </xf>
    <xf numFmtId="0" fontId="58" fillId="13" borderId="31" xfId="0" applyFont="1" applyFill="1" applyBorder="1" applyAlignment="1">
      <alignment horizontal="center" vertical="center"/>
    </xf>
    <xf numFmtId="0" fontId="67" fillId="13" borderId="29" xfId="0" applyFont="1" applyFill="1" applyBorder="1" applyAlignment="1">
      <alignment/>
    </xf>
    <xf numFmtId="0" fontId="67" fillId="13" borderId="3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8" fontId="0" fillId="33" borderId="15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4" fillId="0" borderId="25" xfId="78" applyFont="1" applyBorder="1" applyAlignment="1">
      <alignment horizontal="justify" vertical="center" wrapText="1"/>
    </xf>
    <xf numFmtId="0" fontId="44" fillId="0" borderId="11" xfId="78" applyFont="1" applyBorder="1" applyAlignment="1">
      <alignment horizontal="center" vertical="center"/>
    </xf>
    <xf numFmtId="44" fontId="44" fillId="0" borderId="11" xfId="58" applyFont="1" applyBorder="1" applyAlignment="1">
      <alignment vertical="center"/>
    </xf>
    <xf numFmtId="44" fontId="44" fillId="0" borderId="32" xfId="58" applyFont="1" applyBorder="1" applyAlignment="1">
      <alignment vertical="center"/>
    </xf>
    <xf numFmtId="44" fontId="44" fillId="0" borderId="11" xfId="58" applyFont="1" applyBorder="1" applyAlignment="1">
      <alignment horizontal="justify" vertical="center"/>
    </xf>
    <xf numFmtId="174" fontId="66" fillId="40" borderId="26" xfId="78" applyNumberFormat="1" applyFont="1" applyFill="1" applyBorder="1" applyAlignment="1">
      <alignment vertical="center"/>
    </xf>
    <xf numFmtId="44" fontId="44" fillId="0" borderId="32" xfId="58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/>
    </xf>
    <xf numFmtId="0" fontId="44" fillId="44" borderId="25" xfId="78" applyFont="1" applyFill="1" applyBorder="1" applyAlignment="1">
      <alignment horizontal="left" vertical="center" wrapText="1"/>
    </xf>
    <xf numFmtId="0" fontId="44" fillId="44" borderId="11" xfId="78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12" xfId="0" applyNumberFormat="1" applyBorder="1" applyAlignment="1">
      <alignment vertical="center"/>
    </xf>
    <xf numFmtId="0" fontId="0" fillId="34" borderId="12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44" fontId="0" fillId="34" borderId="12" xfId="0" applyNumberFormat="1" applyFill="1" applyBorder="1" applyAlignment="1">
      <alignment vertical="center"/>
    </xf>
    <xf numFmtId="0" fontId="0" fillId="34" borderId="12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2" fillId="45" borderId="16" xfId="0" applyFont="1" applyFill="1" applyBorder="1" applyAlignment="1">
      <alignment horizontal="center" vertical="center" wrapText="1"/>
    </xf>
    <xf numFmtId="0" fontId="62" fillId="46" borderId="16" xfId="0" applyFont="1" applyFill="1" applyBorder="1" applyAlignment="1">
      <alignment horizontal="center" vertical="center" wrapText="1"/>
    </xf>
    <xf numFmtId="0" fontId="62" fillId="45" borderId="21" xfId="0" applyFont="1" applyFill="1" applyBorder="1" applyAlignment="1">
      <alignment horizontal="center" vertical="center" wrapText="1"/>
    </xf>
    <xf numFmtId="0" fontId="62" fillId="46" borderId="21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9" fillId="47" borderId="21" xfId="0" applyFont="1" applyFill="1" applyBorder="1" applyAlignment="1">
      <alignment horizontal="center" vertical="center"/>
    </xf>
    <xf numFmtId="0" fontId="69" fillId="47" borderId="28" xfId="0" applyFont="1" applyFill="1" applyBorder="1" applyAlignment="1">
      <alignment horizontal="center" vertical="center"/>
    </xf>
    <xf numFmtId="8" fontId="69" fillId="47" borderId="13" xfId="0" applyNumberFormat="1" applyFont="1" applyFill="1" applyBorder="1" applyAlignment="1">
      <alignment horizontal="center" vertical="center"/>
    </xf>
    <xf numFmtId="8" fontId="69" fillId="47" borderId="21" xfId="0" applyNumberFormat="1" applyFont="1" applyFill="1" applyBorder="1" applyAlignment="1">
      <alignment horizontal="center" vertical="center"/>
    </xf>
    <xf numFmtId="10" fontId="0" fillId="0" borderId="0" xfId="72" applyNumberFormat="1" applyFont="1" applyAlignment="1">
      <alignment/>
    </xf>
    <xf numFmtId="172" fontId="0" fillId="34" borderId="0" xfId="0" applyNumberFormat="1" applyFont="1" applyFill="1" applyBorder="1" applyAlignment="1">
      <alignment horizontal="right" vertical="center"/>
    </xf>
    <xf numFmtId="8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4" fontId="0" fillId="34" borderId="12" xfId="58" applyFont="1" applyFill="1" applyBorder="1" applyAlignment="1">
      <alignment/>
    </xf>
    <xf numFmtId="43" fontId="0" fillId="33" borderId="12" xfId="89" applyFont="1" applyFill="1" applyBorder="1" applyAlignment="1">
      <alignment horizontal="right" vertical="center"/>
    </xf>
    <xf numFmtId="2" fontId="0" fillId="33" borderId="12" xfId="0" applyNumberFormat="1" applyFont="1" applyFill="1" applyBorder="1" applyAlignment="1">
      <alignment horizontal="right" vertical="center"/>
    </xf>
    <xf numFmtId="0" fontId="57" fillId="33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8" fillId="13" borderId="31" xfId="0" applyFont="1" applyFill="1" applyBorder="1" applyAlignment="1">
      <alignment horizontal="center" vertical="center" wrapText="1"/>
    </xf>
    <xf numFmtId="173" fontId="58" fillId="13" borderId="33" xfId="0" applyNumberFormat="1" applyFont="1" applyFill="1" applyBorder="1" applyAlignment="1">
      <alignment horizontal="center" vertical="center" wrapText="1"/>
    </xf>
    <xf numFmtId="173" fontId="58" fillId="13" borderId="34" xfId="0" applyNumberFormat="1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0" fontId="62" fillId="0" borderId="15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48" borderId="14" xfId="0" applyFont="1" applyFill="1" applyBorder="1" applyAlignment="1">
      <alignment horizontal="center" vertical="center" textRotation="90" wrapText="1"/>
    </xf>
    <xf numFmtId="0" fontId="62" fillId="48" borderId="36" xfId="0" applyFont="1" applyFill="1" applyBorder="1" applyAlignment="1">
      <alignment horizontal="center" vertical="center" textRotation="90" wrapText="1"/>
    </xf>
    <xf numFmtId="0" fontId="62" fillId="48" borderId="14" xfId="0" applyFont="1" applyFill="1" applyBorder="1" applyAlignment="1">
      <alignment horizontal="center" vertical="center" wrapText="1"/>
    </xf>
    <xf numFmtId="0" fontId="62" fillId="48" borderId="13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textRotation="90"/>
    </xf>
    <xf numFmtId="0" fontId="70" fillId="0" borderId="13" xfId="0" applyFont="1" applyBorder="1" applyAlignment="1">
      <alignment horizontal="center" vertical="center" textRotation="90"/>
    </xf>
    <xf numFmtId="0" fontId="62" fillId="0" borderId="37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4" fontId="68" fillId="0" borderId="14" xfId="0" applyNumberFormat="1" applyFont="1" applyBorder="1" applyAlignment="1">
      <alignment vertical="center"/>
    </xf>
    <xf numFmtId="8" fontId="68" fillId="0" borderId="13" xfId="0" applyNumberFormat="1" applyFont="1" applyBorder="1" applyAlignment="1">
      <alignment vertical="center"/>
    </xf>
    <xf numFmtId="44" fontId="68" fillId="0" borderId="14" xfId="0" applyNumberFormat="1" applyFont="1" applyBorder="1" applyAlignment="1">
      <alignment horizontal="center" vertical="center"/>
    </xf>
    <xf numFmtId="8" fontId="68" fillId="0" borderId="13" xfId="0" applyNumberFormat="1" applyFont="1" applyBorder="1" applyAlignment="1">
      <alignment horizontal="center" vertical="center"/>
    </xf>
    <xf numFmtId="8" fontId="68" fillId="0" borderId="14" xfId="0" applyNumberFormat="1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textRotation="90"/>
    </xf>
    <xf numFmtId="0" fontId="70" fillId="0" borderId="38" xfId="0" applyFont="1" applyBorder="1" applyAlignment="1">
      <alignment horizontal="center" vertical="center" textRotation="90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8" fontId="68" fillId="0" borderId="14" xfId="0" applyNumberFormat="1" applyFont="1" applyBorder="1" applyAlignment="1">
      <alignment vertical="center"/>
    </xf>
    <xf numFmtId="0" fontId="60" fillId="47" borderId="22" xfId="0" applyFont="1" applyFill="1" applyBorder="1" applyAlignment="1">
      <alignment horizontal="center" vertical="center" wrapText="1"/>
    </xf>
    <xf numFmtId="0" fontId="60" fillId="47" borderId="23" xfId="0" applyFont="1" applyFill="1" applyBorder="1" applyAlignment="1">
      <alignment horizontal="center" vertical="center" wrapText="1"/>
    </xf>
    <xf numFmtId="0" fontId="60" fillId="47" borderId="16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57" fillId="34" borderId="22" xfId="0" applyFont="1" applyFill="1" applyBorder="1" applyAlignment="1">
      <alignment horizontal="left" vertical="center" wrapText="1"/>
    </xf>
    <xf numFmtId="0" fontId="57" fillId="34" borderId="23" xfId="0" applyFont="1" applyFill="1" applyBorder="1" applyAlignment="1">
      <alignment horizontal="left" vertical="center" wrapText="1"/>
    </xf>
    <xf numFmtId="0" fontId="57" fillId="34" borderId="16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7" fillId="35" borderId="23" xfId="0" applyFont="1" applyFill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left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57" fillId="34" borderId="22" xfId="0" applyFont="1" applyFill="1" applyBorder="1" applyAlignment="1">
      <alignment horizontal="left" vertical="center"/>
    </xf>
    <xf numFmtId="0" fontId="57" fillId="34" borderId="23" xfId="0" applyFont="1" applyFill="1" applyBorder="1" applyAlignment="1">
      <alignment horizontal="left" vertical="center"/>
    </xf>
    <xf numFmtId="0" fontId="57" fillId="34" borderId="16" xfId="0" applyFont="1" applyFill="1" applyBorder="1" applyAlignment="1">
      <alignment horizontal="left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16" borderId="22" xfId="0" applyFont="1" applyFill="1" applyBorder="1" applyAlignment="1">
      <alignment horizontal="left" vertical="center" wrapText="1"/>
    </xf>
    <xf numFmtId="0" fontId="57" fillId="16" borderId="23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7" fillId="33" borderId="22" xfId="0" applyFont="1" applyFill="1" applyBorder="1" applyAlignment="1">
      <alignment horizontal="left" vertical="center" wrapText="1"/>
    </xf>
    <xf numFmtId="0" fontId="57" fillId="33" borderId="23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57" fillId="34" borderId="17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57" fillId="34" borderId="27" xfId="0" applyFont="1" applyFill="1" applyBorder="1" applyAlignment="1">
      <alignment horizontal="left" vertical="center" wrapText="1"/>
    </xf>
    <xf numFmtId="0" fontId="57" fillId="34" borderId="28" xfId="0" applyFont="1" applyFill="1" applyBorder="1" applyAlignment="1">
      <alignment horizontal="left" vertical="center" wrapText="1"/>
    </xf>
    <xf numFmtId="0" fontId="57" fillId="34" borderId="21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left" vertical="center"/>
    </xf>
    <xf numFmtId="0" fontId="71" fillId="33" borderId="23" xfId="0" applyFont="1" applyFill="1" applyBorder="1" applyAlignment="1">
      <alignment horizontal="left" vertical="center"/>
    </xf>
    <xf numFmtId="0" fontId="71" fillId="33" borderId="16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2" fillId="49" borderId="20" xfId="0" applyFont="1" applyFill="1" applyBorder="1" applyAlignment="1">
      <alignment horizontal="center" vertical="center"/>
    </xf>
    <xf numFmtId="0" fontId="72" fillId="49" borderId="0" xfId="0" applyFont="1" applyFill="1" applyBorder="1" applyAlignment="1">
      <alignment horizontal="center" vertical="center"/>
    </xf>
    <xf numFmtId="0" fontId="72" fillId="49" borderId="15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71" fillId="33" borderId="22" xfId="0" applyFont="1" applyFill="1" applyBorder="1" applyAlignment="1">
      <alignment horizontal="left"/>
    </xf>
    <xf numFmtId="0" fontId="71" fillId="33" borderId="23" xfId="0" applyFont="1" applyFill="1" applyBorder="1" applyAlignment="1">
      <alignment horizontal="left"/>
    </xf>
    <xf numFmtId="0" fontId="71" fillId="33" borderId="16" xfId="0" applyFont="1" applyFill="1" applyBorder="1" applyAlignment="1">
      <alignment horizontal="left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58" fillId="13" borderId="33" xfId="0" applyFont="1" applyFill="1" applyBorder="1" applyAlignment="1">
      <alignment horizontal="center" vertical="center" wrapText="1"/>
    </xf>
    <xf numFmtId="0" fontId="58" fillId="13" borderId="34" xfId="0" applyFont="1" applyFill="1" applyBorder="1" applyAlignment="1">
      <alignment horizontal="center" vertical="center" wrapText="1"/>
    </xf>
    <xf numFmtId="173" fontId="58" fillId="13" borderId="33" xfId="0" applyNumberFormat="1" applyFont="1" applyFill="1" applyBorder="1" applyAlignment="1">
      <alignment horizontal="center" vertical="center" wrapText="1"/>
    </xf>
    <xf numFmtId="173" fontId="58" fillId="13" borderId="34" xfId="0" applyNumberFormat="1" applyFont="1" applyFill="1" applyBorder="1" applyAlignment="1">
      <alignment horizontal="center" vertical="center" wrapText="1"/>
    </xf>
    <xf numFmtId="173" fontId="67" fillId="13" borderId="33" xfId="0" applyNumberFormat="1" applyFont="1" applyFill="1" applyBorder="1" applyAlignment="1">
      <alignment horizontal="center" vertical="center" wrapText="1"/>
    </xf>
    <xf numFmtId="173" fontId="67" fillId="13" borderId="34" xfId="0" applyNumberFormat="1" applyFont="1" applyFill="1" applyBorder="1" applyAlignment="1">
      <alignment horizontal="center" vertical="center" wrapText="1"/>
    </xf>
    <xf numFmtId="0" fontId="59" fillId="12" borderId="33" xfId="0" applyFont="1" applyFill="1" applyBorder="1" applyAlignment="1">
      <alignment horizontal="center" vertical="center" wrapText="1"/>
    </xf>
    <xf numFmtId="0" fontId="59" fillId="12" borderId="31" xfId="0" applyFont="1" applyFill="1" applyBorder="1" applyAlignment="1">
      <alignment horizontal="center" vertical="center" wrapText="1"/>
    </xf>
    <xf numFmtId="0" fontId="59" fillId="12" borderId="34" xfId="0" applyFont="1" applyFill="1" applyBorder="1" applyAlignment="1">
      <alignment horizontal="center" vertical="center" wrapText="1"/>
    </xf>
    <xf numFmtId="44" fontId="59" fillId="12" borderId="11" xfId="58" applyFont="1" applyFill="1" applyBorder="1" applyAlignment="1">
      <alignment horizontal="center" vertical="center" wrapText="1"/>
    </xf>
    <xf numFmtId="173" fontId="59" fillId="12" borderId="11" xfId="58" applyNumberFormat="1" applyFont="1" applyFill="1" applyBorder="1" applyAlignment="1">
      <alignment horizontal="center" vertical="center" wrapText="1"/>
    </xf>
    <xf numFmtId="0" fontId="58" fillId="13" borderId="31" xfId="0" applyFont="1" applyFill="1" applyBorder="1" applyAlignment="1">
      <alignment horizontal="center" vertical="center" wrapText="1"/>
    </xf>
    <xf numFmtId="173" fontId="67" fillId="13" borderId="11" xfId="0" applyNumberFormat="1" applyFont="1" applyFill="1" applyBorder="1" applyAlignment="1">
      <alignment horizontal="center" vertical="center" wrapText="1"/>
    </xf>
    <xf numFmtId="0" fontId="58" fillId="13" borderId="11" xfId="0" applyFont="1" applyFill="1" applyBorder="1" applyAlignment="1">
      <alignment horizontal="center" vertical="center" wrapText="1"/>
    </xf>
    <xf numFmtId="0" fontId="58" fillId="13" borderId="33" xfId="0" applyFont="1" applyFill="1" applyBorder="1" applyAlignment="1">
      <alignment horizontal="center" vertical="center"/>
    </xf>
    <xf numFmtId="0" fontId="58" fillId="13" borderId="34" xfId="0" applyFont="1" applyFill="1" applyBorder="1" applyAlignment="1">
      <alignment horizontal="center" vertical="center"/>
    </xf>
    <xf numFmtId="0" fontId="59" fillId="12" borderId="11" xfId="0" applyFont="1" applyFill="1" applyBorder="1" applyAlignment="1">
      <alignment horizontal="center" vertical="center" wrapText="1"/>
    </xf>
    <xf numFmtId="0" fontId="75" fillId="0" borderId="39" xfId="55" applyFont="1" applyFill="1" applyBorder="1" applyAlignment="1">
      <alignment horizontal="center" vertical="center"/>
    </xf>
    <xf numFmtId="173" fontId="67" fillId="13" borderId="11" xfId="0" applyNumberFormat="1" applyFont="1" applyFill="1" applyBorder="1" applyAlignment="1">
      <alignment horizontal="center" vertical="center"/>
    </xf>
    <xf numFmtId="0" fontId="67" fillId="13" borderId="11" xfId="0" applyFont="1" applyFill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0" fontId="57" fillId="35" borderId="22" xfId="0" applyFont="1" applyFill="1" applyBorder="1" applyAlignment="1">
      <alignment vertical="center"/>
    </xf>
    <xf numFmtId="0" fontId="57" fillId="35" borderId="23" xfId="0" applyFont="1" applyFill="1" applyBorder="1" applyAlignment="1">
      <alignment vertical="center"/>
    </xf>
    <xf numFmtId="0" fontId="57" fillId="35" borderId="16" xfId="0" applyFont="1" applyFill="1" applyBorder="1" applyAlignment="1">
      <alignment vertical="center"/>
    </xf>
    <xf numFmtId="0" fontId="66" fillId="40" borderId="40" xfId="78" applyFont="1" applyFill="1" applyBorder="1" applyAlignment="1">
      <alignment horizontal="center" vertical="center"/>
    </xf>
    <xf numFmtId="0" fontId="66" fillId="40" borderId="41" xfId="78" applyFont="1" applyFill="1" applyBorder="1" applyAlignment="1">
      <alignment horizontal="center" vertical="center"/>
    </xf>
    <xf numFmtId="0" fontId="62" fillId="40" borderId="42" xfId="78" applyFont="1" applyFill="1" applyBorder="1" applyAlignment="1">
      <alignment horizontal="left" vertical="center" wrapText="1"/>
    </xf>
    <xf numFmtId="0" fontId="62" fillId="40" borderId="43" xfId="78" applyFont="1" applyFill="1" applyBorder="1" applyAlignment="1">
      <alignment horizontal="left" vertical="center" wrapText="1"/>
    </xf>
    <xf numFmtId="0" fontId="62" fillId="40" borderId="44" xfId="78" applyFont="1" applyFill="1" applyBorder="1" applyAlignment="1">
      <alignment horizontal="left" vertical="center" wrapText="1"/>
    </xf>
    <xf numFmtId="0" fontId="61" fillId="39" borderId="33" xfId="78" applyFont="1" applyFill="1" applyBorder="1" applyAlignment="1">
      <alignment horizontal="left" vertical="center" wrapText="1"/>
    </xf>
    <xf numFmtId="0" fontId="61" fillId="39" borderId="31" xfId="78" applyFont="1" applyFill="1" applyBorder="1" applyAlignment="1">
      <alignment horizontal="left" vertical="center" wrapText="1"/>
    </xf>
    <xf numFmtId="0" fontId="61" fillId="39" borderId="34" xfId="78" applyFont="1" applyFill="1" applyBorder="1" applyAlignment="1">
      <alignment horizontal="left" vertical="center" wrapText="1"/>
    </xf>
    <xf numFmtId="0" fontId="50" fillId="0" borderId="33" xfId="78" applyFont="1" applyBorder="1" applyAlignment="1">
      <alignment horizontal="left" vertical="center" wrapText="1"/>
    </xf>
    <xf numFmtId="0" fontId="50" fillId="0" borderId="31" xfId="78" applyFont="1" applyBorder="1" applyAlignment="1">
      <alignment horizontal="left" vertical="center" wrapText="1"/>
    </xf>
    <xf numFmtId="0" fontId="50" fillId="0" borderId="34" xfId="78" applyFont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top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76" fillId="0" borderId="28" xfId="0" applyFont="1" applyBorder="1" applyAlignment="1">
      <alignment horizontal="center" vertical="center"/>
    </xf>
    <xf numFmtId="0" fontId="57" fillId="34" borderId="22" xfId="0" applyFont="1" applyFill="1" applyBorder="1" applyAlignment="1">
      <alignment horizontal="left"/>
    </xf>
    <xf numFmtId="0" fontId="57" fillId="34" borderId="16" xfId="0" applyFont="1" applyFill="1" applyBorder="1" applyAlignment="1">
      <alignment horizontal="left"/>
    </xf>
    <xf numFmtId="44" fontId="44" fillId="0" borderId="11" xfId="58" applyFont="1" applyBorder="1" applyAlignment="1">
      <alignment horizontal="center" vertical="center" wrapText="1"/>
    </xf>
    <xf numFmtId="0" fontId="44" fillId="0" borderId="11" xfId="78" applyFont="1" applyBorder="1" applyAlignment="1">
      <alignment horizontal="center" vertical="center" wrapText="1"/>
    </xf>
    <xf numFmtId="0" fontId="62" fillId="40" borderId="40" xfId="78" applyFont="1" applyFill="1" applyBorder="1" applyAlignment="1">
      <alignment horizontal="left" vertical="center" wrapText="1"/>
    </xf>
    <xf numFmtId="0" fontId="62" fillId="40" borderId="41" xfId="78" applyFont="1" applyFill="1" applyBorder="1" applyAlignment="1">
      <alignment horizontal="left" vertical="center" wrapText="1"/>
    </xf>
    <xf numFmtId="0" fontId="50" fillId="0" borderId="11" xfId="78" applyFont="1" applyBorder="1" applyAlignment="1">
      <alignment horizontal="left" vertical="center" wrapText="1"/>
    </xf>
    <xf numFmtId="0" fontId="61" fillId="39" borderId="11" xfId="78" applyFont="1" applyFill="1" applyBorder="1" applyAlignment="1">
      <alignment horizontal="left" vertical="center" wrapText="1"/>
    </xf>
    <xf numFmtId="44" fontId="44" fillId="0" borderId="32" xfId="58" applyFont="1" applyBorder="1" applyAlignment="1">
      <alignment horizontal="center" vertical="center" wrapText="1"/>
    </xf>
    <xf numFmtId="0" fontId="44" fillId="0" borderId="32" xfId="78" applyFont="1" applyBorder="1" applyAlignment="1">
      <alignment horizontal="center" vertical="center" wrapText="1"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Normal 10" xfId="46"/>
    <cellStyle name="Excel Built-in Normal 2" xfId="47"/>
    <cellStyle name="Excel Built-in Normal 3" xfId="48"/>
    <cellStyle name="Excel Built-in Normal 4" xfId="49"/>
    <cellStyle name="Excel Built-in Normal 5" xfId="50"/>
    <cellStyle name="Excel Built-in Normal 6" xfId="51"/>
    <cellStyle name="Excel Built-in Normal 7" xfId="52"/>
    <cellStyle name="Excel Built-in Normal 8" xfId="53"/>
    <cellStyle name="Excel Built-in Normal 9" xfId="54"/>
    <cellStyle name="Hyperlink" xfId="55"/>
    <cellStyle name="Followed Hyperlink" xfId="56"/>
    <cellStyle name="Incorreto" xfId="57"/>
    <cellStyle name="Currency" xfId="58"/>
    <cellStyle name="Currency [0]" xfId="59"/>
    <cellStyle name="Moeda 2" xfId="60"/>
    <cellStyle name="Moeda 3" xfId="61"/>
    <cellStyle name="Neutra" xfId="62"/>
    <cellStyle name="Normal 10" xfId="63"/>
    <cellStyle name="Normal 2" xfId="64"/>
    <cellStyle name="Normal 2 2" xfId="65"/>
    <cellStyle name="Normal 4" xfId="66"/>
    <cellStyle name="Normal 5" xfId="67"/>
    <cellStyle name="Normal 7" xfId="68"/>
    <cellStyle name="Normal 8" xfId="69"/>
    <cellStyle name="Normal 9" xfId="70"/>
    <cellStyle name="Nota" xfId="71"/>
    <cellStyle name="Percent" xfId="72"/>
    <cellStyle name="Porcentagem 2" xfId="73"/>
    <cellStyle name="Porcentagem 3" xfId="74"/>
    <cellStyle name="Porcentagem 4" xfId="75"/>
    <cellStyle name="Saída" xfId="76"/>
    <cellStyle name="Comma [0]" xfId="77"/>
    <cellStyle name="TableStyleLight1" xfId="78"/>
    <cellStyle name="Texto de Aviso" xfId="79"/>
    <cellStyle name="Texto Explicativo" xfId="80"/>
    <cellStyle name="Título" xfId="81"/>
    <cellStyle name="Título 1" xfId="82"/>
    <cellStyle name="Título 1 1" xfId="83"/>
    <cellStyle name="Título 1 1 1" xfId="84"/>
    <cellStyle name="Título 2" xfId="85"/>
    <cellStyle name="Título 3" xfId="86"/>
    <cellStyle name="Título 4" xfId="87"/>
    <cellStyle name="Total" xfId="88"/>
    <cellStyle name="Comma" xfId="89"/>
    <cellStyle name="Vírgula 2" xfId="90"/>
    <cellStyle name="Vírgula 3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10</xdr:col>
      <xdr:colOff>333375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6505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E17" sqref="E17:E18"/>
    </sheetView>
  </sheetViews>
  <sheetFormatPr defaultColWidth="38.8515625" defaultRowHeight="15"/>
  <cols>
    <col min="1" max="1" width="3.00390625" style="0" bestFit="1" customWidth="1"/>
    <col min="2" max="2" width="13.00390625" style="0" bestFit="1" customWidth="1"/>
    <col min="3" max="3" width="23.8515625" style="0" bestFit="1" customWidth="1"/>
    <col min="4" max="4" width="8.140625" style="0" bestFit="1" customWidth="1"/>
    <col min="5" max="5" width="21.57421875" style="0" bestFit="1" customWidth="1"/>
    <col min="6" max="6" width="18.140625" style="0" bestFit="1" customWidth="1"/>
    <col min="7" max="7" width="16.8515625" style="0" bestFit="1" customWidth="1"/>
  </cols>
  <sheetData>
    <row r="1" spans="1:7" ht="15.75" thickBot="1">
      <c r="A1" s="235"/>
      <c r="B1" s="237" t="s">
        <v>262</v>
      </c>
      <c r="C1" s="239" t="s">
        <v>263</v>
      </c>
      <c r="D1" s="209" t="s">
        <v>264</v>
      </c>
      <c r="E1" s="210" t="s">
        <v>265</v>
      </c>
      <c r="F1" s="210" t="s">
        <v>266</v>
      </c>
      <c r="G1" s="210" t="s">
        <v>267</v>
      </c>
    </row>
    <row r="2" spans="1:7" ht="15.75" thickBot="1">
      <c r="A2" s="236"/>
      <c r="B2" s="238"/>
      <c r="C2" s="240"/>
      <c r="D2" s="211" t="s">
        <v>268</v>
      </c>
      <c r="E2" s="212" t="s">
        <v>269</v>
      </c>
      <c r="F2" s="212" t="s">
        <v>270</v>
      </c>
      <c r="G2" s="212" t="s">
        <v>271</v>
      </c>
    </row>
    <row r="3" spans="1:7" ht="15">
      <c r="A3" s="241" t="s">
        <v>272</v>
      </c>
      <c r="B3" s="243">
        <v>1</v>
      </c>
      <c r="C3" s="213" t="s">
        <v>273</v>
      </c>
      <c r="D3" s="245">
        <v>1</v>
      </c>
      <c r="E3" s="247">
        <f>'CURITIBA (ELETRICISTA)'!F108</f>
        <v>4458.06</v>
      </c>
      <c r="F3" s="249">
        <f>E3</f>
        <v>4458.06</v>
      </c>
      <c r="G3" s="251">
        <f>F3*12</f>
        <v>53496.72</v>
      </c>
    </row>
    <row r="4" spans="1:7" ht="15.75" thickBot="1">
      <c r="A4" s="242"/>
      <c r="B4" s="244"/>
      <c r="C4" s="214" t="s">
        <v>274</v>
      </c>
      <c r="D4" s="246"/>
      <c r="E4" s="248"/>
      <c r="F4" s="250"/>
      <c r="G4" s="250"/>
    </row>
    <row r="5" spans="1:7" ht="15">
      <c r="A5" s="252" t="s">
        <v>275</v>
      </c>
      <c r="B5" s="254">
        <v>2</v>
      </c>
      <c r="C5" s="213" t="s">
        <v>276</v>
      </c>
      <c r="D5" s="245">
        <v>1</v>
      </c>
      <c r="E5" s="247">
        <f>'TELÊMACO (OPERADOR)'!F108</f>
        <v>4197.73</v>
      </c>
      <c r="F5" s="251">
        <v>4718.51</v>
      </c>
      <c r="G5" s="251">
        <f>E5*12</f>
        <v>50372.76</v>
      </c>
    </row>
    <row r="6" spans="1:7" ht="15.75" thickBot="1">
      <c r="A6" s="253"/>
      <c r="B6" s="244"/>
      <c r="C6" s="214" t="s">
        <v>277</v>
      </c>
      <c r="D6" s="246"/>
      <c r="E6" s="248"/>
      <c r="F6" s="250"/>
      <c r="G6" s="250"/>
    </row>
    <row r="7" spans="1:7" ht="15">
      <c r="A7" s="253"/>
      <c r="B7" s="255">
        <v>3</v>
      </c>
      <c r="C7" s="213" t="s">
        <v>276</v>
      </c>
      <c r="D7" s="245">
        <v>1</v>
      </c>
      <c r="E7" s="257">
        <f>'IVAIPORA (OPERADOR)'!F101</f>
        <v>4264.74</v>
      </c>
      <c r="F7" s="251">
        <v>4718.51</v>
      </c>
      <c r="G7" s="251">
        <f>E7*12</f>
        <v>51176.88</v>
      </c>
    </row>
    <row r="8" spans="1:7" ht="15.75" thickBot="1">
      <c r="A8" s="253"/>
      <c r="B8" s="256"/>
      <c r="C8" s="214" t="s">
        <v>277</v>
      </c>
      <c r="D8" s="246"/>
      <c r="E8" s="248"/>
      <c r="F8" s="250"/>
      <c r="G8" s="250"/>
    </row>
    <row r="9" spans="1:7" ht="15">
      <c r="A9" s="253"/>
      <c r="B9" s="255">
        <v>4</v>
      </c>
      <c r="C9" s="213" t="s">
        <v>276</v>
      </c>
      <c r="D9" s="245">
        <v>1</v>
      </c>
      <c r="E9" s="247">
        <f>'JACAREZINHO (OPERADOR)'!F108</f>
        <v>4161.31</v>
      </c>
      <c r="F9" s="251">
        <v>4682.83</v>
      </c>
      <c r="G9" s="251">
        <f>E9*12</f>
        <v>49935.72</v>
      </c>
    </row>
    <row r="10" spans="1:7" ht="15.75" thickBot="1">
      <c r="A10" s="253"/>
      <c r="B10" s="256"/>
      <c r="C10" s="214" t="s">
        <v>277</v>
      </c>
      <c r="D10" s="246"/>
      <c r="E10" s="248"/>
      <c r="F10" s="250"/>
      <c r="G10" s="250"/>
    </row>
    <row r="11" spans="1:7" ht="15">
      <c r="A11" s="253"/>
      <c r="B11" s="255">
        <v>5</v>
      </c>
      <c r="C11" s="213" t="s">
        <v>276</v>
      </c>
      <c r="D11" s="245">
        <v>1</v>
      </c>
      <c r="E11" s="257">
        <f>'CASCAVEL (OPERADOR)'!F101</f>
        <v>4186.48</v>
      </c>
      <c r="F11" s="251">
        <v>4647.15</v>
      </c>
      <c r="G11" s="251">
        <f>E11*12</f>
        <v>50237.76</v>
      </c>
    </row>
    <row r="12" spans="1:7" ht="15.75" thickBot="1">
      <c r="A12" s="253"/>
      <c r="B12" s="256"/>
      <c r="C12" s="214" t="s">
        <v>277</v>
      </c>
      <c r="D12" s="246"/>
      <c r="E12" s="248"/>
      <c r="F12" s="250"/>
      <c r="G12" s="250"/>
    </row>
    <row r="13" spans="1:7" ht="15">
      <c r="A13" s="253"/>
      <c r="B13" s="255">
        <v>6</v>
      </c>
      <c r="C13" s="213" t="s">
        <v>276</v>
      </c>
      <c r="D13" s="245">
        <v>1</v>
      </c>
      <c r="E13" s="257">
        <f>'FOZ DO IGUAÇU (OPERADOR)'!F101</f>
        <v>4186.48</v>
      </c>
      <c r="F13" s="251">
        <v>4647.15</v>
      </c>
      <c r="G13" s="251">
        <f>E13*12</f>
        <v>50237.76</v>
      </c>
    </row>
    <row r="14" spans="1:7" ht="15.75" thickBot="1">
      <c r="A14" s="253"/>
      <c r="B14" s="256"/>
      <c r="C14" s="214" t="s">
        <v>277</v>
      </c>
      <c r="D14" s="246"/>
      <c r="E14" s="248"/>
      <c r="F14" s="250"/>
      <c r="G14" s="250"/>
    </row>
    <row r="15" spans="1:7" ht="15">
      <c r="A15" s="253"/>
      <c r="B15" s="255">
        <v>7</v>
      </c>
      <c r="C15" s="213" t="s">
        <v>276</v>
      </c>
      <c r="D15" s="245">
        <v>1</v>
      </c>
      <c r="E15" s="247">
        <f>'IRATI (OPERADOR)'!F108</f>
        <v>4164.03</v>
      </c>
      <c r="F15" s="251">
        <v>4682.83</v>
      </c>
      <c r="G15" s="251">
        <f>E15*12</f>
        <v>49968.36</v>
      </c>
    </row>
    <row r="16" spans="1:7" ht="15.75" thickBot="1">
      <c r="A16" s="253"/>
      <c r="B16" s="256"/>
      <c r="C16" s="214" t="s">
        <v>277</v>
      </c>
      <c r="D16" s="246"/>
      <c r="E16" s="248"/>
      <c r="F16" s="250"/>
      <c r="G16" s="250"/>
    </row>
    <row r="17" spans="1:7" ht="15">
      <c r="A17" s="253"/>
      <c r="B17" s="255">
        <v>8</v>
      </c>
      <c r="C17" s="213" t="s">
        <v>276</v>
      </c>
      <c r="D17" s="261">
        <v>1</v>
      </c>
      <c r="E17" s="257">
        <f>'UMUARAMA (OPERADOR)'!F101</f>
        <v>4214.17</v>
      </c>
      <c r="F17" s="251">
        <v>4718.51</v>
      </c>
      <c r="G17" s="251">
        <f>E17*12</f>
        <v>50570.04</v>
      </c>
    </row>
    <row r="18" spans="1:7" ht="15.75" thickBot="1">
      <c r="A18" s="242"/>
      <c r="B18" s="256"/>
      <c r="C18" s="214" t="s">
        <v>277</v>
      </c>
      <c r="D18" s="262"/>
      <c r="E18" s="248"/>
      <c r="F18" s="250"/>
      <c r="G18" s="250"/>
    </row>
    <row r="19" spans="1:7" ht="15.75" thickBot="1">
      <c r="A19" s="258" t="s">
        <v>190</v>
      </c>
      <c r="B19" s="259"/>
      <c r="C19" s="260"/>
      <c r="D19" s="215">
        <v>8</v>
      </c>
      <c r="E19" s="216"/>
      <c r="F19" s="217">
        <v>37826.7</v>
      </c>
      <c r="G19" s="218">
        <f>SUM(G3:G18)</f>
        <v>405996</v>
      </c>
    </row>
    <row r="20" ht="15">
      <c r="G20" s="131">
        <f>SUM(G5:G18)</f>
        <v>352499.28</v>
      </c>
    </row>
    <row r="23" spans="3:4" ht="15">
      <c r="C23" t="s">
        <v>278</v>
      </c>
      <c r="D23" s="219">
        <v>0.04</v>
      </c>
    </row>
    <row r="24" spans="3:4" ht="15">
      <c r="C24" t="s">
        <v>279</v>
      </c>
      <c r="D24" s="219">
        <v>0.063</v>
      </c>
    </row>
  </sheetData>
  <sheetProtection/>
  <mergeCells count="46">
    <mergeCell ref="A19:C19"/>
    <mergeCell ref="B15:B16"/>
    <mergeCell ref="D15:D16"/>
    <mergeCell ref="E15:E16"/>
    <mergeCell ref="F15:F16"/>
    <mergeCell ref="G15:G16"/>
    <mergeCell ref="B17:B18"/>
    <mergeCell ref="D17:D18"/>
    <mergeCell ref="E17:E18"/>
    <mergeCell ref="F17:F18"/>
    <mergeCell ref="G17:G18"/>
    <mergeCell ref="B11:B12"/>
    <mergeCell ref="D11:D12"/>
    <mergeCell ref="E11:E12"/>
    <mergeCell ref="F11:F12"/>
    <mergeCell ref="G11:G12"/>
    <mergeCell ref="B13:B14"/>
    <mergeCell ref="D13:D14"/>
    <mergeCell ref="E13:E14"/>
    <mergeCell ref="F13:F14"/>
    <mergeCell ref="G13:G14"/>
    <mergeCell ref="D7:D8"/>
    <mergeCell ref="E7:E8"/>
    <mergeCell ref="F7:F8"/>
    <mergeCell ref="G7:G8"/>
    <mergeCell ref="B9:B10"/>
    <mergeCell ref="D9:D10"/>
    <mergeCell ref="E9:E10"/>
    <mergeCell ref="F9:F10"/>
    <mergeCell ref="G9:G10"/>
    <mergeCell ref="E3:E4"/>
    <mergeCell ref="F3:F4"/>
    <mergeCell ref="G3:G4"/>
    <mergeCell ref="A5:A18"/>
    <mergeCell ref="B5:B6"/>
    <mergeCell ref="D5:D6"/>
    <mergeCell ref="E5:E6"/>
    <mergeCell ref="F5:F6"/>
    <mergeCell ref="G5:G6"/>
    <mergeCell ref="B7:B8"/>
    <mergeCell ref="A1:A2"/>
    <mergeCell ref="B1:B2"/>
    <mergeCell ref="C1:C2"/>
    <mergeCell ref="A3:A4"/>
    <mergeCell ref="B3:B4"/>
    <mergeCell ref="D3:D4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35"/>
  <sheetViews>
    <sheetView tabSelected="1" view="pageBreakPreview" zoomScaleNormal="80" zoomScaleSheetLayoutView="100" zoomScalePageLayoutView="0" workbookViewId="0" topLeftCell="A17">
      <selection activeCell="G26" sqref="G26"/>
    </sheetView>
  </sheetViews>
  <sheetFormatPr defaultColWidth="9.140625" defaultRowHeight="15"/>
  <cols>
    <col min="2" max="2" width="6.140625" style="0" customWidth="1"/>
    <col min="5" max="5" width="13.57421875" style="0" customWidth="1"/>
    <col min="6" max="6" width="7.7109375" style="0" customWidth="1"/>
    <col min="8" max="8" width="10.28125" style="0" bestFit="1" customWidth="1"/>
    <col min="11" max="11" width="10.421875" style="0" customWidth="1"/>
    <col min="12" max="12" width="20.140625" style="0" customWidth="1"/>
    <col min="13" max="13" width="12.00390625" style="0" customWidth="1"/>
    <col min="16" max="16" width="7.7109375" style="0" customWidth="1"/>
    <col min="22" max="22" width="3.00390625" style="0" customWidth="1"/>
    <col min="27" max="27" width="2.421875" style="0" customWidth="1"/>
  </cols>
  <sheetData>
    <row r="1" s="107" customFormat="1" ht="15"/>
    <row r="2" s="107" customFormat="1" ht="15"/>
    <row r="3" s="107" customFormat="1" ht="15"/>
    <row r="4" s="107" customFormat="1" ht="15"/>
    <row r="5" s="107" customFormat="1" ht="15"/>
    <row r="6" s="107" customFormat="1" ht="15"/>
    <row r="7" spans="1:11" s="71" customFormat="1" ht="29.25" customHeight="1">
      <c r="A7" s="394" t="s">
        <v>183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</row>
    <row r="8" spans="1:12" s="71" customFormat="1" ht="54" customHeight="1">
      <c r="A8" s="393" t="s">
        <v>0</v>
      </c>
      <c r="B8" s="393"/>
      <c r="C8" s="393" t="s">
        <v>2</v>
      </c>
      <c r="D8" s="393"/>
      <c r="E8" s="393" t="s">
        <v>66</v>
      </c>
      <c r="F8" s="393"/>
      <c r="G8" s="73" t="s">
        <v>67</v>
      </c>
      <c r="H8" s="393" t="s">
        <v>68</v>
      </c>
      <c r="I8" s="393"/>
      <c r="J8" s="393" t="s">
        <v>83</v>
      </c>
      <c r="K8" s="393"/>
      <c r="L8" s="71" t="s">
        <v>296</v>
      </c>
    </row>
    <row r="9" spans="1:11" s="71" customFormat="1" ht="9" customHeight="1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s="71" customFormat="1" ht="45" customHeight="1" hidden="1">
      <c r="A10" s="377" t="s">
        <v>65</v>
      </c>
      <c r="B10" s="378"/>
      <c r="C10" s="388" t="s">
        <v>84</v>
      </c>
      <c r="D10" s="378"/>
      <c r="E10" s="379"/>
      <c r="F10" s="380"/>
      <c r="G10" s="7"/>
      <c r="H10" s="379"/>
      <c r="I10" s="380"/>
      <c r="J10" s="389"/>
      <c r="K10" s="389"/>
    </row>
    <row r="11" spans="1:11" s="176" customFormat="1" ht="45" customHeight="1">
      <c r="A11" s="377" t="s">
        <v>65</v>
      </c>
      <c r="B11" s="378"/>
      <c r="C11" s="391" t="s">
        <v>84</v>
      </c>
      <c r="D11" s="392"/>
      <c r="E11" s="379">
        <f>'CURITIBA (ELETRICISTA)'!F108</f>
        <v>4458.06</v>
      </c>
      <c r="F11" s="380"/>
      <c r="G11" s="173">
        <v>1</v>
      </c>
      <c r="H11" s="379">
        <f>E11</f>
        <v>4458.06</v>
      </c>
      <c r="I11" s="380"/>
      <c r="J11" s="389">
        <f>H11*12</f>
        <v>53496.72</v>
      </c>
      <c r="K11" s="389"/>
    </row>
    <row r="12" spans="1:11" s="71" customFormat="1" ht="6.75" customHeight="1">
      <c r="A12" s="158"/>
      <c r="B12" s="159"/>
      <c r="C12" s="4"/>
      <c r="D12" s="4"/>
      <c r="E12" s="171"/>
      <c r="F12" s="172"/>
      <c r="G12" s="4"/>
      <c r="H12" s="171"/>
      <c r="I12" s="172"/>
      <c r="J12" s="174"/>
      <c r="K12" s="175"/>
    </row>
    <row r="13" spans="1:11" s="71" customFormat="1" ht="46.5" customHeight="1">
      <c r="A13" s="390" t="s">
        <v>175</v>
      </c>
      <c r="B13" s="390"/>
      <c r="C13" s="388" t="s">
        <v>184</v>
      </c>
      <c r="D13" s="388"/>
      <c r="E13" s="379">
        <f>'TELÊMACO (OPERADOR)'!F108</f>
        <v>4197.73</v>
      </c>
      <c r="F13" s="380"/>
      <c r="G13" s="168">
        <v>1</v>
      </c>
      <c r="H13" s="379">
        <f>E13</f>
        <v>4197.73</v>
      </c>
      <c r="I13" s="380"/>
      <c r="J13" s="389">
        <f>H13*12</f>
        <v>50372.76</v>
      </c>
      <c r="K13" s="389"/>
    </row>
    <row r="14" spans="1:11" s="71" customFormat="1" ht="6.75" customHeight="1">
      <c r="A14" s="158"/>
      <c r="B14" s="159"/>
      <c r="C14" s="4"/>
      <c r="D14" s="4"/>
      <c r="E14" s="171"/>
      <c r="F14" s="172"/>
      <c r="G14" s="4"/>
      <c r="H14" s="171"/>
      <c r="I14" s="172"/>
      <c r="J14" s="174"/>
      <c r="K14" s="175"/>
    </row>
    <row r="15" spans="1:11" s="71" customFormat="1" ht="46.5" customHeight="1">
      <c r="A15" s="377" t="s">
        <v>176</v>
      </c>
      <c r="B15" s="378"/>
      <c r="C15" s="388" t="s">
        <v>184</v>
      </c>
      <c r="D15" s="388"/>
      <c r="E15" s="379">
        <f>'IVAIPORA (OPERADOR)'!F108</f>
        <v>4264.74</v>
      </c>
      <c r="F15" s="380"/>
      <c r="G15" s="168">
        <v>1</v>
      </c>
      <c r="H15" s="379">
        <f>E15</f>
        <v>4264.74</v>
      </c>
      <c r="I15" s="380"/>
      <c r="J15" s="389">
        <f>H15*12</f>
        <v>51176.88</v>
      </c>
      <c r="K15" s="389"/>
    </row>
    <row r="16" spans="1:11" s="71" customFormat="1" ht="6.75" customHeight="1">
      <c r="A16" s="158"/>
      <c r="B16" s="159"/>
      <c r="C16" s="4"/>
      <c r="D16" s="4"/>
      <c r="E16" s="171"/>
      <c r="F16" s="172"/>
      <c r="G16" s="4"/>
      <c r="H16" s="171"/>
      <c r="I16" s="172"/>
      <c r="J16" s="174"/>
      <c r="K16" s="175"/>
    </row>
    <row r="17" spans="1:11" s="71" customFormat="1" ht="46.5" customHeight="1">
      <c r="A17" s="390" t="s">
        <v>177</v>
      </c>
      <c r="B17" s="390"/>
      <c r="C17" s="388" t="s">
        <v>184</v>
      </c>
      <c r="D17" s="388"/>
      <c r="E17" s="379">
        <f>'JACAREZINHO (OPERADOR)'!F108</f>
        <v>4161.31</v>
      </c>
      <c r="F17" s="380"/>
      <c r="G17" s="168">
        <v>1</v>
      </c>
      <c r="H17" s="379">
        <f>E17</f>
        <v>4161.31</v>
      </c>
      <c r="I17" s="380"/>
      <c r="J17" s="389">
        <f>H17*12</f>
        <v>49935.72</v>
      </c>
      <c r="K17" s="389"/>
    </row>
    <row r="18" spans="1:11" s="71" customFormat="1" ht="6.75" customHeight="1">
      <c r="A18" s="158"/>
      <c r="B18" s="159"/>
      <c r="C18" s="4"/>
      <c r="D18" s="4"/>
      <c r="E18" s="171"/>
      <c r="F18" s="172"/>
      <c r="G18" s="4"/>
      <c r="H18" s="171"/>
      <c r="I18" s="172"/>
      <c r="J18" s="174"/>
      <c r="K18" s="175"/>
    </row>
    <row r="19" spans="1:11" s="71" customFormat="1" ht="47.25" customHeight="1">
      <c r="A19" s="377" t="s">
        <v>178</v>
      </c>
      <c r="B19" s="378"/>
      <c r="C19" s="388" t="s">
        <v>184</v>
      </c>
      <c r="D19" s="388"/>
      <c r="E19" s="379">
        <f>'CASCAVEL (OPERADOR)'!F108</f>
        <v>4186.48</v>
      </c>
      <c r="F19" s="380"/>
      <c r="G19" s="168">
        <v>1</v>
      </c>
      <c r="H19" s="379">
        <f>E19</f>
        <v>4186.48</v>
      </c>
      <c r="I19" s="380"/>
      <c r="J19" s="389">
        <f>H19*12</f>
        <v>50237.76</v>
      </c>
      <c r="K19" s="389"/>
    </row>
    <row r="20" spans="1:11" s="71" customFormat="1" ht="6.75" customHeight="1">
      <c r="A20" s="158"/>
      <c r="B20" s="159"/>
      <c r="C20" s="4"/>
      <c r="D20" s="4"/>
      <c r="E20" s="171"/>
      <c r="F20" s="172"/>
      <c r="G20" s="4"/>
      <c r="H20" s="171"/>
      <c r="I20" s="172"/>
      <c r="J20" s="174"/>
      <c r="K20" s="175"/>
    </row>
    <row r="21" spans="1:11" s="71" customFormat="1" ht="47.25" customHeight="1">
      <c r="A21" s="390" t="s">
        <v>179</v>
      </c>
      <c r="B21" s="390"/>
      <c r="C21" s="388" t="s">
        <v>184</v>
      </c>
      <c r="D21" s="388"/>
      <c r="E21" s="379">
        <f>'FOZ DO IGUAÇU (OPERADOR)'!F108</f>
        <v>4186.48</v>
      </c>
      <c r="F21" s="380"/>
      <c r="G21" s="168">
        <v>1</v>
      </c>
      <c r="H21" s="379">
        <f>E21</f>
        <v>4186.48</v>
      </c>
      <c r="I21" s="380"/>
      <c r="J21" s="389">
        <f>H21*12</f>
        <v>50237.76</v>
      </c>
      <c r="K21" s="389"/>
    </row>
    <row r="22" spans="1:11" s="71" customFormat="1" ht="6.75" customHeight="1">
      <c r="A22" s="377"/>
      <c r="B22" s="378"/>
      <c r="C22" s="377"/>
      <c r="D22" s="388"/>
      <c r="E22" s="379"/>
      <c r="F22" s="380"/>
      <c r="G22" s="168"/>
      <c r="H22" s="379"/>
      <c r="I22" s="380"/>
      <c r="J22" s="389"/>
      <c r="K22" s="389"/>
    </row>
    <row r="23" spans="1:11" s="71" customFormat="1" ht="46.5" customHeight="1">
      <c r="A23" s="377" t="s">
        <v>180</v>
      </c>
      <c r="B23" s="378"/>
      <c r="C23" s="388" t="s">
        <v>184</v>
      </c>
      <c r="D23" s="388"/>
      <c r="E23" s="379">
        <f>'IRATI (OPERADOR)'!F108</f>
        <v>4164.03</v>
      </c>
      <c r="F23" s="380"/>
      <c r="G23" s="173">
        <v>1</v>
      </c>
      <c r="H23" s="379">
        <f>E23</f>
        <v>4164.03</v>
      </c>
      <c r="I23" s="380"/>
      <c r="J23" s="395">
        <f>H23*12</f>
        <v>49968.36</v>
      </c>
      <c r="K23" s="396"/>
    </row>
    <row r="24" spans="1:11" s="71" customFormat="1" ht="6.75" customHeight="1">
      <c r="A24" s="390"/>
      <c r="B24" s="390"/>
      <c r="C24" s="377"/>
      <c r="D24" s="388"/>
      <c r="E24" s="379"/>
      <c r="F24" s="380"/>
      <c r="G24" s="168"/>
      <c r="H24" s="379"/>
      <c r="I24" s="380"/>
      <c r="J24" s="389"/>
      <c r="K24" s="389"/>
    </row>
    <row r="25" spans="1:11" s="71" customFormat="1" ht="47.25" customHeight="1">
      <c r="A25" s="377" t="s">
        <v>181</v>
      </c>
      <c r="B25" s="378"/>
      <c r="C25" s="388" t="s">
        <v>184</v>
      </c>
      <c r="D25" s="388"/>
      <c r="E25" s="379">
        <f>'UMUARAMA (OPERADOR)'!F108</f>
        <v>4214.17</v>
      </c>
      <c r="F25" s="380"/>
      <c r="G25" s="168">
        <v>1</v>
      </c>
      <c r="H25" s="379">
        <f>E25</f>
        <v>4214.17</v>
      </c>
      <c r="I25" s="380"/>
      <c r="J25" s="389">
        <f>H25*12</f>
        <v>50570.04</v>
      </c>
      <c r="K25" s="389"/>
    </row>
    <row r="26" spans="1:11" s="71" customFormat="1" ht="47.25" customHeight="1">
      <c r="A26" s="377" t="s">
        <v>289</v>
      </c>
      <c r="B26" s="378"/>
      <c r="C26" s="377" t="s">
        <v>184</v>
      </c>
      <c r="D26" s="378"/>
      <c r="E26" s="379">
        <f>'PALMAS (OPERADOR)'!F101</f>
        <v>4186.48</v>
      </c>
      <c r="F26" s="380"/>
      <c r="G26" s="230">
        <v>2</v>
      </c>
      <c r="H26" s="231">
        <f>E26*G26</f>
        <v>8372.96</v>
      </c>
      <c r="I26" s="232"/>
      <c r="J26" s="381">
        <f>H26*5</f>
        <v>41864.8</v>
      </c>
      <c r="K26" s="382"/>
    </row>
    <row r="27" spans="1:11" s="71" customFormat="1" ht="6.75" customHeight="1">
      <c r="A27" s="390"/>
      <c r="B27" s="390"/>
      <c r="C27" s="377"/>
      <c r="D27" s="388"/>
      <c r="E27" s="379"/>
      <c r="F27" s="380"/>
      <c r="G27" s="168"/>
      <c r="H27" s="379"/>
      <c r="I27" s="380"/>
      <c r="J27" s="389"/>
      <c r="K27" s="389"/>
    </row>
    <row r="28" spans="1:11" s="71" customFormat="1" ht="36" customHeight="1">
      <c r="A28" s="383" t="s">
        <v>290</v>
      </c>
      <c r="B28" s="384"/>
      <c r="C28" s="384"/>
      <c r="D28" s="385"/>
      <c r="E28" s="386">
        <f>SUM(E11,E13,E15,E17,E19,E21,E23,E25)</f>
        <v>33833</v>
      </c>
      <c r="F28" s="386"/>
      <c r="G28" s="169">
        <f>SUM(G11,G13,G15,G17,G19,G21,G23,G25)</f>
        <v>8</v>
      </c>
      <c r="H28" s="386">
        <f>SUM(H11,H13,H15,H17,H19,H21,H23,H25)</f>
        <v>33833</v>
      </c>
      <c r="I28" s="386"/>
      <c r="J28" s="386">
        <f>SUM(J11,J13,J15,J17,J19,J21,J23,J25)</f>
        <v>405996</v>
      </c>
      <c r="K28" s="386"/>
    </row>
    <row r="29" s="71" customFormat="1" ht="6.75" customHeight="1"/>
    <row r="30" spans="1:11" s="71" customFormat="1" ht="42" customHeight="1">
      <c r="A30" s="383" t="s">
        <v>291</v>
      </c>
      <c r="B30" s="384"/>
      <c r="C30" s="384"/>
      <c r="D30" s="385"/>
      <c r="E30" s="386">
        <f>SUM(E13,E15,E17,E19,E21,E23,E25,E27)</f>
        <v>29374.94</v>
      </c>
      <c r="F30" s="386"/>
      <c r="G30" s="233">
        <f>SUM(G13,G15,G17,G19,G21,G23,G25,G27)</f>
        <v>7</v>
      </c>
      <c r="H30" s="386">
        <f>SUM(H13,H15,H17,H19,H21,H23,H25,H27)</f>
        <v>29374.94</v>
      </c>
      <c r="I30" s="386"/>
      <c r="J30" s="387">
        <f>SUM(J11:K26)</f>
        <v>447860.8</v>
      </c>
      <c r="K30" s="386"/>
    </row>
    <row r="31" s="71" customFormat="1" ht="6.75" customHeight="1"/>
    <row r="32" spans="1:11" s="71" customFormat="1" ht="36" customHeight="1">
      <c r="A32" s="374" t="s">
        <v>292</v>
      </c>
      <c r="B32" s="374"/>
      <c r="C32" s="374"/>
      <c r="D32" s="374"/>
      <c r="E32" s="234">
        <f>J30-J28</f>
        <v>41864.8</v>
      </c>
      <c r="F32" s="374" t="s">
        <v>293</v>
      </c>
      <c r="G32" s="374"/>
      <c r="H32" s="374"/>
      <c r="I32" s="375">
        <f>$E$32/$J$28</f>
        <v>0.1031</v>
      </c>
      <c r="J32" s="375"/>
      <c r="K32" s="375"/>
    </row>
    <row r="33" s="71" customFormat="1" ht="6.75" customHeight="1"/>
    <row r="34" s="71" customFormat="1" ht="6.75" customHeight="1"/>
    <row r="35" spans="1:11" s="71" customFormat="1" ht="27" customHeight="1">
      <c r="A35" s="374" t="s">
        <v>294</v>
      </c>
      <c r="B35" s="374"/>
      <c r="C35" s="374"/>
      <c r="D35" s="374"/>
      <c r="E35" s="234">
        <v>100475.52</v>
      </c>
      <c r="F35" s="376" t="s">
        <v>295</v>
      </c>
      <c r="G35" s="376"/>
      <c r="H35" s="376"/>
      <c r="I35" s="375">
        <v>0.2475</v>
      </c>
      <c r="J35" s="375"/>
      <c r="K35" s="375"/>
    </row>
    <row r="36" s="71" customFormat="1" ht="6.75" customHeight="1"/>
    <row r="37" s="71" customFormat="1" ht="36" customHeight="1"/>
    <row r="38" s="71" customFormat="1" ht="6.75" customHeight="1"/>
    <row r="39" s="71" customFormat="1" ht="42" customHeight="1"/>
    <row r="40" s="71" customFormat="1" ht="6.75" customHeight="1"/>
    <row r="41" s="71" customFormat="1" ht="39.75" customHeight="1"/>
    <row r="42" s="71" customFormat="1" ht="6.75" customHeight="1"/>
    <row r="43" s="71" customFormat="1" ht="45" customHeight="1"/>
    <row r="44" s="71" customFormat="1" ht="6.75" customHeight="1"/>
    <row r="45" s="71" customFormat="1" ht="39" customHeight="1"/>
    <row r="46" s="71" customFormat="1" ht="6.75" customHeight="1"/>
    <row r="47" s="71" customFormat="1" ht="36" customHeight="1"/>
    <row r="48" s="71" customFormat="1" ht="6.75" customHeight="1"/>
    <row r="49" s="71" customFormat="1" ht="42" customHeight="1"/>
    <row r="50" s="71" customFormat="1" ht="6.75" customHeight="1"/>
    <row r="51" s="71" customFormat="1" ht="36" customHeight="1"/>
    <row r="52" s="71" customFormat="1" ht="6.75" customHeight="1"/>
    <row r="53" s="71" customFormat="1" ht="42.75" customHeight="1"/>
    <row r="54" s="71" customFormat="1" ht="6.75" customHeight="1"/>
    <row r="55" s="71" customFormat="1" ht="36" customHeight="1"/>
    <row r="56" s="71" customFormat="1" ht="6.75" customHeight="1"/>
    <row r="57" s="71" customFormat="1" ht="36" customHeight="1"/>
    <row r="58" s="71" customFormat="1" ht="6.75" customHeight="1"/>
    <row r="59" s="71" customFormat="1" ht="36" customHeight="1"/>
    <row r="60" s="71" customFormat="1" ht="6.75" customHeight="1"/>
    <row r="61" s="71" customFormat="1" ht="36" customHeight="1"/>
    <row r="62" s="71" customFormat="1" ht="6.75" customHeight="1"/>
    <row r="63" s="71" customFormat="1" ht="36" customHeight="1"/>
    <row r="64" s="71" customFormat="1" ht="6.75" customHeight="1"/>
    <row r="65" s="71" customFormat="1" ht="41.25" customHeight="1"/>
    <row r="66" s="71" customFormat="1" ht="6.75" customHeight="1"/>
    <row r="67" s="71" customFormat="1" ht="36" customHeight="1"/>
    <row r="68" s="71" customFormat="1" ht="6.75" customHeight="1"/>
    <row r="69" s="71" customFormat="1" ht="27" customHeight="1"/>
    <row r="70" s="71" customFormat="1" ht="6.75" customHeight="1"/>
    <row r="71" s="71" customFormat="1" ht="36" customHeight="1"/>
    <row r="72" s="71" customFormat="1" ht="6.75" customHeight="1"/>
    <row r="73" s="71" customFormat="1" ht="27" customHeight="1"/>
    <row r="74" s="71" customFormat="1" ht="6.75" customHeight="1"/>
    <row r="75" s="71" customFormat="1" ht="27" customHeight="1"/>
    <row r="76" ht="6.75" customHeight="1"/>
    <row r="77" ht="27" customHeight="1"/>
    <row r="79" ht="27" customHeight="1"/>
    <row r="80" ht="27" customHeight="1"/>
  </sheetData>
  <sheetProtection/>
  <mergeCells count="84">
    <mergeCell ref="J11:K11"/>
    <mergeCell ref="E28:F28"/>
    <mergeCell ref="H28:I28"/>
    <mergeCell ref="J28:K28"/>
    <mergeCell ref="A28:D28"/>
    <mergeCell ref="A27:B27"/>
    <mergeCell ref="C27:D27"/>
    <mergeCell ref="E27:F27"/>
    <mergeCell ref="H27:I27"/>
    <mergeCell ref="J27:K27"/>
    <mergeCell ref="C23:D23"/>
    <mergeCell ref="E23:F23"/>
    <mergeCell ref="H23:I23"/>
    <mergeCell ref="J23:K23"/>
    <mergeCell ref="A25:B25"/>
    <mergeCell ref="C25:D25"/>
    <mergeCell ref="E25:F25"/>
    <mergeCell ref="H25:I25"/>
    <mergeCell ref="J25:K25"/>
    <mergeCell ref="A24:B24"/>
    <mergeCell ref="C24:D24"/>
    <mergeCell ref="E24:F24"/>
    <mergeCell ref="H24:I24"/>
    <mergeCell ref="J24:K24"/>
    <mergeCell ref="A23:B23"/>
    <mergeCell ref="A22:B22"/>
    <mergeCell ref="C22:D22"/>
    <mergeCell ref="E22:F22"/>
    <mergeCell ref="H22:I22"/>
    <mergeCell ref="J22:K22"/>
    <mergeCell ref="A21:B21"/>
    <mergeCell ref="C21:D21"/>
    <mergeCell ref="E21:F21"/>
    <mergeCell ref="H21:I21"/>
    <mergeCell ref="J21:K21"/>
    <mergeCell ref="A17:B17"/>
    <mergeCell ref="C17:D17"/>
    <mergeCell ref="H17:I17"/>
    <mergeCell ref="J17:K17"/>
    <mergeCell ref="A19:B19"/>
    <mergeCell ref="C19:D19"/>
    <mergeCell ref="E19:F19"/>
    <mergeCell ref="H19:I19"/>
    <mergeCell ref="J19:K19"/>
    <mergeCell ref="E17:F17"/>
    <mergeCell ref="A7:K7"/>
    <mergeCell ref="A15:B15"/>
    <mergeCell ref="C15:D15"/>
    <mergeCell ref="E15:F15"/>
    <mergeCell ref="H15:I15"/>
    <mergeCell ref="J15:K15"/>
    <mergeCell ref="C10:D10"/>
    <mergeCell ref="E10:F10"/>
    <mergeCell ref="H10:I10"/>
    <mergeCell ref="J10:K10"/>
    <mergeCell ref="A8:B8"/>
    <mergeCell ref="C8:D8"/>
    <mergeCell ref="E8:F8"/>
    <mergeCell ref="H8:I8"/>
    <mergeCell ref="J8:K8"/>
    <mergeCell ref="A10:B10"/>
    <mergeCell ref="C13:D13"/>
    <mergeCell ref="E13:F13"/>
    <mergeCell ref="H13:I13"/>
    <mergeCell ref="J13:K13"/>
    <mergeCell ref="A13:B13"/>
    <mergeCell ref="A11:B11"/>
    <mergeCell ref="C11:D11"/>
    <mergeCell ref="E11:F11"/>
    <mergeCell ref="H11:I11"/>
    <mergeCell ref="A26:B26"/>
    <mergeCell ref="C26:D26"/>
    <mergeCell ref="E26:F26"/>
    <mergeCell ref="J26:K26"/>
    <mergeCell ref="A30:D30"/>
    <mergeCell ref="E30:F30"/>
    <mergeCell ref="H30:I30"/>
    <mergeCell ref="J30:K30"/>
    <mergeCell ref="A32:D32"/>
    <mergeCell ref="F32:H32"/>
    <mergeCell ref="I32:K32"/>
    <mergeCell ref="A35:D35"/>
    <mergeCell ref="F35:H35"/>
    <mergeCell ref="I35:K35"/>
  </mergeCells>
  <printOptions horizontalCentered="1"/>
  <pageMargins left="1" right="1" top="1" bottom="1" header="0.5" footer="0.5"/>
  <pageSetup fitToHeight="0" fitToWidth="1" horizontalDpi="600" verticalDpi="600" orientation="portrait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J27" sqref="J27:K27"/>
    </sheetView>
  </sheetViews>
  <sheetFormatPr defaultColWidth="9.140625" defaultRowHeight="15"/>
  <cols>
    <col min="1" max="1" width="52.28125" style="1" customWidth="1"/>
    <col min="2" max="2" width="18.8515625" style="1" customWidth="1"/>
    <col min="3" max="3" width="20.28125" style="1" customWidth="1"/>
    <col min="4" max="4" width="12.140625" style="1" customWidth="1"/>
    <col min="5" max="5" width="12.00390625" style="1" customWidth="1"/>
    <col min="6" max="6" width="16.140625" style="1" customWidth="1"/>
    <col min="7" max="7" width="15.421875" style="1" customWidth="1"/>
    <col min="8" max="8" width="14.57421875" style="1" customWidth="1"/>
    <col min="9" max="16384" width="9.140625" style="1" customWidth="1"/>
  </cols>
  <sheetData>
    <row r="1" spans="1:8" ht="21.75" customHeight="1" thickBot="1">
      <c r="A1" s="399" t="s">
        <v>3</v>
      </c>
      <c r="B1" s="400"/>
      <c r="C1" s="401"/>
      <c r="D1" s="3"/>
      <c r="E1" s="2"/>
      <c r="F1" s="2"/>
      <c r="G1" s="2"/>
      <c r="H1" s="2"/>
    </row>
    <row r="2" spans="1:8" ht="15" customHeight="1" thickBot="1">
      <c r="A2" s="77"/>
      <c r="B2" s="78"/>
      <c r="C2" s="79"/>
      <c r="D2" s="3"/>
      <c r="E2" s="2"/>
      <c r="F2" s="2"/>
      <c r="G2" s="2"/>
      <c r="H2" s="2"/>
    </row>
    <row r="3" spans="1:8" ht="15.75" thickBot="1">
      <c r="A3" s="397" t="s">
        <v>280</v>
      </c>
      <c r="B3" s="398"/>
      <c r="C3" s="8">
        <v>1237</v>
      </c>
      <c r="D3" s="3"/>
      <c r="E3" s="2"/>
      <c r="F3" s="2"/>
      <c r="G3" s="2"/>
      <c r="H3" s="2"/>
    </row>
    <row r="4" spans="1:8" ht="15.75" thickBot="1">
      <c r="A4" s="397" t="s">
        <v>102</v>
      </c>
      <c r="B4" s="398"/>
      <c r="C4" s="8">
        <v>0</v>
      </c>
      <c r="D4" s="5"/>
      <c r="E4" s="2"/>
      <c r="F4" s="2"/>
      <c r="G4" s="2"/>
      <c r="H4" s="2"/>
    </row>
    <row r="5" spans="1:3" ht="15.75" thickBot="1">
      <c r="A5" s="397" t="s">
        <v>52</v>
      </c>
      <c r="B5" s="398"/>
      <c r="C5" s="74">
        <v>280</v>
      </c>
    </row>
    <row r="6" spans="1:4" s="107" customFormat="1" ht="15.75" thickBot="1">
      <c r="A6" s="397" t="s">
        <v>104</v>
      </c>
      <c r="B6" s="398"/>
      <c r="C6" s="74">
        <v>45</v>
      </c>
      <c r="D6" s="1"/>
    </row>
    <row r="7" spans="1:4" s="107" customFormat="1" ht="15.75" thickBot="1">
      <c r="A7" s="397" t="s">
        <v>105</v>
      </c>
      <c r="B7" s="398"/>
      <c r="C7" s="74">
        <v>14.5</v>
      </c>
      <c r="D7" s="1"/>
    </row>
    <row r="8" spans="1:3" ht="15.75" thickBot="1">
      <c r="A8" s="397" t="s">
        <v>139</v>
      </c>
      <c r="B8" s="398"/>
      <c r="C8" s="74">
        <v>14.5</v>
      </c>
    </row>
    <row r="9" spans="1:3" ht="15.75" thickBot="1">
      <c r="A9" s="76" t="s">
        <v>281</v>
      </c>
      <c r="B9" s="223">
        <v>2.8</v>
      </c>
      <c r="C9" s="75">
        <f>(B9*2*22)-$C$3*0.06</f>
        <v>48.98</v>
      </c>
    </row>
    <row r="10" spans="1:3" ht="15.75" thickBot="1">
      <c r="A10" s="76" t="s">
        <v>282</v>
      </c>
      <c r="B10" s="223">
        <v>2.75</v>
      </c>
      <c r="C10" s="75">
        <f aca="true" t="shared" si="0" ref="C10:C15">(B10*2*22)-$C$3*0.06</f>
        <v>46.78</v>
      </c>
    </row>
    <row r="11" spans="1:3" ht="15.75" thickBot="1">
      <c r="A11" s="76" t="s">
        <v>283</v>
      </c>
      <c r="B11" s="223">
        <v>2.75</v>
      </c>
      <c r="C11" s="75">
        <f t="shared" si="0"/>
        <v>46.78</v>
      </c>
    </row>
    <row r="12" spans="1:3" ht="15.75" thickBot="1">
      <c r="A12" s="76" t="s">
        <v>284</v>
      </c>
      <c r="B12" s="223">
        <v>2.9</v>
      </c>
      <c r="C12" s="75">
        <f t="shared" si="0"/>
        <v>53.38</v>
      </c>
    </row>
    <row r="13" spans="1:3" ht="15.75" thickBot="1">
      <c r="A13" s="76" t="s">
        <v>285</v>
      </c>
      <c r="B13" s="223">
        <v>2.9</v>
      </c>
      <c r="C13" s="75">
        <f t="shared" si="0"/>
        <v>53.38</v>
      </c>
    </row>
    <row r="14" spans="1:3" ht="15.75" thickBot="1">
      <c r="A14" s="76" t="s">
        <v>286</v>
      </c>
      <c r="B14" s="223">
        <v>2.8</v>
      </c>
      <c r="C14" s="75">
        <f t="shared" si="0"/>
        <v>48.98</v>
      </c>
    </row>
    <row r="15" spans="1:3" ht="15.75" thickBot="1">
      <c r="A15" s="76" t="s">
        <v>287</v>
      </c>
      <c r="B15" s="223">
        <v>3.1</v>
      </c>
      <c r="C15" s="75">
        <f t="shared" si="0"/>
        <v>62.18</v>
      </c>
    </row>
    <row r="27" ht="15">
      <c r="L27" s="1" t="e">
        <f>[1]!VExtenso(J27)</f>
        <v>#NAME?</v>
      </c>
    </row>
  </sheetData>
  <sheetProtection/>
  <mergeCells count="7">
    <mergeCell ref="A8:B8"/>
    <mergeCell ref="A6:B6"/>
    <mergeCell ref="A4:B4"/>
    <mergeCell ref="A1:C1"/>
    <mergeCell ref="A3:B3"/>
    <mergeCell ref="A5:B5"/>
    <mergeCell ref="A7:B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60" zoomScalePageLayoutView="0" workbookViewId="0" topLeftCell="A1">
      <selection activeCell="J27" sqref="J27:K27"/>
    </sheetView>
  </sheetViews>
  <sheetFormatPr defaultColWidth="9.140625" defaultRowHeight="15"/>
  <cols>
    <col min="1" max="1" width="51.421875" style="0" customWidth="1"/>
    <col min="2" max="2" width="14.140625" style="145" customWidth="1"/>
    <col min="3" max="3" width="10.28125" style="150" customWidth="1"/>
    <col min="4" max="4" width="12.28125" style="157" customWidth="1"/>
    <col min="5" max="5" width="12.00390625" style="157" customWidth="1"/>
    <col min="6" max="6" width="11.57421875" style="157" customWidth="1"/>
    <col min="7" max="7" width="12.57421875" style="157" customWidth="1"/>
    <col min="8" max="8" width="14.7109375" style="157" customWidth="1"/>
  </cols>
  <sheetData>
    <row r="1" spans="1:8" ht="58.5" customHeight="1">
      <c r="A1" s="100" t="s">
        <v>86</v>
      </c>
      <c r="B1" s="141" t="s">
        <v>87</v>
      </c>
      <c r="C1" s="147" t="s">
        <v>88</v>
      </c>
      <c r="D1" s="151" t="s">
        <v>89</v>
      </c>
      <c r="E1" s="151" t="s">
        <v>90</v>
      </c>
      <c r="F1" s="151" t="s">
        <v>91</v>
      </c>
      <c r="G1" s="151" t="s">
        <v>92</v>
      </c>
      <c r="H1" s="151" t="s">
        <v>93</v>
      </c>
    </row>
    <row r="2" spans="1:8" s="1" customFormat="1" ht="15">
      <c r="A2" s="101" t="s">
        <v>141</v>
      </c>
      <c r="B2" s="142" t="s">
        <v>167</v>
      </c>
      <c r="C2" s="148">
        <v>30</v>
      </c>
      <c r="D2" s="152">
        <v>0.54</v>
      </c>
      <c r="E2" s="152">
        <v>0.5</v>
      </c>
      <c r="F2" s="152">
        <v>0.52</v>
      </c>
      <c r="G2" s="152">
        <f aca="true" t="shared" si="0" ref="G2:G7">(D2+E2+F2)/3</f>
        <v>0.52</v>
      </c>
      <c r="H2" s="152">
        <f>G2*C2</f>
        <v>15.6</v>
      </c>
    </row>
    <row r="3" spans="1:8" s="1" customFormat="1" ht="15">
      <c r="A3" s="101" t="s">
        <v>114</v>
      </c>
      <c r="B3" s="142" t="s">
        <v>167</v>
      </c>
      <c r="C3" s="148">
        <v>50</v>
      </c>
      <c r="D3" s="152">
        <v>0.52</v>
      </c>
      <c r="E3" s="152">
        <v>0.47</v>
      </c>
      <c r="F3" s="152">
        <v>0.5</v>
      </c>
      <c r="G3" s="152">
        <f t="shared" si="0"/>
        <v>0.5</v>
      </c>
      <c r="H3" s="152">
        <f>G3*C3</f>
        <v>25</v>
      </c>
    </row>
    <row r="4" spans="1:8" s="1" customFormat="1" ht="15">
      <c r="A4" s="101" t="s">
        <v>174</v>
      </c>
      <c r="B4" s="142" t="s">
        <v>168</v>
      </c>
      <c r="C4" s="148">
        <v>60</v>
      </c>
      <c r="D4" s="152">
        <v>3.37</v>
      </c>
      <c r="E4" s="152">
        <v>3.31</v>
      </c>
      <c r="F4" s="152">
        <v>3.37</v>
      </c>
      <c r="G4" s="152">
        <f t="shared" si="0"/>
        <v>3.35</v>
      </c>
      <c r="H4" s="152">
        <f>G4*C4</f>
        <v>201</v>
      </c>
    </row>
    <row r="5" spans="1:8" s="1" customFormat="1" ht="15">
      <c r="A5" s="101" t="s">
        <v>115</v>
      </c>
      <c r="B5" s="142" t="s">
        <v>169</v>
      </c>
      <c r="C5" s="148" t="s">
        <v>170</v>
      </c>
      <c r="D5" s="152">
        <v>44</v>
      </c>
      <c r="E5" s="152">
        <v>40</v>
      </c>
      <c r="F5" s="152">
        <v>79.9</v>
      </c>
      <c r="G5" s="152">
        <f t="shared" si="0"/>
        <v>54.63</v>
      </c>
      <c r="H5" s="152">
        <f>G5/12</f>
        <v>4.55</v>
      </c>
    </row>
    <row r="6" spans="1:8" s="1" customFormat="1" ht="30">
      <c r="A6" s="102" t="s">
        <v>116</v>
      </c>
      <c r="B6" s="143" t="s">
        <v>171</v>
      </c>
      <c r="C6" s="146">
        <v>0.5</v>
      </c>
      <c r="D6" s="153">
        <v>43.9</v>
      </c>
      <c r="E6" s="153">
        <v>35.8</v>
      </c>
      <c r="F6" s="153">
        <v>34</v>
      </c>
      <c r="G6" s="152">
        <f t="shared" si="0"/>
        <v>37.9</v>
      </c>
      <c r="H6" s="152">
        <f>G6*C6</f>
        <v>18.95</v>
      </c>
    </row>
    <row r="7" spans="1:8" ht="15">
      <c r="A7" s="103" t="s">
        <v>117</v>
      </c>
      <c r="B7" s="144" t="s">
        <v>168</v>
      </c>
      <c r="C7" s="149">
        <v>2</v>
      </c>
      <c r="D7" s="154">
        <v>32</v>
      </c>
      <c r="E7" s="154">
        <v>32</v>
      </c>
      <c r="F7" s="154">
        <v>59.8</v>
      </c>
      <c r="G7" s="152">
        <f t="shared" si="0"/>
        <v>41.27</v>
      </c>
      <c r="H7" s="152">
        <f>G7*C7</f>
        <v>82.54</v>
      </c>
    </row>
    <row r="8" spans="1:8" s="1" customFormat="1" ht="15" customHeight="1">
      <c r="A8" s="103"/>
      <c r="B8" s="144"/>
      <c r="C8" s="149"/>
      <c r="D8" s="155"/>
      <c r="E8" s="154"/>
      <c r="F8" s="155"/>
      <c r="G8" s="152"/>
      <c r="H8" s="152"/>
    </row>
    <row r="9" spans="1:8" ht="19.5" thickBot="1">
      <c r="A9" s="402" t="s">
        <v>172</v>
      </c>
      <c r="B9" s="403"/>
      <c r="C9" s="403"/>
      <c r="D9" s="403"/>
      <c r="E9" s="403"/>
      <c r="F9" s="403"/>
      <c r="G9" s="403"/>
      <c r="H9" s="156">
        <f>SUM(H2:H7)</f>
        <v>347.64</v>
      </c>
    </row>
    <row r="10" ht="15">
      <c r="A10" s="1"/>
    </row>
    <row r="27" ht="15">
      <c r="L27" t="e">
        <f>[1]!VExtenso(J27)</f>
        <v>#NAME?</v>
      </c>
    </row>
  </sheetData>
  <sheetProtection/>
  <mergeCells count="1">
    <mergeCell ref="A9:G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3">
      <selection activeCell="J27" sqref="J27:K27"/>
    </sheetView>
  </sheetViews>
  <sheetFormatPr defaultColWidth="9.140625" defaultRowHeight="15"/>
  <cols>
    <col min="1" max="1" width="71.8515625" style="0" customWidth="1"/>
    <col min="2" max="2" width="11.28125" style="0" customWidth="1"/>
    <col min="3" max="5" width="11.57421875" style="0" hidden="1" customWidth="1"/>
    <col min="6" max="6" width="11.421875" style="0" customWidth="1"/>
    <col min="7" max="7" width="14.140625" style="0" customWidth="1"/>
    <col min="11" max="11" width="122.8515625" style="0" bestFit="1" customWidth="1"/>
    <col min="13" max="13" width="21.7109375" style="0" customWidth="1"/>
    <col min="14" max="14" width="10.7109375" style="0" bestFit="1" customWidth="1"/>
    <col min="15" max="15" width="12.28125" style="0" bestFit="1" customWidth="1"/>
  </cols>
  <sheetData>
    <row r="1" spans="1:7" ht="33.75" customHeight="1">
      <c r="A1" s="85" t="s">
        <v>94</v>
      </c>
      <c r="B1" s="85" t="s">
        <v>95</v>
      </c>
      <c r="C1" s="86" t="s">
        <v>89</v>
      </c>
      <c r="D1" s="86" t="s">
        <v>90</v>
      </c>
      <c r="E1" s="86" t="s">
        <v>91</v>
      </c>
      <c r="F1" s="86" t="s">
        <v>92</v>
      </c>
      <c r="G1" s="86" t="s">
        <v>96</v>
      </c>
    </row>
    <row r="2" spans="1:7" s="1" customFormat="1" ht="33.75" customHeight="1">
      <c r="A2" s="135" t="s">
        <v>113</v>
      </c>
      <c r="B2" s="99">
        <v>2</v>
      </c>
      <c r="C2" s="98">
        <v>2699</v>
      </c>
      <c r="D2" s="98">
        <v>2499</v>
      </c>
      <c r="E2" s="98"/>
      <c r="F2" s="98">
        <f>(C2+D2+E2)/3</f>
        <v>1732.67</v>
      </c>
      <c r="G2" s="98">
        <f>F2*B2</f>
        <v>3465.34</v>
      </c>
    </row>
    <row r="3" spans="1:7" ht="15">
      <c r="A3" s="132" t="s">
        <v>119</v>
      </c>
      <c r="B3" s="87">
        <v>5</v>
      </c>
      <c r="C3" s="98">
        <v>500</v>
      </c>
      <c r="D3" s="98">
        <v>500</v>
      </c>
      <c r="E3" s="98"/>
      <c r="F3" s="98">
        <v>500</v>
      </c>
      <c r="G3" s="98">
        <f>F3*B3</f>
        <v>2500</v>
      </c>
    </row>
    <row r="4" spans="1:7" ht="15">
      <c r="A4" s="132" t="s">
        <v>120</v>
      </c>
      <c r="B4" s="87">
        <v>5</v>
      </c>
      <c r="C4" s="98">
        <v>7</v>
      </c>
      <c r="D4" s="98">
        <v>7</v>
      </c>
      <c r="E4" s="98"/>
      <c r="F4" s="98">
        <v>7</v>
      </c>
      <c r="G4" s="98">
        <f aca="true" t="shared" si="0" ref="G4:G28">F4*B4</f>
        <v>35</v>
      </c>
    </row>
    <row r="5" spans="1:7" ht="15">
      <c r="A5" s="132" t="s">
        <v>121</v>
      </c>
      <c r="B5" s="87">
        <v>1</v>
      </c>
      <c r="C5" s="98">
        <v>20</v>
      </c>
      <c r="D5" s="98">
        <v>20</v>
      </c>
      <c r="E5" s="98"/>
      <c r="F5" s="98">
        <v>20</v>
      </c>
      <c r="G5" s="98">
        <f t="shared" si="0"/>
        <v>20</v>
      </c>
    </row>
    <row r="6" spans="1:7" ht="15">
      <c r="A6" s="132" t="s">
        <v>122</v>
      </c>
      <c r="B6" s="97">
        <v>1</v>
      </c>
      <c r="C6" s="98">
        <v>90</v>
      </c>
      <c r="D6" s="98">
        <v>90</v>
      </c>
      <c r="E6" s="98"/>
      <c r="F6" s="98">
        <v>90</v>
      </c>
      <c r="G6" s="98">
        <f t="shared" si="0"/>
        <v>90</v>
      </c>
    </row>
    <row r="7" spans="1:7" ht="15">
      <c r="A7" s="132" t="s">
        <v>123</v>
      </c>
      <c r="B7" s="97">
        <v>1</v>
      </c>
      <c r="C7" s="98">
        <v>37</v>
      </c>
      <c r="D7" s="98">
        <v>37</v>
      </c>
      <c r="E7" s="98"/>
      <c r="F7" s="98">
        <v>37</v>
      </c>
      <c r="G7" s="98">
        <f t="shared" si="0"/>
        <v>37</v>
      </c>
    </row>
    <row r="8" spans="1:7" ht="15">
      <c r="A8" s="132" t="s">
        <v>124</v>
      </c>
      <c r="B8" s="97">
        <v>1</v>
      </c>
      <c r="C8" s="98">
        <v>40</v>
      </c>
      <c r="D8" s="98">
        <v>40</v>
      </c>
      <c r="E8" s="98"/>
      <c r="F8" s="98">
        <v>40</v>
      </c>
      <c r="G8" s="98">
        <f t="shared" si="0"/>
        <v>40</v>
      </c>
    </row>
    <row r="9" spans="1:7" ht="15">
      <c r="A9" s="132" t="s">
        <v>125</v>
      </c>
      <c r="B9" s="97">
        <v>1</v>
      </c>
      <c r="C9" s="98">
        <v>18</v>
      </c>
      <c r="D9" s="98">
        <v>18</v>
      </c>
      <c r="E9" s="98"/>
      <c r="F9" s="98">
        <v>18</v>
      </c>
      <c r="G9" s="98">
        <f t="shared" si="0"/>
        <v>18</v>
      </c>
    </row>
    <row r="10" spans="1:17" ht="15">
      <c r="A10" s="132" t="s">
        <v>126</v>
      </c>
      <c r="B10" s="97">
        <v>1</v>
      </c>
      <c r="C10" s="98">
        <v>18</v>
      </c>
      <c r="D10" s="98">
        <v>18</v>
      </c>
      <c r="E10" s="98"/>
      <c r="F10" s="98">
        <v>18</v>
      </c>
      <c r="G10" s="98">
        <f t="shared" si="0"/>
        <v>18</v>
      </c>
      <c r="M10" s="107"/>
      <c r="N10" s="107"/>
      <c r="O10" s="107"/>
      <c r="P10" s="131"/>
      <c r="Q10" s="131"/>
    </row>
    <row r="11" spans="1:17" ht="15">
      <c r="A11" s="132" t="s">
        <v>127</v>
      </c>
      <c r="B11" s="97">
        <v>1</v>
      </c>
      <c r="C11" s="98">
        <v>18</v>
      </c>
      <c r="D11" s="98">
        <v>18</v>
      </c>
      <c r="E11" s="98"/>
      <c r="F11" s="98">
        <v>18</v>
      </c>
      <c r="G11" s="98">
        <f t="shared" si="0"/>
        <v>18</v>
      </c>
      <c r="M11" s="107"/>
      <c r="N11" s="107"/>
      <c r="O11" s="107"/>
      <c r="P11" s="131"/>
      <c r="Q11" s="131"/>
    </row>
    <row r="12" spans="1:17" ht="15">
      <c r="A12" s="132" t="s">
        <v>128</v>
      </c>
      <c r="B12" s="97">
        <v>1</v>
      </c>
      <c r="C12" s="98">
        <v>20</v>
      </c>
      <c r="D12" s="98">
        <v>20</v>
      </c>
      <c r="E12" s="98"/>
      <c r="F12" s="98">
        <v>20</v>
      </c>
      <c r="G12" s="98">
        <f t="shared" si="0"/>
        <v>20</v>
      </c>
      <c r="M12" s="107"/>
      <c r="N12" s="107"/>
      <c r="O12" s="107"/>
      <c r="P12" s="107"/>
      <c r="Q12" s="131"/>
    </row>
    <row r="13" spans="1:17" ht="15">
      <c r="A13" s="132" t="s">
        <v>129</v>
      </c>
      <c r="B13" s="97">
        <v>1</v>
      </c>
      <c r="C13" s="98">
        <v>125</v>
      </c>
      <c r="D13" s="98">
        <v>125</v>
      </c>
      <c r="E13" s="98"/>
      <c r="F13" s="98">
        <v>125</v>
      </c>
      <c r="G13" s="98">
        <f t="shared" si="0"/>
        <v>125</v>
      </c>
      <c r="M13" s="107"/>
      <c r="N13" s="107"/>
      <c r="O13" s="107"/>
      <c r="P13" s="107"/>
      <c r="Q13" s="107"/>
    </row>
    <row r="14" spans="1:17" ht="15">
      <c r="A14" s="132" t="s">
        <v>130</v>
      </c>
      <c r="B14" s="97">
        <v>1</v>
      </c>
      <c r="C14" s="98">
        <v>200</v>
      </c>
      <c r="D14" s="98">
        <v>200</v>
      </c>
      <c r="E14" s="98"/>
      <c r="F14" s="98">
        <v>200</v>
      </c>
      <c r="G14" s="98">
        <f t="shared" si="0"/>
        <v>200</v>
      </c>
      <c r="M14" s="107"/>
      <c r="N14" s="107"/>
      <c r="O14" s="107"/>
      <c r="P14" s="107"/>
      <c r="Q14" s="107"/>
    </row>
    <row r="15" spans="1:17" ht="15">
      <c r="A15" s="132" t="s">
        <v>131</v>
      </c>
      <c r="B15" s="97">
        <v>1</v>
      </c>
      <c r="C15" s="98">
        <v>25</v>
      </c>
      <c r="D15" s="98">
        <v>25</v>
      </c>
      <c r="E15" s="98"/>
      <c r="F15" s="98">
        <v>25</v>
      </c>
      <c r="G15" s="98">
        <f t="shared" si="0"/>
        <v>25</v>
      </c>
      <c r="M15" s="107"/>
      <c r="N15" s="107"/>
      <c r="O15" s="107"/>
      <c r="P15" s="131"/>
      <c r="Q15" s="131"/>
    </row>
    <row r="16" spans="1:17" ht="15">
      <c r="A16" s="132" t="s">
        <v>132</v>
      </c>
      <c r="B16" s="97">
        <v>1</v>
      </c>
      <c r="C16" s="98">
        <v>25</v>
      </c>
      <c r="D16" s="98">
        <v>25</v>
      </c>
      <c r="E16" s="98"/>
      <c r="F16" s="98">
        <v>25</v>
      </c>
      <c r="G16" s="98">
        <f t="shared" si="0"/>
        <v>25</v>
      </c>
      <c r="M16" s="107"/>
      <c r="N16" s="107"/>
      <c r="O16" s="107"/>
      <c r="P16" s="131"/>
      <c r="Q16" s="131"/>
    </row>
    <row r="17" spans="1:17" ht="15">
      <c r="A17" s="132" t="s">
        <v>133</v>
      </c>
      <c r="B17" s="97">
        <v>1</v>
      </c>
      <c r="C17" s="98">
        <v>35</v>
      </c>
      <c r="D17" s="98">
        <v>35</v>
      </c>
      <c r="E17" s="98"/>
      <c r="F17" s="98">
        <v>35</v>
      </c>
      <c r="G17" s="98">
        <f t="shared" si="0"/>
        <v>35</v>
      </c>
      <c r="M17" s="107"/>
      <c r="N17" s="107"/>
      <c r="O17" s="107"/>
      <c r="P17" s="131"/>
      <c r="Q17" s="131"/>
    </row>
    <row r="18" spans="1:17" ht="15">
      <c r="A18" s="132" t="s">
        <v>134</v>
      </c>
      <c r="B18" s="97">
        <v>2</v>
      </c>
      <c r="C18" s="98">
        <v>65</v>
      </c>
      <c r="D18" s="98">
        <v>65</v>
      </c>
      <c r="E18" s="98"/>
      <c r="F18" s="98">
        <v>65</v>
      </c>
      <c r="G18" s="98">
        <f t="shared" si="0"/>
        <v>130</v>
      </c>
      <c r="M18" s="107"/>
      <c r="N18" s="107"/>
      <c r="O18" s="107"/>
      <c r="P18" s="131"/>
      <c r="Q18" s="131"/>
    </row>
    <row r="19" spans="1:17" ht="15">
      <c r="A19" s="132" t="s">
        <v>135</v>
      </c>
      <c r="B19" s="97">
        <v>1</v>
      </c>
      <c r="C19" s="98">
        <v>35</v>
      </c>
      <c r="D19" s="98">
        <v>35</v>
      </c>
      <c r="E19" s="98"/>
      <c r="F19" s="98">
        <v>35</v>
      </c>
      <c r="G19" s="98">
        <f t="shared" si="0"/>
        <v>35</v>
      </c>
      <c r="M19" s="107"/>
      <c r="N19" s="107"/>
      <c r="O19" s="107"/>
      <c r="P19" s="131"/>
      <c r="Q19" s="131"/>
    </row>
    <row r="20" spans="1:17" ht="15">
      <c r="A20" s="132" t="s">
        <v>136</v>
      </c>
      <c r="B20" s="97">
        <v>1</v>
      </c>
      <c r="C20" s="98">
        <v>30</v>
      </c>
      <c r="D20" s="98">
        <v>30</v>
      </c>
      <c r="E20" s="98"/>
      <c r="F20" s="98">
        <v>30</v>
      </c>
      <c r="G20" s="98">
        <f t="shared" si="0"/>
        <v>30</v>
      </c>
      <c r="M20" s="107"/>
      <c r="N20" s="107"/>
      <c r="O20" s="107"/>
      <c r="P20" s="131"/>
      <c r="Q20" s="131"/>
    </row>
    <row r="21" spans="1:17" ht="15">
      <c r="A21" s="132" t="s">
        <v>137</v>
      </c>
      <c r="B21" s="97">
        <v>1</v>
      </c>
      <c r="C21" s="98">
        <v>45</v>
      </c>
      <c r="D21" s="98">
        <v>45</v>
      </c>
      <c r="E21" s="98"/>
      <c r="F21" s="98">
        <v>45</v>
      </c>
      <c r="G21" s="98">
        <f t="shared" si="0"/>
        <v>45</v>
      </c>
      <c r="M21" s="107"/>
      <c r="N21" s="107"/>
      <c r="O21" s="107"/>
      <c r="P21" s="131"/>
      <c r="Q21" s="131"/>
    </row>
    <row r="22" spans="1:17" ht="15">
      <c r="A22" s="93" t="s">
        <v>108</v>
      </c>
      <c r="B22" s="97">
        <v>1</v>
      </c>
      <c r="C22" s="98">
        <v>41</v>
      </c>
      <c r="D22" s="98">
        <v>22.8</v>
      </c>
      <c r="E22" s="98"/>
      <c r="F22" s="98">
        <f>(C22+D22)/2</f>
        <v>31.9</v>
      </c>
      <c r="G22" s="98">
        <f>F22*B22</f>
        <v>31.9</v>
      </c>
      <c r="M22" s="107"/>
      <c r="N22" s="107"/>
      <c r="O22" s="107"/>
      <c r="P22" s="131"/>
      <c r="Q22" s="131"/>
    </row>
    <row r="23" spans="1:17" ht="13.5" customHeight="1">
      <c r="A23" s="93" t="s">
        <v>109</v>
      </c>
      <c r="B23" s="97">
        <v>1</v>
      </c>
      <c r="C23" s="98">
        <v>1299</v>
      </c>
      <c r="D23" s="98">
        <v>1590</v>
      </c>
      <c r="E23" s="98"/>
      <c r="F23" s="98">
        <f aca="true" t="shared" si="1" ref="F23:F28">(C23+D23)/2</f>
        <v>1444.5</v>
      </c>
      <c r="G23" s="98">
        <f t="shared" si="0"/>
        <v>1444.5</v>
      </c>
      <c r="M23" s="107"/>
      <c r="N23" s="107"/>
      <c r="O23" s="107"/>
      <c r="P23" s="131"/>
      <c r="Q23" s="131"/>
    </row>
    <row r="24" spans="1:17" ht="15">
      <c r="A24" s="93" t="s">
        <v>110</v>
      </c>
      <c r="B24" s="97">
        <v>1</v>
      </c>
      <c r="C24" s="98">
        <v>24.9</v>
      </c>
      <c r="D24" s="98">
        <v>23.39</v>
      </c>
      <c r="E24" s="98"/>
      <c r="F24" s="98">
        <f t="shared" si="1"/>
        <v>24.15</v>
      </c>
      <c r="G24" s="98">
        <f t="shared" si="0"/>
        <v>24.15</v>
      </c>
      <c r="M24" s="107"/>
      <c r="N24" s="107"/>
      <c r="O24" s="107"/>
      <c r="P24" s="131"/>
      <c r="Q24" s="131"/>
    </row>
    <row r="25" spans="1:17" ht="15">
      <c r="A25" s="93" t="s">
        <v>111</v>
      </c>
      <c r="B25" s="97">
        <v>1</v>
      </c>
      <c r="C25" s="98">
        <v>319.2</v>
      </c>
      <c r="D25" s="98">
        <v>306.99</v>
      </c>
      <c r="E25" s="98"/>
      <c r="F25" s="98">
        <f t="shared" si="1"/>
        <v>313.1</v>
      </c>
      <c r="G25" s="98">
        <f t="shared" si="0"/>
        <v>313.1</v>
      </c>
      <c r="M25" s="107"/>
      <c r="N25" s="107"/>
      <c r="O25" s="107"/>
      <c r="P25" s="131"/>
      <c r="Q25" s="131"/>
    </row>
    <row r="26" spans="1:17" ht="15">
      <c r="A26" s="93" t="s">
        <v>112</v>
      </c>
      <c r="B26" s="97">
        <v>5</v>
      </c>
      <c r="C26" s="98">
        <v>150</v>
      </c>
      <c r="D26" s="98">
        <v>50</v>
      </c>
      <c r="E26" s="98"/>
      <c r="F26" s="98">
        <f t="shared" si="1"/>
        <v>100</v>
      </c>
      <c r="G26" s="98">
        <f t="shared" si="0"/>
        <v>500</v>
      </c>
      <c r="M26" s="107"/>
      <c r="N26" s="107"/>
      <c r="O26" s="107"/>
      <c r="P26" s="131"/>
      <c r="Q26" s="131"/>
    </row>
    <row r="27" spans="1:17" ht="15">
      <c r="A27" s="93" t="s">
        <v>107</v>
      </c>
      <c r="B27" s="97">
        <v>1</v>
      </c>
      <c r="C27" s="98">
        <v>98.9</v>
      </c>
      <c r="D27" s="98">
        <v>99.8</v>
      </c>
      <c r="E27" s="98"/>
      <c r="F27" s="98">
        <f t="shared" si="1"/>
        <v>99.35</v>
      </c>
      <c r="G27" s="98">
        <f t="shared" si="0"/>
        <v>99.35</v>
      </c>
      <c r="L27" t="e">
        <f>[1]!VExtenso(J27)</f>
        <v>#NAME?</v>
      </c>
      <c r="M27" s="107"/>
      <c r="N27" s="107"/>
      <c r="O27" s="107"/>
      <c r="P27" s="131"/>
      <c r="Q27" s="131"/>
    </row>
    <row r="28" spans="1:17" ht="15">
      <c r="A28" s="93" t="s">
        <v>106</v>
      </c>
      <c r="B28" s="97">
        <v>1</v>
      </c>
      <c r="C28" s="98">
        <v>23.39</v>
      </c>
      <c r="D28" s="98">
        <v>18.81</v>
      </c>
      <c r="E28" s="98"/>
      <c r="F28" s="98">
        <f t="shared" si="1"/>
        <v>21.1</v>
      </c>
      <c r="G28" s="98">
        <f t="shared" si="0"/>
        <v>21.1</v>
      </c>
      <c r="M28" s="107"/>
      <c r="N28" s="107"/>
      <c r="O28" s="107"/>
      <c r="P28" s="131"/>
      <c r="Q28" s="131"/>
    </row>
    <row r="29" spans="1:17" ht="15.75" thickBot="1">
      <c r="A29" s="404" t="s">
        <v>97</v>
      </c>
      <c r="B29" s="405"/>
      <c r="C29" s="405"/>
      <c r="D29" s="405"/>
      <c r="E29" s="405"/>
      <c r="F29" s="406"/>
      <c r="G29" s="94">
        <f>SUM(G2:G28)</f>
        <v>9345.44</v>
      </c>
      <c r="M29" s="107"/>
      <c r="N29" s="107"/>
      <c r="O29" s="107"/>
      <c r="P29" s="131"/>
      <c r="Q29" s="131"/>
    </row>
    <row r="30" spans="1:17" ht="15">
      <c r="A30" s="88"/>
      <c r="B30" s="89"/>
      <c r="C30" s="89"/>
      <c r="D30" s="89"/>
      <c r="E30" s="89"/>
      <c r="F30" s="89"/>
      <c r="G30" s="89"/>
      <c r="M30" s="107"/>
      <c r="N30" s="107"/>
      <c r="O30" s="107"/>
      <c r="P30" s="131"/>
      <c r="Q30" s="131"/>
    </row>
    <row r="31" spans="1:17" ht="15">
      <c r="A31" s="410" t="s">
        <v>173</v>
      </c>
      <c r="B31" s="411"/>
      <c r="C31" s="411"/>
      <c r="D31" s="411"/>
      <c r="E31" s="411"/>
      <c r="F31" s="412"/>
      <c r="G31" s="90">
        <f>G29*5%</f>
        <v>467.27</v>
      </c>
      <c r="M31" s="107"/>
      <c r="N31" s="107"/>
      <c r="O31" s="107"/>
      <c r="P31" s="131"/>
      <c r="Q31" s="131"/>
    </row>
    <row r="32" spans="1:17" ht="30" customHeight="1">
      <c r="A32" s="410" t="s">
        <v>165</v>
      </c>
      <c r="B32" s="411"/>
      <c r="C32" s="411"/>
      <c r="D32" s="411"/>
      <c r="E32" s="411"/>
      <c r="F32" s="412"/>
      <c r="G32" s="90">
        <f>G29*0.8/48</f>
        <v>155.76</v>
      </c>
      <c r="M32" s="107"/>
      <c r="N32" s="107"/>
      <c r="O32" s="107"/>
      <c r="P32" s="131"/>
      <c r="Q32" s="131"/>
    </row>
    <row r="33" spans="1:17" ht="15">
      <c r="A33" s="407" t="s">
        <v>98</v>
      </c>
      <c r="B33" s="408"/>
      <c r="C33" s="408"/>
      <c r="D33" s="408"/>
      <c r="E33" s="408"/>
      <c r="F33" s="409"/>
      <c r="G33" s="91">
        <f>SUM(G31:G32)</f>
        <v>623.03</v>
      </c>
      <c r="M33" s="107"/>
      <c r="N33" s="107"/>
      <c r="O33" s="107"/>
      <c r="P33" s="131"/>
      <c r="Q33" s="131"/>
    </row>
    <row r="34" spans="1:7" ht="15">
      <c r="A34" s="410" t="s">
        <v>99</v>
      </c>
      <c r="B34" s="411"/>
      <c r="C34" s="411"/>
      <c r="D34" s="411"/>
      <c r="E34" s="411"/>
      <c r="F34" s="412"/>
      <c r="G34" s="92">
        <v>1</v>
      </c>
    </row>
    <row r="35" spans="1:7" ht="15">
      <c r="A35" s="407" t="s">
        <v>100</v>
      </c>
      <c r="B35" s="408"/>
      <c r="C35" s="408"/>
      <c r="D35" s="408"/>
      <c r="E35" s="408"/>
      <c r="F35" s="409"/>
      <c r="G35" s="91">
        <f>G33*G34</f>
        <v>623.03</v>
      </c>
    </row>
    <row r="43" ht="15" customHeight="1"/>
  </sheetData>
  <sheetProtection/>
  <mergeCells count="6">
    <mergeCell ref="A29:F29"/>
    <mergeCell ref="A35:F35"/>
    <mergeCell ref="A34:F34"/>
    <mergeCell ref="A33:F33"/>
    <mergeCell ref="A32:F32"/>
    <mergeCell ref="A31:F3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30" zoomScaleSheetLayoutView="130" zoomScalePageLayoutView="0" workbookViewId="0" topLeftCell="A1">
      <selection activeCell="J27" sqref="J27:K27"/>
    </sheetView>
  </sheetViews>
  <sheetFormatPr defaultColWidth="9.140625" defaultRowHeight="15"/>
  <cols>
    <col min="1" max="1" width="31.28125" style="107" customWidth="1"/>
    <col min="2" max="2" width="21.7109375" style="107" customWidth="1"/>
    <col min="3" max="3" width="9.140625" style="107" customWidth="1"/>
    <col min="4" max="4" width="13.7109375" style="107" customWidth="1"/>
    <col min="5" max="16384" width="9.140625" style="107" customWidth="1"/>
  </cols>
  <sheetData>
    <row r="1" spans="1:4" ht="26.25" thickBot="1">
      <c r="A1" s="109" t="s">
        <v>86</v>
      </c>
      <c r="B1" s="110" t="s">
        <v>118</v>
      </c>
      <c r="C1" s="111" t="s">
        <v>142</v>
      </c>
      <c r="D1" s="111" t="s">
        <v>143</v>
      </c>
    </row>
    <row r="2" spans="1:4" ht="15.75" thickBot="1">
      <c r="A2" s="112" t="s">
        <v>144</v>
      </c>
      <c r="B2" s="113">
        <v>2</v>
      </c>
      <c r="C2" s="115">
        <v>22</v>
      </c>
      <c r="D2" s="116">
        <f>C2*B2</f>
        <v>44</v>
      </c>
    </row>
    <row r="3" spans="1:4" ht="15.75" thickBot="1">
      <c r="A3" s="112" t="s">
        <v>145</v>
      </c>
      <c r="B3" s="113">
        <v>1</v>
      </c>
      <c r="C3" s="115">
        <v>7</v>
      </c>
      <c r="D3" s="116">
        <f aca="true" t="shared" si="0" ref="D3:D8">C3*B3</f>
        <v>7</v>
      </c>
    </row>
    <row r="4" spans="1:4" ht="15.75" thickBot="1">
      <c r="A4" s="112" t="s">
        <v>146</v>
      </c>
      <c r="B4" s="113">
        <v>2</v>
      </c>
      <c r="C4" s="115">
        <v>4.68</v>
      </c>
      <c r="D4" s="116">
        <f t="shared" si="0"/>
        <v>9.36</v>
      </c>
    </row>
    <row r="5" spans="1:4" ht="15.75" thickBot="1">
      <c r="A5" s="112" t="s">
        <v>147</v>
      </c>
      <c r="B5" s="113">
        <v>2</v>
      </c>
      <c r="C5" s="115">
        <v>5</v>
      </c>
      <c r="D5" s="116">
        <f t="shared" si="0"/>
        <v>10</v>
      </c>
    </row>
    <row r="6" spans="1:4" ht="15.75" thickBot="1">
      <c r="A6" s="112" t="s">
        <v>148</v>
      </c>
      <c r="B6" s="113">
        <v>1</v>
      </c>
      <c r="C6" s="115">
        <v>20</v>
      </c>
      <c r="D6" s="116">
        <f t="shared" si="0"/>
        <v>20</v>
      </c>
    </row>
    <row r="7" spans="1:4" ht="15.75" thickBot="1">
      <c r="A7" s="112" t="s">
        <v>149</v>
      </c>
      <c r="B7" s="113">
        <v>1</v>
      </c>
      <c r="C7" s="115">
        <v>5</v>
      </c>
      <c r="D7" s="116">
        <f t="shared" si="0"/>
        <v>5</v>
      </c>
    </row>
    <row r="8" spans="1:4" ht="15.75" thickBot="1">
      <c r="A8" s="112" t="s">
        <v>150</v>
      </c>
      <c r="B8" s="113">
        <v>1</v>
      </c>
      <c r="C8" s="115">
        <v>0.7</v>
      </c>
      <c r="D8" s="116">
        <f t="shared" si="0"/>
        <v>0.7</v>
      </c>
    </row>
    <row r="9" spans="1:4" ht="15.75" thickBot="1">
      <c r="A9" s="413" t="s">
        <v>151</v>
      </c>
      <c r="B9" s="414"/>
      <c r="C9" s="415"/>
      <c r="D9" s="117">
        <f>SUM(D2:D8)</f>
        <v>96.06</v>
      </c>
    </row>
    <row r="10" spans="1:4" ht="15.75" thickBot="1">
      <c r="A10" s="413" t="s">
        <v>152</v>
      </c>
      <c r="B10" s="414"/>
      <c r="C10" s="415"/>
      <c r="D10" s="118">
        <f>D9*2</f>
        <v>192.12</v>
      </c>
    </row>
    <row r="11" spans="1:4" ht="15.75" thickBot="1">
      <c r="A11" s="416" t="s">
        <v>153</v>
      </c>
      <c r="B11" s="417"/>
      <c r="C11" s="418"/>
      <c r="D11" s="119">
        <f>D10/12</f>
        <v>16.01</v>
      </c>
    </row>
    <row r="27" ht="15">
      <c r="L27" s="107" t="e">
        <f>[1]!VExtenso(J27)</f>
        <v>#NAME?</v>
      </c>
    </row>
  </sheetData>
  <sheetProtection/>
  <mergeCells count="3">
    <mergeCell ref="A9:C9"/>
    <mergeCell ref="A10:C10"/>
    <mergeCell ref="A11:C1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J27" sqref="J27:K27"/>
    </sheetView>
  </sheetViews>
  <sheetFormatPr defaultColWidth="9.140625" defaultRowHeight="15"/>
  <cols>
    <col min="1" max="1" width="56.57421875" style="107" customWidth="1"/>
    <col min="2" max="2" width="9.140625" style="107" customWidth="1"/>
    <col min="3" max="3" width="11.140625" style="107" bestFit="1" customWidth="1"/>
    <col min="4" max="4" width="9.140625" style="107" customWidth="1"/>
    <col min="5" max="5" width="12.7109375" style="107" bestFit="1" customWidth="1"/>
    <col min="6" max="16384" width="9.140625" style="107" customWidth="1"/>
  </cols>
  <sheetData>
    <row r="1" spans="1:4" ht="16.5" thickBot="1">
      <c r="A1" s="419" t="s">
        <v>182</v>
      </c>
      <c r="B1" s="419"/>
      <c r="C1" s="419"/>
      <c r="D1" s="419"/>
    </row>
    <row r="2" spans="1:4" ht="26.25" thickBot="1">
      <c r="A2" s="120" t="s">
        <v>94</v>
      </c>
      <c r="B2" s="121" t="s">
        <v>154</v>
      </c>
      <c r="C2" s="121" t="s">
        <v>155</v>
      </c>
      <c r="D2" s="121" t="s">
        <v>156</v>
      </c>
    </row>
    <row r="3" spans="1:4" ht="15.75" thickBot="1">
      <c r="A3" s="112" t="s">
        <v>157</v>
      </c>
      <c r="B3" s="122">
        <v>16</v>
      </c>
      <c r="C3" s="108">
        <v>2</v>
      </c>
      <c r="D3" s="122">
        <f aca="true" t="shared" si="0" ref="D3:D8">C3*B3</f>
        <v>32</v>
      </c>
    </row>
    <row r="4" spans="1:4" ht="15.75" thickBot="1">
      <c r="A4" s="112" t="s">
        <v>158</v>
      </c>
      <c r="B4" s="122">
        <v>15.99</v>
      </c>
      <c r="C4" s="108">
        <v>2</v>
      </c>
      <c r="D4" s="122">
        <f t="shared" si="0"/>
        <v>31.98</v>
      </c>
    </row>
    <row r="5" spans="1:4" ht="15.75" thickBot="1">
      <c r="A5" s="112" t="s">
        <v>159</v>
      </c>
      <c r="B5" s="122">
        <v>23</v>
      </c>
      <c r="C5" s="108">
        <v>2</v>
      </c>
      <c r="D5" s="122">
        <f t="shared" si="0"/>
        <v>46</v>
      </c>
    </row>
    <row r="6" spans="1:4" ht="15.75" thickBot="1">
      <c r="A6" s="112" t="s">
        <v>160</v>
      </c>
      <c r="B6" s="122">
        <v>15</v>
      </c>
      <c r="C6" s="108">
        <v>2</v>
      </c>
      <c r="D6" s="122">
        <f t="shared" si="0"/>
        <v>30</v>
      </c>
    </row>
    <row r="7" spans="1:4" ht="15.75" thickBot="1">
      <c r="A7" s="112" t="s">
        <v>161</v>
      </c>
      <c r="B7" s="122">
        <v>2.1</v>
      </c>
      <c r="C7" s="123">
        <v>5</v>
      </c>
      <c r="D7" s="122">
        <f t="shared" si="0"/>
        <v>10.5</v>
      </c>
    </row>
    <row r="8" spans="1:4" ht="15.75" thickBot="1">
      <c r="A8" s="112" t="s">
        <v>162</v>
      </c>
      <c r="B8" s="122">
        <v>47</v>
      </c>
      <c r="C8" s="124">
        <v>2</v>
      </c>
      <c r="D8" s="122">
        <f t="shared" si="0"/>
        <v>94</v>
      </c>
    </row>
    <row r="9" spans="1:4" ht="15.75" thickBot="1">
      <c r="A9" s="125" t="s">
        <v>163</v>
      </c>
      <c r="B9" s="126"/>
      <c r="C9" s="127"/>
      <c r="D9" s="128">
        <f>SUM(D3:D8)</f>
        <v>244.48</v>
      </c>
    </row>
    <row r="10" spans="1:4" ht="15.75" thickBot="1">
      <c r="A10" s="129"/>
      <c r="B10" s="114"/>
      <c r="C10" s="130" t="s">
        <v>164</v>
      </c>
      <c r="D10" s="128">
        <f>D9/6</f>
        <v>40.75</v>
      </c>
    </row>
    <row r="14" ht="15">
      <c r="E14" s="131">
        <f>Plan2!G20</f>
        <v>352499.28</v>
      </c>
    </row>
    <row r="27" ht="15">
      <c r="L27" s="107" t="e">
        <f>[1]!VExtenso(J27)</f>
        <v>#NAME?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60" zoomScaleNormal="90" zoomScalePageLayoutView="0" workbookViewId="0" topLeftCell="A97">
      <selection activeCell="I111" sqref="I111"/>
    </sheetView>
  </sheetViews>
  <sheetFormatPr defaultColWidth="9.140625" defaultRowHeight="15"/>
  <cols>
    <col min="1" max="1" width="15.8515625" style="107" customWidth="1"/>
    <col min="2" max="2" width="14.7109375" style="107" customWidth="1"/>
    <col min="3" max="3" width="20.57421875" style="107" customWidth="1"/>
    <col min="4" max="4" width="12.7109375" style="107" bestFit="1" customWidth="1"/>
    <col min="5" max="5" width="15.00390625" style="107" customWidth="1"/>
    <col min="6" max="6" width="14.421875" style="107" customWidth="1"/>
    <col min="7" max="8" width="12.00390625" style="107" customWidth="1"/>
    <col min="9" max="9" width="16.140625" style="107" customWidth="1"/>
    <col min="10" max="10" width="15.421875" style="107" customWidth="1"/>
    <col min="11" max="11" width="14.57421875" style="107" customWidth="1"/>
    <col min="12" max="16384" width="9.140625" style="107" customWidth="1"/>
  </cols>
  <sheetData>
    <row r="1" spans="1:6" ht="15">
      <c r="A1" s="26"/>
      <c r="B1" s="27"/>
      <c r="C1" s="27"/>
      <c r="D1" s="32"/>
      <c r="E1" s="27"/>
      <c r="F1" s="28"/>
    </row>
    <row r="2" spans="1:6" ht="15.75">
      <c r="A2" s="344" t="s">
        <v>197</v>
      </c>
      <c r="B2" s="345"/>
      <c r="C2" s="345"/>
      <c r="D2" s="345"/>
      <c r="E2" s="345"/>
      <c r="F2" s="346"/>
    </row>
    <row r="3" spans="1:11" ht="16.5" thickBot="1">
      <c r="A3" s="347" t="s">
        <v>77</v>
      </c>
      <c r="B3" s="348"/>
      <c r="C3" s="348"/>
      <c r="D3" s="348"/>
      <c r="E3" s="348"/>
      <c r="F3" s="349"/>
      <c r="G3" s="2"/>
      <c r="H3" s="2"/>
      <c r="I3" s="2"/>
      <c r="J3" s="2"/>
      <c r="K3" s="2"/>
    </row>
    <row r="4" spans="1:11" ht="16.5" thickBot="1">
      <c r="A4" s="350" t="s">
        <v>191</v>
      </c>
      <c r="B4" s="351"/>
      <c r="C4" s="351"/>
      <c r="D4" s="351"/>
      <c r="E4" s="351"/>
      <c r="F4" s="352"/>
      <c r="G4" s="3"/>
      <c r="H4" s="2"/>
      <c r="I4" s="2"/>
      <c r="J4" s="2"/>
      <c r="K4" s="2"/>
    </row>
    <row r="5" spans="1:11" ht="15.75" thickBot="1">
      <c r="A5" s="353"/>
      <c r="B5" s="354"/>
      <c r="C5" s="354"/>
      <c r="D5" s="354"/>
      <c r="E5" s="354"/>
      <c r="F5" s="355"/>
      <c r="G5" s="3"/>
      <c r="H5" s="2"/>
      <c r="I5" s="2"/>
      <c r="J5" s="2"/>
      <c r="K5" s="2"/>
    </row>
    <row r="6" spans="1:11" ht="15.75" thickBot="1">
      <c r="A6" s="335" t="s">
        <v>1</v>
      </c>
      <c r="B6" s="336"/>
      <c r="C6" s="336"/>
      <c r="D6" s="336"/>
      <c r="E6" s="336"/>
      <c r="F6" s="337"/>
      <c r="G6" s="3"/>
      <c r="H6" s="2"/>
      <c r="I6" s="2"/>
      <c r="J6" s="2"/>
      <c r="K6" s="2"/>
    </row>
    <row r="7" spans="1:11" ht="19.5" thickBot="1">
      <c r="A7" s="356" t="s">
        <v>81</v>
      </c>
      <c r="B7" s="357"/>
      <c r="C7" s="357"/>
      <c r="D7" s="358"/>
      <c r="E7" s="292" t="s">
        <v>82</v>
      </c>
      <c r="F7" s="294"/>
      <c r="G7" s="3"/>
      <c r="H7" s="2"/>
      <c r="I7" s="2"/>
      <c r="J7" s="2"/>
      <c r="K7" s="2"/>
    </row>
    <row r="8" spans="1:11" ht="15">
      <c r="A8" s="323" t="s">
        <v>192</v>
      </c>
      <c r="B8" s="324"/>
      <c r="C8" s="324"/>
      <c r="D8" s="325"/>
      <c r="E8" s="329" t="s">
        <v>2</v>
      </c>
      <c r="F8" s="330"/>
      <c r="G8" s="3"/>
      <c r="H8" s="2"/>
      <c r="I8" s="2"/>
      <c r="J8" s="2"/>
      <c r="K8" s="2"/>
    </row>
    <row r="9" spans="1:11" ht="15.75" thickBot="1">
      <c r="A9" s="326"/>
      <c r="B9" s="327"/>
      <c r="C9" s="327"/>
      <c r="D9" s="328"/>
      <c r="E9" s="331"/>
      <c r="F9" s="332"/>
      <c r="G9" s="3"/>
      <c r="H9" s="2"/>
      <c r="I9" s="2"/>
      <c r="J9" s="2"/>
      <c r="K9" s="2"/>
    </row>
    <row r="10" spans="1:11" ht="15.75" thickBot="1">
      <c r="A10" s="359"/>
      <c r="B10" s="360"/>
      <c r="C10" s="360"/>
      <c r="D10" s="360"/>
      <c r="E10" s="33"/>
      <c r="F10" s="34"/>
      <c r="G10" s="3"/>
      <c r="H10" s="2"/>
      <c r="I10" s="2"/>
      <c r="J10" s="2"/>
      <c r="K10" s="2"/>
    </row>
    <row r="11" spans="1:11" ht="15.75" thickBot="1">
      <c r="A11" s="335" t="s">
        <v>3</v>
      </c>
      <c r="B11" s="336"/>
      <c r="C11" s="336"/>
      <c r="D11" s="336"/>
      <c r="E11" s="336"/>
      <c r="F11" s="337"/>
      <c r="G11" s="3"/>
      <c r="H11" s="2"/>
      <c r="I11" s="2"/>
      <c r="J11" s="2"/>
      <c r="K11" s="2"/>
    </row>
    <row r="12" spans="1:11" ht="19.5" thickBot="1">
      <c r="A12" s="363" t="s">
        <v>193</v>
      </c>
      <c r="B12" s="364"/>
      <c r="C12" s="364"/>
      <c r="D12" s="364"/>
      <c r="E12" s="365"/>
      <c r="F12" s="9">
        <f>'Base Eletricista'!C3</f>
        <v>1205.6</v>
      </c>
      <c r="G12" s="3"/>
      <c r="H12" s="2"/>
      <c r="I12" s="2"/>
      <c r="J12" s="2"/>
      <c r="K12" s="2"/>
    </row>
    <row r="13" spans="1:11" ht="15.75" thickBot="1">
      <c r="A13" s="366"/>
      <c r="B13" s="367"/>
      <c r="C13" s="367"/>
      <c r="D13" s="367"/>
      <c r="E13" s="367"/>
      <c r="F13" s="368"/>
      <c r="G13" s="3"/>
      <c r="H13" s="2"/>
      <c r="I13" s="2"/>
      <c r="J13" s="2"/>
      <c r="K13" s="2"/>
    </row>
    <row r="14" spans="1:11" ht="15.75" thickBot="1">
      <c r="A14" s="314" t="s">
        <v>4</v>
      </c>
      <c r="B14" s="315"/>
      <c r="C14" s="315"/>
      <c r="D14" s="315"/>
      <c r="E14" s="315"/>
      <c r="F14" s="313"/>
      <c r="G14" s="3"/>
      <c r="H14" s="2"/>
      <c r="I14" s="2"/>
      <c r="J14" s="2"/>
      <c r="K14" s="2"/>
    </row>
    <row r="15" spans="1:11" ht="15.75" thickBot="1">
      <c r="A15" s="316" t="s">
        <v>5</v>
      </c>
      <c r="B15" s="317"/>
      <c r="C15" s="317"/>
      <c r="D15" s="317"/>
      <c r="E15" s="317"/>
      <c r="F15" s="18">
        <f>'Base Eletricista'!C3</f>
        <v>1205.6</v>
      </c>
      <c r="G15" s="3"/>
      <c r="H15" s="2"/>
      <c r="I15" s="2"/>
      <c r="J15" s="2"/>
      <c r="K15" s="2"/>
    </row>
    <row r="16" spans="1:11" ht="15.75" thickBot="1">
      <c r="A16" s="306" t="s">
        <v>6</v>
      </c>
      <c r="B16" s="307"/>
      <c r="C16" s="307"/>
      <c r="D16" s="318"/>
      <c r="E16" s="10">
        <v>0.3</v>
      </c>
      <c r="F16" s="225">
        <f>F15*E16</f>
        <v>361.68</v>
      </c>
      <c r="G16" s="3"/>
      <c r="H16" s="2"/>
      <c r="I16" s="2"/>
      <c r="J16" s="2"/>
      <c r="K16" s="2"/>
    </row>
    <row r="17" spans="1:11" ht="15.75" thickBot="1">
      <c r="A17" s="361"/>
      <c r="B17" s="362"/>
      <c r="C17" s="362"/>
      <c r="D17" s="362"/>
      <c r="E17" s="35"/>
      <c r="F17" s="36"/>
      <c r="G17" s="3"/>
      <c r="H17" s="2"/>
      <c r="I17" s="2"/>
      <c r="J17" s="2"/>
      <c r="K17" s="2"/>
    </row>
    <row r="18" spans="1:11" ht="15.75" thickBot="1">
      <c r="A18" s="306" t="s">
        <v>7</v>
      </c>
      <c r="B18" s="307"/>
      <c r="C18" s="307"/>
      <c r="D18" s="307"/>
      <c r="E18" s="12"/>
      <c r="F18" s="11"/>
      <c r="G18" s="3"/>
      <c r="H18" s="2"/>
      <c r="I18" s="2"/>
      <c r="J18" s="2"/>
      <c r="K18" s="2"/>
    </row>
    <row r="19" spans="1:11" ht="15.75" thickBot="1">
      <c r="A19" s="321" t="s">
        <v>8</v>
      </c>
      <c r="B19" s="322"/>
      <c r="C19" s="322"/>
      <c r="D19" s="322"/>
      <c r="E19" s="19"/>
      <c r="F19" s="20"/>
      <c r="G19" s="3"/>
      <c r="H19" s="2"/>
      <c r="I19" s="2"/>
      <c r="J19" s="2"/>
      <c r="K19" s="2"/>
    </row>
    <row r="20" spans="1:11" ht="15.75" thickBot="1">
      <c r="A20" s="306" t="s">
        <v>9</v>
      </c>
      <c r="B20" s="307"/>
      <c r="C20" s="307"/>
      <c r="D20" s="307"/>
      <c r="E20" s="13"/>
      <c r="F20" s="11"/>
      <c r="G20" s="3"/>
      <c r="H20" s="2"/>
      <c r="I20" s="2"/>
      <c r="J20" s="2"/>
      <c r="K20" s="2"/>
    </row>
    <row r="21" spans="1:11" ht="15.75" thickBot="1">
      <c r="A21" s="308"/>
      <c r="B21" s="309"/>
      <c r="C21" s="309"/>
      <c r="D21" s="309"/>
      <c r="E21" s="309"/>
      <c r="F21" s="310"/>
      <c r="G21" s="3"/>
      <c r="H21" s="2"/>
      <c r="I21" s="2"/>
      <c r="J21" s="2"/>
      <c r="K21" s="2"/>
    </row>
    <row r="22" spans="1:11" ht="15.75" thickBot="1">
      <c r="A22" s="301" t="s">
        <v>10</v>
      </c>
      <c r="B22" s="302"/>
      <c r="C22" s="302"/>
      <c r="D22" s="303"/>
      <c r="E22" s="14"/>
      <c r="F22" s="15">
        <f>SUM(F19+F18+F16+F15+F17)</f>
        <v>1567.28</v>
      </c>
      <c r="G22" s="3"/>
      <c r="H22" s="2"/>
      <c r="I22" s="2"/>
      <c r="J22" s="2"/>
      <c r="K22" s="2"/>
    </row>
    <row r="23" spans="1:11" ht="15.75" thickBot="1">
      <c r="A23" s="37"/>
      <c r="B23" s="38"/>
      <c r="C23" s="38"/>
      <c r="D23" s="39"/>
      <c r="E23" s="39"/>
      <c r="F23" s="40"/>
      <c r="G23" s="3"/>
      <c r="H23" s="2"/>
      <c r="I23" s="2"/>
      <c r="J23" s="2"/>
      <c r="K23" s="2"/>
    </row>
    <row r="24" spans="1:11" ht="15.75" thickBot="1">
      <c r="A24" s="311" t="s">
        <v>11</v>
      </c>
      <c r="B24" s="312"/>
      <c r="C24" s="312"/>
      <c r="D24" s="312"/>
      <c r="E24" s="312"/>
      <c r="F24" s="313"/>
      <c r="G24" s="3"/>
      <c r="H24" s="2"/>
      <c r="I24" s="2"/>
      <c r="J24" s="2"/>
      <c r="K24" s="2"/>
    </row>
    <row r="25" spans="1:11" ht="15.75" thickBot="1">
      <c r="A25" s="165"/>
      <c r="B25" s="166"/>
      <c r="C25" s="166"/>
      <c r="D25" s="166"/>
      <c r="E25" s="166"/>
      <c r="F25" s="167"/>
      <c r="G25" s="3"/>
      <c r="H25" s="2"/>
      <c r="I25" s="2"/>
      <c r="J25" s="2"/>
      <c r="K25" s="2"/>
    </row>
    <row r="26" spans="1:11" ht="15.75" thickBot="1">
      <c r="A26" s="297" t="s">
        <v>12</v>
      </c>
      <c r="B26" s="298"/>
      <c r="C26" s="298"/>
      <c r="D26" s="298"/>
      <c r="E26" s="83"/>
      <c r="F26" s="84"/>
      <c r="G26" s="3"/>
      <c r="H26" s="2"/>
      <c r="I26" s="2"/>
      <c r="J26" s="2"/>
      <c r="K26" s="2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313.46</v>
      </c>
      <c r="G27" s="3"/>
      <c r="H27" s="2"/>
      <c r="I27" s="2"/>
      <c r="J27" s="2"/>
      <c r="K27" s="2"/>
      <c r="L27" s="107" t="e">
        <f>[1]!VExtenso(J27)</f>
        <v>#NAME?</v>
      </c>
    </row>
    <row r="28" spans="1:11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125.38</v>
      </c>
      <c r="G28" s="3"/>
      <c r="H28" s="2"/>
      <c r="I28" s="2"/>
      <c r="J28" s="2"/>
      <c r="K28" s="2"/>
    </row>
    <row r="29" spans="1:11" ht="15">
      <c r="A29" s="284" t="s">
        <v>15</v>
      </c>
      <c r="B29" s="285"/>
      <c r="C29" s="285"/>
      <c r="D29" s="285"/>
      <c r="E29" s="41">
        <v>0.015</v>
      </c>
      <c r="F29" s="42">
        <f t="shared" si="0"/>
        <v>23.51</v>
      </c>
      <c r="G29" s="3"/>
      <c r="H29" s="2"/>
      <c r="I29" s="2"/>
      <c r="J29" s="2"/>
      <c r="K29" s="2"/>
    </row>
    <row r="30" spans="1:11" ht="15">
      <c r="A30" s="282" t="s">
        <v>16</v>
      </c>
      <c r="B30" s="283"/>
      <c r="C30" s="283"/>
      <c r="D30" s="283"/>
      <c r="E30" s="43">
        <v>0.01</v>
      </c>
      <c r="F30" s="44">
        <f t="shared" si="0"/>
        <v>15.67</v>
      </c>
      <c r="G30" s="3"/>
      <c r="H30" s="2"/>
      <c r="I30" s="2"/>
      <c r="J30" s="2"/>
      <c r="K30" s="2"/>
    </row>
    <row r="31" spans="1:11" ht="15">
      <c r="A31" s="284" t="s">
        <v>17</v>
      </c>
      <c r="B31" s="285"/>
      <c r="C31" s="285"/>
      <c r="D31" s="285"/>
      <c r="E31" s="41">
        <v>0.002</v>
      </c>
      <c r="F31" s="42">
        <f t="shared" si="0"/>
        <v>3.13</v>
      </c>
      <c r="G31" s="3"/>
      <c r="H31" s="2"/>
      <c r="I31" s="2"/>
      <c r="J31" s="2"/>
      <c r="K31" s="2"/>
    </row>
    <row r="32" spans="1:11" ht="15">
      <c r="A32" s="282" t="s">
        <v>18</v>
      </c>
      <c r="B32" s="283"/>
      <c r="C32" s="283"/>
      <c r="D32" s="283"/>
      <c r="E32" s="43">
        <v>0.006</v>
      </c>
      <c r="F32" s="44">
        <f t="shared" si="0"/>
        <v>9.4</v>
      </c>
      <c r="G32" s="3"/>
      <c r="H32" s="2"/>
      <c r="I32" s="2"/>
      <c r="J32" s="2"/>
      <c r="K32" s="2"/>
    </row>
    <row r="33" spans="1:11" ht="15">
      <c r="A33" s="284" t="s">
        <v>19</v>
      </c>
      <c r="B33" s="285"/>
      <c r="C33" s="285"/>
      <c r="D33" s="285"/>
      <c r="E33" s="41">
        <v>0.025</v>
      </c>
      <c r="F33" s="42">
        <f t="shared" si="0"/>
        <v>39.18</v>
      </c>
      <c r="G33" s="3"/>
      <c r="H33" s="2"/>
      <c r="I33" s="2"/>
      <c r="J33" s="2"/>
      <c r="K33" s="2"/>
    </row>
    <row r="34" spans="1:11" ht="15.75" thickBot="1">
      <c r="A34" s="282" t="s">
        <v>20</v>
      </c>
      <c r="B34" s="283"/>
      <c r="C34" s="283"/>
      <c r="D34" s="283"/>
      <c r="E34" s="43">
        <v>0.06</v>
      </c>
      <c r="F34" s="44">
        <f t="shared" si="0"/>
        <v>94.04</v>
      </c>
      <c r="G34" s="3"/>
      <c r="H34" s="2"/>
      <c r="I34" s="2"/>
      <c r="J34" s="2"/>
      <c r="K34" s="2"/>
    </row>
    <row r="35" spans="1:11" ht="15.75" thickBot="1">
      <c r="A35" s="301" t="s">
        <v>21</v>
      </c>
      <c r="B35" s="302"/>
      <c r="C35" s="302"/>
      <c r="D35" s="302"/>
      <c r="E35" s="16">
        <f>SUM(E27:E34)</f>
        <v>0.398</v>
      </c>
      <c r="F35" s="24">
        <f>SUM(F27:F34)</f>
        <v>623.77</v>
      </c>
      <c r="G35" s="3"/>
      <c r="H35" s="2"/>
      <c r="I35" s="2"/>
      <c r="J35" s="2"/>
      <c r="K35" s="2"/>
    </row>
    <row r="36" spans="1:11" ht="15">
      <c r="A36" s="37"/>
      <c r="B36" s="38"/>
      <c r="C36" s="38"/>
      <c r="D36" s="39"/>
      <c r="E36" s="39"/>
      <c r="F36" s="40"/>
      <c r="G36" s="3"/>
      <c r="H36" s="2"/>
      <c r="I36" s="2"/>
      <c r="J36" s="2"/>
      <c r="K36" s="2"/>
    </row>
    <row r="37" spans="1:11" ht="15.75" thickBot="1">
      <c r="A37" s="56"/>
      <c r="B37" s="55"/>
      <c r="C37" s="55"/>
      <c r="D37" s="47"/>
      <c r="E37" s="47"/>
      <c r="F37" s="34"/>
      <c r="G37" s="3"/>
      <c r="H37" s="2"/>
      <c r="I37" s="2"/>
      <c r="J37" s="2"/>
      <c r="K37" s="2"/>
    </row>
    <row r="38" spans="1:11" ht="15.75" thickBot="1">
      <c r="A38" s="297" t="s">
        <v>22</v>
      </c>
      <c r="B38" s="298"/>
      <c r="C38" s="298"/>
      <c r="D38" s="298"/>
      <c r="E38" s="80"/>
      <c r="F38" s="81"/>
      <c r="G38" s="3"/>
      <c r="H38" s="2"/>
      <c r="I38" s="2"/>
      <c r="J38" s="2"/>
      <c r="K38" s="2"/>
    </row>
    <row r="39" spans="1:11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130.6</v>
      </c>
      <c r="G39" s="3"/>
      <c r="H39" s="2"/>
      <c r="I39" s="2"/>
      <c r="J39" s="2"/>
      <c r="K39" s="2"/>
    </row>
    <row r="40" spans="1:11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174.14</v>
      </c>
      <c r="G40" s="3"/>
      <c r="H40" s="2"/>
      <c r="I40" s="2"/>
      <c r="J40" s="2"/>
      <c r="K40" s="2"/>
    </row>
    <row r="41" spans="1:11" ht="15">
      <c r="A41" s="282" t="s">
        <v>25</v>
      </c>
      <c r="B41" s="283"/>
      <c r="C41" s="283"/>
      <c r="D41" s="283"/>
      <c r="E41" s="43">
        <v>0.0194</v>
      </c>
      <c r="F41" s="44">
        <f t="shared" si="1"/>
        <v>30.41</v>
      </c>
      <c r="G41" s="3"/>
      <c r="H41" s="2"/>
      <c r="I41" s="2"/>
      <c r="J41" s="2"/>
      <c r="K41" s="2"/>
    </row>
    <row r="42" spans="1:11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21.79</v>
      </c>
      <c r="G42" s="3"/>
      <c r="H42" s="2"/>
      <c r="I42" s="2"/>
      <c r="J42" s="2"/>
      <c r="K42" s="2"/>
    </row>
    <row r="43" spans="1:11" ht="15">
      <c r="A43" s="282" t="s">
        <v>27</v>
      </c>
      <c r="B43" s="283"/>
      <c r="C43" s="283"/>
      <c r="D43" s="283"/>
      <c r="E43" s="43">
        <v>0.0021</v>
      </c>
      <c r="F43" s="44">
        <f t="shared" si="1"/>
        <v>3.29</v>
      </c>
      <c r="G43" s="3"/>
      <c r="H43" s="2"/>
      <c r="I43" s="2"/>
      <c r="J43" s="2"/>
      <c r="K43" s="2"/>
    </row>
    <row r="44" spans="1:11" ht="15">
      <c r="A44" s="284" t="s">
        <v>28</v>
      </c>
      <c r="B44" s="285"/>
      <c r="C44" s="285"/>
      <c r="D44" s="285"/>
      <c r="E44" s="41">
        <v>0.0056</v>
      </c>
      <c r="F44" s="42">
        <f t="shared" si="1"/>
        <v>8.78</v>
      </c>
      <c r="G44" s="3"/>
      <c r="H44" s="2"/>
      <c r="I44" s="2"/>
      <c r="J44" s="2"/>
      <c r="K44" s="2"/>
    </row>
    <row r="45" spans="1:11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1.16</v>
      </c>
      <c r="G45" s="3"/>
      <c r="H45" s="2"/>
      <c r="I45" s="2"/>
      <c r="J45" s="2"/>
      <c r="K45" s="2"/>
    </row>
    <row r="46" spans="1:11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0.33</v>
      </c>
      <c r="G46" s="3"/>
      <c r="H46" s="2"/>
      <c r="I46" s="2"/>
      <c r="J46" s="2"/>
      <c r="K46" s="2"/>
    </row>
    <row r="47" spans="1:11" ht="15.75" thickBot="1">
      <c r="A47" s="304" t="s">
        <v>9</v>
      </c>
      <c r="B47" s="305"/>
      <c r="C47" s="305"/>
      <c r="D47" s="305"/>
      <c r="E47" s="39"/>
      <c r="F47" s="40"/>
      <c r="G47" s="3"/>
      <c r="H47" s="2"/>
      <c r="I47" s="2"/>
      <c r="J47" s="2"/>
      <c r="K47" s="2"/>
    </row>
    <row r="48" spans="1:11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370.5</v>
      </c>
      <c r="G48" s="3"/>
      <c r="H48" s="2"/>
      <c r="I48" s="2"/>
      <c r="J48" s="2"/>
      <c r="K48" s="2"/>
    </row>
    <row r="49" spans="1:11" ht="15.75" thickBot="1">
      <c r="A49" s="37"/>
      <c r="B49" s="38"/>
      <c r="C49" s="38"/>
      <c r="D49" s="39"/>
      <c r="E49" s="39"/>
      <c r="F49" s="40"/>
      <c r="G49" s="3"/>
      <c r="H49" s="2"/>
      <c r="I49" s="2"/>
      <c r="J49" s="2"/>
      <c r="K49" s="2"/>
    </row>
    <row r="50" spans="1:11" ht="15.75" thickBot="1">
      <c r="A50" s="297" t="s">
        <v>32</v>
      </c>
      <c r="B50" s="298"/>
      <c r="C50" s="298"/>
      <c r="D50" s="298"/>
      <c r="E50" s="80"/>
      <c r="F50" s="81"/>
      <c r="G50" s="3"/>
      <c r="H50" s="2"/>
      <c r="I50" s="2"/>
      <c r="J50" s="2"/>
      <c r="K50" s="2"/>
    </row>
    <row r="51" spans="1:11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20.84</v>
      </c>
      <c r="G51" s="3"/>
      <c r="H51" s="2"/>
      <c r="I51" s="2"/>
      <c r="J51" s="2"/>
      <c r="K51" s="2"/>
    </row>
    <row r="52" spans="1:11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2.66</v>
      </c>
      <c r="G52" s="3"/>
      <c r="H52" s="2"/>
      <c r="I52" s="2"/>
      <c r="J52" s="2"/>
      <c r="K52" s="2"/>
    </row>
    <row r="53" spans="1:11" ht="30" customHeight="1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50.15</v>
      </c>
      <c r="G53" s="3"/>
      <c r="H53" s="2"/>
      <c r="I53" s="2"/>
      <c r="J53" s="2"/>
      <c r="K53" s="2"/>
    </row>
    <row r="54" spans="1:11" ht="30" customHeight="1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12.54</v>
      </c>
      <c r="G54" s="3"/>
      <c r="H54" s="2"/>
      <c r="I54" s="2"/>
      <c r="J54" s="2"/>
      <c r="K54" s="2"/>
    </row>
    <row r="55" spans="1:11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86.19</v>
      </c>
      <c r="G55" s="3"/>
      <c r="H55" s="2"/>
      <c r="I55" s="2"/>
      <c r="J55" s="2"/>
      <c r="K55" s="2"/>
    </row>
    <row r="56" spans="1:11" ht="15.75" thickBot="1">
      <c r="A56" s="299"/>
      <c r="B56" s="300"/>
      <c r="C56" s="300"/>
      <c r="D56" s="300"/>
      <c r="E56" s="47"/>
      <c r="F56" s="34"/>
      <c r="G56" s="3"/>
      <c r="H56" s="2"/>
      <c r="I56" s="2"/>
      <c r="J56" s="2"/>
      <c r="K56" s="2"/>
    </row>
    <row r="57" spans="1:11" ht="15.75" thickBot="1">
      <c r="A57" s="297" t="s">
        <v>38</v>
      </c>
      <c r="B57" s="298"/>
      <c r="C57" s="298"/>
      <c r="D57" s="298"/>
      <c r="E57" s="80"/>
      <c r="F57" s="81"/>
      <c r="G57" s="3"/>
      <c r="H57" s="2"/>
      <c r="I57" s="2"/>
      <c r="J57" s="2"/>
      <c r="K57" s="2"/>
    </row>
    <row r="58" spans="1:11" ht="30" customHeight="1" thickBot="1">
      <c r="A58" s="282" t="s">
        <v>39</v>
      </c>
      <c r="B58" s="283"/>
      <c r="C58" s="283"/>
      <c r="D58" s="283"/>
      <c r="E58" s="43">
        <f>E35*E48</f>
        <v>0.0941</v>
      </c>
      <c r="F58" s="44">
        <f>($F$15+$F$16+$F$18+$F$17)*E58</f>
        <v>147.48</v>
      </c>
      <c r="G58" s="3"/>
      <c r="H58" s="2"/>
      <c r="I58" s="2"/>
      <c r="J58" s="2"/>
      <c r="K58" s="2"/>
    </row>
    <row r="59" spans="1:11" ht="15.75" thickBot="1">
      <c r="A59" s="301" t="s">
        <v>40</v>
      </c>
      <c r="B59" s="302"/>
      <c r="C59" s="302"/>
      <c r="D59" s="302"/>
      <c r="E59" s="16">
        <f>E58</f>
        <v>0.0941</v>
      </c>
      <c r="F59" s="17">
        <f>SUM(F58)</f>
        <v>147.48</v>
      </c>
      <c r="G59" s="3"/>
      <c r="H59" s="2"/>
      <c r="I59" s="2"/>
      <c r="J59" s="2"/>
      <c r="K59" s="2"/>
    </row>
    <row r="60" spans="1:11" ht="15.75" thickBot="1">
      <c r="A60" s="369"/>
      <c r="B60" s="370"/>
      <c r="C60" s="370"/>
      <c r="D60" s="370"/>
      <c r="E60" s="47"/>
      <c r="F60" s="34"/>
      <c r="G60" s="3"/>
      <c r="H60" s="2"/>
      <c r="I60" s="2"/>
      <c r="J60" s="2"/>
      <c r="K60" s="2"/>
    </row>
    <row r="61" spans="1:11" ht="15.75" thickBot="1">
      <c r="A61" s="297" t="s">
        <v>41</v>
      </c>
      <c r="B61" s="298"/>
      <c r="C61" s="298"/>
      <c r="D61" s="298"/>
      <c r="E61" s="80"/>
      <c r="F61" s="82"/>
      <c r="G61" s="3"/>
      <c r="H61" s="2"/>
      <c r="I61" s="2"/>
      <c r="J61" s="2"/>
      <c r="K61" s="2"/>
    </row>
    <row r="62" spans="1:11" ht="18" customHeight="1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1.72</v>
      </c>
      <c r="G62" s="3"/>
      <c r="H62" s="2"/>
      <c r="I62" s="2"/>
      <c r="J62" s="2"/>
      <c r="K62" s="2"/>
    </row>
    <row r="63" spans="1:11" ht="30.7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0.27</v>
      </c>
      <c r="G63" s="3"/>
      <c r="H63" s="2"/>
      <c r="I63" s="2"/>
      <c r="J63" s="2"/>
      <c r="K63" s="2"/>
    </row>
    <row r="64" spans="1:11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1.99</v>
      </c>
      <c r="G64" s="3"/>
      <c r="H64" s="2"/>
      <c r="I64" s="2"/>
      <c r="J64" s="2"/>
      <c r="K64" s="2"/>
    </row>
    <row r="65" spans="1:11" ht="15.75" thickBot="1">
      <c r="A65" s="299"/>
      <c r="B65" s="300"/>
      <c r="C65" s="300"/>
      <c r="D65" s="300"/>
      <c r="E65" s="47"/>
      <c r="F65" s="34"/>
      <c r="G65" s="3"/>
      <c r="H65" s="2"/>
      <c r="I65" s="2"/>
      <c r="J65" s="2"/>
      <c r="K65" s="2"/>
    </row>
    <row r="66" spans="1:11" ht="15.75" thickBot="1">
      <c r="A66" s="297" t="s">
        <v>45</v>
      </c>
      <c r="B66" s="298"/>
      <c r="C66" s="298"/>
      <c r="D66" s="298"/>
      <c r="E66" s="80"/>
      <c r="F66" s="81"/>
      <c r="G66" s="3"/>
      <c r="H66" s="2"/>
      <c r="I66" s="2"/>
      <c r="J66" s="2"/>
      <c r="K66" s="2"/>
    </row>
    <row r="67" spans="1:11" ht="29.25" customHeight="1" thickBot="1">
      <c r="A67" s="284" t="s">
        <v>46</v>
      </c>
      <c r="B67" s="285"/>
      <c r="C67" s="285"/>
      <c r="D67" s="285"/>
      <c r="E67" s="41">
        <f>(E35)*(13/12)*(4/12)*0.02</f>
        <v>0.0029</v>
      </c>
      <c r="F67" s="42">
        <f>($F$15+$F$16+$F$18+$F$17)*E67</f>
        <v>4.55</v>
      </c>
      <c r="G67" s="3"/>
      <c r="H67" s="2"/>
      <c r="I67" s="2"/>
      <c r="J67" s="2"/>
      <c r="K67" s="2"/>
    </row>
    <row r="68" spans="1:11" ht="15.75" thickBot="1">
      <c r="A68" s="266" t="s">
        <v>47</v>
      </c>
      <c r="B68" s="267"/>
      <c r="C68" s="267"/>
      <c r="D68" s="268"/>
      <c r="E68" s="21">
        <f>E67</f>
        <v>0.0029</v>
      </c>
      <c r="F68" s="22">
        <f>F67</f>
        <v>4.55</v>
      </c>
      <c r="G68" s="3"/>
      <c r="H68" s="2"/>
      <c r="I68" s="2"/>
      <c r="J68" s="2"/>
      <c r="K68" s="2"/>
    </row>
    <row r="69" spans="1:11" ht="15.75" thickBot="1">
      <c r="A69" s="369"/>
      <c r="B69" s="370"/>
      <c r="C69" s="370"/>
      <c r="D69" s="370"/>
      <c r="E69" s="33"/>
      <c r="F69" s="48"/>
      <c r="G69" s="3"/>
      <c r="H69" s="2"/>
      <c r="I69" s="2"/>
      <c r="J69" s="2"/>
      <c r="K69" s="2"/>
    </row>
    <row r="70" spans="1:11" ht="15.75" thickBot="1">
      <c r="A70" s="266" t="s">
        <v>48</v>
      </c>
      <c r="B70" s="267"/>
      <c r="C70" s="267"/>
      <c r="D70" s="268"/>
      <c r="E70" s="21">
        <f>E68+E64+E59+E55+E48+E35</f>
        <v>0.7877</v>
      </c>
      <c r="F70" s="49">
        <f>F68+F64+F59+F55+F48+F35</f>
        <v>1234.48</v>
      </c>
      <c r="G70" s="3"/>
      <c r="H70" s="2"/>
      <c r="I70" s="2"/>
      <c r="J70" s="2"/>
      <c r="K70" s="2"/>
    </row>
    <row r="71" spans="1:11" ht="15.75" thickBot="1">
      <c r="A71" s="369"/>
      <c r="B71" s="370"/>
      <c r="C71" s="370"/>
      <c r="D71" s="370"/>
      <c r="E71" s="47"/>
      <c r="F71" s="50"/>
      <c r="G71" s="3"/>
      <c r="H71" s="2"/>
      <c r="I71" s="2"/>
      <c r="J71" s="2"/>
      <c r="K71" s="2"/>
    </row>
    <row r="72" spans="1:11" ht="15.75" customHeight="1" thickBot="1">
      <c r="A72" s="266" t="s">
        <v>49</v>
      </c>
      <c r="B72" s="267"/>
      <c r="C72" s="267"/>
      <c r="D72" s="267"/>
      <c r="E72" s="25"/>
      <c r="F72" s="49">
        <f>F70+F22</f>
        <v>2801.76</v>
      </c>
      <c r="G72" s="3"/>
      <c r="H72" s="2"/>
      <c r="I72" s="2"/>
      <c r="J72" s="2"/>
      <c r="K72" s="2"/>
    </row>
    <row r="73" spans="1:11" ht="15.75" thickBot="1">
      <c r="A73" s="369"/>
      <c r="B73" s="370"/>
      <c r="C73" s="370"/>
      <c r="D73" s="370"/>
      <c r="E73" s="47"/>
      <c r="F73" s="48"/>
      <c r="G73" s="3"/>
      <c r="H73" s="2"/>
      <c r="I73" s="2"/>
      <c r="J73" s="2"/>
      <c r="K73" s="2"/>
    </row>
    <row r="74" spans="1:11" ht="15.75" customHeight="1" thickBot="1">
      <c r="A74" s="292" t="s">
        <v>50</v>
      </c>
      <c r="B74" s="293"/>
      <c r="C74" s="293"/>
      <c r="D74" s="293"/>
      <c r="E74" s="293"/>
      <c r="F74" s="294"/>
      <c r="G74" s="3"/>
      <c r="H74" s="2"/>
      <c r="I74" s="2"/>
      <c r="J74" s="2"/>
      <c r="K74" s="2"/>
    </row>
    <row r="75" spans="1:11" ht="15">
      <c r="A75" s="287" t="s">
        <v>51</v>
      </c>
      <c r="B75" s="288"/>
      <c r="C75" s="288"/>
      <c r="D75" s="288"/>
      <c r="E75" s="33"/>
      <c r="F75" s="177">
        <f>'Uniforme (Eletricista)'!D5</f>
        <v>79.28</v>
      </c>
      <c r="G75" s="3"/>
      <c r="H75" s="2"/>
      <c r="I75" s="2"/>
      <c r="J75" s="2"/>
      <c r="K75" s="2"/>
    </row>
    <row r="76" spans="1:11" ht="15">
      <c r="A76" s="282" t="s">
        <v>102</v>
      </c>
      <c r="B76" s="283"/>
      <c r="C76" s="283"/>
      <c r="D76" s="283"/>
      <c r="E76" s="51"/>
      <c r="F76" s="52">
        <f>'Base Eletricista'!C4</f>
        <v>333</v>
      </c>
      <c r="G76" s="3"/>
      <c r="H76" s="221"/>
      <c r="I76" s="2"/>
      <c r="J76" s="2"/>
      <c r="K76" s="2"/>
    </row>
    <row r="77" spans="1:11" ht="15">
      <c r="A77" s="287" t="s">
        <v>103</v>
      </c>
      <c r="B77" s="288"/>
      <c r="C77" s="288"/>
      <c r="D77" s="288"/>
      <c r="E77" s="33"/>
      <c r="F77" s="53">
        <f>'Base Eletricista'!C5</f>
        <v>275.44</v>
      </c>
      <c r="G77" s="3"/>
      <c r="H77" s="2"/>
      <c r="I77" s="2"/>
      <c r="J77" s="2"/>
      <c r="K77" s="2"/>
    </row>
    <row r="78" spans="1:11" ht="15">
      <c r="A78" s="282" t="s">
        <v>53</v>
      </c>
      <c r="B78" s="283"/>
      <c r="C78" s="283"/>
      <c r="D78" s="283"/>
      <c r="E78" s="51"/>
      <c r="F78" s="96">
        <f>'Base Eletricista'!C10</f>
        <v>72.86</v>
      </c>
      <c r="G78" s="3"/>
      <c r="H78" s="2"/>
      <c r="I78" s="2"/>
      <c r="J78" s="2"/>
      <c r="K78" s="2"/>
    </row>
    <row r="79" spans="1:11" ht="15">
      <c r="A79" s="287" t="s">
        <v>104</v>
      </c>
      <c r="B79" s="288"/>
      <c r="C79" s="288"/>
      <c r="D79" s="288"/>
      <c r="E79" s="95"/>
      <c r="F79" s="53">
        <f>'Base Eletricista'!C6</f>
        <v>45</v>
      </c>
      <c r="G79" s="3"/>
      <c r="H79" s="2"/>
      <c r="I79" s="2"/>
      <c r="J79" s="2"/>
      <c r="K79" s="2"/>
    </row>
    <row r="80" spans="1:11" ht="15">
      <c r="A80" s="282" t="s">
        <v>101</v>
      </c>
      <c r="B80" s="283"/>
      <c r="C80" s="283"/>
      <c r="D80" s="283"/>
      <c r="E80" s="51"/>
      <c r="F80" s="52">
        <f>'eletrecista_ insumos'!H6</f>
        <v>106.27</v>
      </c>
      <c r="G80" s="3"/>
      <c r="H80" s="2"/>
      <c r="I80" s="2"/>
      <c r="J80" s="2"/>
      <c r="K80" s="2"/>
    </row>
    <row r="81" spans="1:11" ht="15">
      <c r="A81" s="287" t="s">
        <v>85</v>
      </c>
      <c r="B81" s="288"/>
      <c r="C81" s="288"/>
      <c r="D81" s="288"/>
      <c r="E81" s="95"/>
      <c r="F81" s="53">
        <f>'eletrecista_ equipamentos'!G60</f>
        <v>43.09</v>
      </c>
      <c r="G81" s="3"/>
      <c r="H81" s="2"/>
      <c r="I81" s="2"/>
      <c r="J81" s="2"/>
      <c r="K81" s="2"/>
    </row>
    <row r="82" spans="1:11" ht="15">
      <c r="A82" s="282" t="s">
        <v>105</v>
      </c>
      <c r="B82" s="283"/>
      <c r="C82" s="283"/>
      <c r="D82" s="283"/>
      <c r="E82" s="51"/>
      <c r="F82" s="52">
        <f>'Base Eletricista'!C7</f>
        <v>14.5</v>
      </c>
      <c r="G82" s="3"/>
      <c r="H82" s="2"/>
      <c r="I82" s="2"/>
      <c r="J82" s="2"/>
      <c r="K82" s="2"/>
    </row>
    <row r="83" spans="1:11" ht="15">
      <c r="A83" s="287" t="s">
        <v>261</v>
      </c>
      <c r="B83" s="288"/>
      <c r="C83" s="288"/>
      <c r="D83" s="288"/>
      <c r="E83" s="95"/>
      <c r="F83" s="53">
        <f>'Base Eletricista'!C8</f>
        <v>25</v>
      </c>
      <c r="G83" s="3"/>
      <c r="H83" s="2"/>
      <c r="I83" s="2"/>
      <c r="J83" s="2"/>
      <c r="K83" s="2"/>
    </row>
    <row r="84" spans="1:11" ht="15">
      <c r="A84" s="282" t="s">
        <v>194</v>
      </c>
      <c r="B84" s="283"/>
      <c r="C84" s="283"/>
      <c r="D84" s="283"/>
      <c r="E84" s="51"/>
      <c r="F84" s="52">
        <f>'Base Eletricista'!C9</f>
        <v>12.8</v>
      </c>
      <c r="G84" s="3"/>
      <c r="H84" s="2"/>
      <c r="I84" s="2"/>
      <c r="J84" s="2"/>
      <c r="K84" s="2"/>
    </row>
    <row r="85" spans="1:11" ht="15">
      <c r="A85" s="287" t="s">
        <v>54</v>
      </c>
      <c r="B85" s="288"/>
      <c r="C85" s="288"/>
      <c r="D85" s="288"/>
      <c r="E85" s="95"/>
      <c r="F85" s="53">
        <f>'EPIs (Eletricista)'!D4</f>
        <v>75</v>
      </c>
      <c r="G85" s="3"/>
      <c r="H85" s="2"/>
      <c r="I85" s="2"/>
      <c r="J85" s="2"/>
      <c r="K85" s="2"/>
    </row>
    <row r="86" spans="1:11" ht="15.75" thickBot="1">
      <c r="A86" s="282" t="s">
        <v>195</v>
      </c>
      <c r="B86" s="283"/>
      <c r="C86" s="283"/>
      <c r="D86" s="283"/>
      <c r="E86" s="51"/>
      <c r="F86" s="52"/>
      <c r="G86" s="3"/>
      <c r="H86" s="2"/>
      <c r="I86" s="2"/>
      <c r="J86" s="2"/>
      <c r="K86" s="2"/>
    </row>
    <row r="87" spans="1:11" ht="15.75" thickBot="1">
      <c r="A87" s="289" t="s">
        <v>55</v>
      </c>
      <c r="B87" s="290"/>
      <c r="C87" s="290"/>
      <c r="D87" s="290"/>
      <c r="E87" s="291"/>
      <c r="F87" s="23">
        <f>SUM(F75:F86)</f>
        <v>1082.24</v>
      </c>
      <c r="G87" s="3"/>
      <c r="H87" s="2"/>
      <c r="I87" s="2"/>
      <c r="J87" s="2"/>
      <c r="K87" s="2"/>
    </row>
    <row r="88" spans="1:11" ht="15.75" thickBot="1">
      <c r="A88" s="54"/>
      <c r="B88" s="55"/>
      <c r="C88" s="55"/>
      <c r="D88" s="55"/>
      <c r="E88" s="33"/>
      <c r="F88" s="45"/>
      <c r="G88" s="3"/>
      <c r="H88" s="2"/>
      <c r="I88" s="2"/>
      <c r="J88" s="2"/>
      <c r="K88" s="2"/>
    </row>
    <row r="89" spans="1:11" ht="15.75" customHeight="1" thickBot="1">
      <c r="A89" s="266" t="s">
        <v>56</v>
      </c>
      <c r="B89" s="267"/>
      <c r="C89" s="267"/>
      <c r="D89" s="267"/>
      <c r="E89" s="268"/>
      <c r="F89" s="23">
        <f>F87+F70+F22</f>
        <v>3884</v>
      </c>
      <c r="G89" s="3"/>
      <c r="H89" s="2"/>
      <c r="I89" s="2"/>
      <c r="J89" s="2"/>
      <c r="K89" s="2"/>
    </row>
    <row r="90" spans="1:11" ht="15.75" thickBot="1">
      <c r="A90" s="56"/>
      <c r="B90" s="55"/>
      <c r="C90" s="55"/>
      <c r="D90" s="47"/>
      <c r="E90" s="47"/>
      <c r="F90" s="48"/>
      <c r="G90" s="3"/>
      <c r="H90" s="2"/>
      <c r="I90" s="2"/>
      <c r="J90" s="2"/>
      <c r="K90" s="2"/>
    </row>
    <row r="91" spans="1:11" ht="15.75" customHeight="1" thickBot="1">
      <c r="A91" s="292" t="s">
        <v>57</v>
      </c>
      <c r="B91" s="293"/>
      <c r="C91" s="293"/>
      <c r="D91" s="293"/>
      <c r="E91" s="293"/>
      <c r="F91" s="294"/>
      <c r="G91" s="3"/>
      <c r="H91" s="2"/>
      <c r="I91" s="2"/>
      <c r="J91" s="2"/>
      <c r="K91" s="2"/>
    </row>
    <row r="92" spans="1:11" ht="15.75" customHeight="1">
      <c r="A92" s="284" t="s">
        <v>58</v>
      </c>
      <c r="B92" s="285"/>
      <c r="C92" s="285"/>
      <c r="D92" s="285"/>
      <c r="E92" s="33"/>
      <c r="F92" s="57">
        <v>0.01</v>
      </c>
      <c r="G92" s="3"/>
      <c r="H92" s="2"/>
      <c r="I92" s="2"/>
      <c r="J92" s="2"/>
      <c r="K92" s="2"/>
    </row>
    <row r="93" spans="1:11" ht="15">
      <c r="A93" s="282" t="s">
        <v>59</v>
      </c>
      <c r="B93" s="283"/>
      <c r="C93" s="283"/>
      <c r="D93" s="283"/>
      <c r="E93" s="164"/>
      <c r="F93" s="58">
        <v>0.0103</v>
      </c>
      <c r="G93" s="3"/>
      <c r="H93" s="2"/>
      <c r="I93" s="2"/>
      <c r="J93" s="2"/>
      <c r="K93" s="2"/>
    </row>
    <row r="94" spans="1:11" ht="15">
      <c r="A94" s="284" t="s">
        <v>60</v>
      </c>
      <c r="B94" s="285"/>
      <c r="C94" s="285"/>
      <c r="D94" s="285"/>
      <c r="E94" s="47"/>
      <c r="F94" s="59">
        <v>0.035</v>
      </c>
      <c r="G94" s="3"/>
      <c r="H94" s="2"/>
      <c r="I94" s="2"/>
      <c r="J94" s="2"/>
      <c r="K94" s="2"/>
    </row>
    <row r="95" spans="1:11" ht="15">
      <c r="A95" s="282" t="s">
        <v>61</v>
      </c>
      <c r="B95" s="283"/>
      <c r="C95" s="283"/>
      <c r="D95" s="283"/>
      <c r="E95" s="60"/>
      <c r="F95" s="61">
        <v>0.076</v>
      </c>
      <c r="G95" s="3"/>
      <c r="H95" s="2"/>
      <c r="I95" s="2"/>
      <c r="J95" s="2"/>
      <c r="K95" s="2"/>
    </row>
    <row r="96" spans="1:11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  <c r="H96" s="2"/>
      <c r="I96" s="2"/>
      <c r="J96" s="2"/>
      <c r="K96" s="2"/>
    </row>
    <row r="97" spans="1:11" ht="15.75" customHeight="1" thickBot="1">
      <c r="A97" s="266" t="s">
        <v>63</v>
      </c>
      <c r="B97" s="267"/>
      <c r="C97" s="267"/>
      <c r="D97" s="267"/>
      <c r="E97" s="268"/>
      <c r="F97" s="62">
        <f>SUM(F92:F96)</f>
        <v>0.1478</v>
      </c>
      <c r="G97" s="3"/>
      <c r="H97" s="2"/>
      <c r="I97" s="2"/>
      <c r="J97" s="2"/>
      <c r="K97" s="2"/>
    </row>
    <row r="98" spans="1:11" ht="15.75" thickBot="1">
      <c r="A98" s="56"/>
      <c r="B98" s="55"/>
      <c r="C98" s="55"/>
      <c r="D98" s="270"/>
      <c r="E98" s="286"/>
      <c r="F98" s="48"/>
      <c r="G98" s="3"/>
      <c r="H98" s="2"/>
      <c r="I98" s="2"/>
      <c r="J98" s="2"/>
      <c r="K98" s="2"/>
    </row>
    <row r="99" spans="1:11" ht="15.75" thickBot="1">
      <c r="A99" s="266" t="s">
        <v>64</v>
      </c>
      <c r="B99" s="267"/>
      <c r="C99" s="267"/>
      <c r="D99" s="267"/>
      <c r="E99" s="268"/>
      <c r="F99" s="63">
        <f>F89*F97</f>
        <v>574.06</v>
      </c>
      <c r="G99" s="3"/>
      <c r="H99" s="2"/>
      <c r="I99" s="2"/>
      <c r="J99" s="2"/>
      <c r="K99" s="2"/>
    </row>
    <row r="100" spans="1:11" ht="15.75" thickBot="1">
      <c r="A100" s="269"/>
      <c r="B100" s="270"/>
      <c r="C100" s="270"/>
      <c r="D100" s="270"/>
      <c r="E100" s="270"/>
      <c r="F100" s="48"/>
      <c r="G100" s="3"/>
      <c r="H100" s="2"/>
      <c r="I100" s="2"/>
      <c r="J100" s="2"/>
      <c r="K100" s="2"/>
    </row>
    <row r="101" spans="1:11" ht="15.75" thickBot="1">
      <c r="A101" s="271" t="s">
        <v>70</v>
      </c>
      <c r="B101" s="272"/>
      <c r="C101" s="272"/>
      <c r="D101" s="272"/>
      <c r="E101" s="273"/>
      <c r="F101" s="64">
        <f>F89+F99</f>
        <v>4458.06</v>
      </c>
      <c r="G101" s="3"/>
      <c r="H101" s="2"/>
      <c r="I101" s="2"/>
      <c r="J101" s="2"/>
      <c r="K101" s="2"/>
    </row>
    <row r="102" spans="1:11" ht="15">
      <c r="A102" s="274"/>
      <c r="B102" s="275"/>
      <c r="C102" s="275"/>
      <c r="D102" s="275"/>
      <c r="E102" s="275"/>
      <c r="F102" s="65"/>
      <c r="G102" s="3"/>
      <c r="H102" s="2"/>
      <c r="I102" s="2"/>
      <c r="J102" s="2"/>
      <c r="K102" s="2"/>
    </row>
    <row r="103" spans="1:11" ht="15.75" thickBot="1">
      <c r="A103" s="37"/>
      <c r="B103" s="38"/>
      <c r="C103" s="38"/>
      <c r="D103" s="31"/>
      <c r="E103" s="31"/>
      <c r="F103" s="40"/>
      <c r="G103" s="2"/>
      <c r="H103" s="2"/>
      <c r="I103" s="2"/>
      <c r="J103" s="2"/>
      <c r="K103" s="2"/>
    </row>
    <row r="104" spans="1:6" ht="15.75" thickBot="1">
      <c r="A104" s="371" t="s">
        <v>71</v>
      </c>
      <c r="B104" s="372"/>
      <c r="C104" s="372"/>
      <c r="D104" s="372"/>
      <c r="E104" s="372"/>
      <c r="F104" s="373"/>
    </row>
    <row r="105" spans="1:6" ht="15.75" thickBot="1">
      <c r="A105" s="37"/>
      <c r="B105" s="38"/>
      <c r="C105" s="38"/>
      <c r="D105" s="38"/>
      <c r="E105" s="38"/>
      <c r="F105" s="66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37"/>
      <c r="B107" s="38"/>
      <c r="C107" s="38"/>
      <c r="D107" s="38"/>
      <c r="E107" s="38"/>
      <c r="F107" s="66"/>
    </row>
    <row r="108" spans="1:6" ht="15.75" thickBot="1">
      <c r="A108" s="29" t="s">
        <v>84</v>
      </c>
      <c r="B108" s="30">
        <f>F101</f>
        <v>4458.06</v>
      </c>
      <c r="C108" s="29">
        <v>1</v>
      </c>
      <c r="D108" s="30">
        <f>C108*B108</f>
        <v>4458.06</v>
      </c>
      <c r="E108" s="29">
        <v>1</v>
      </c>
      <c r="F108" s="30">
        <f>ROUND(E108*D108,2)</f>
        <v>4458.06</v>
      </c>
    </row>
    <row r="109" spans="1:6" ht="15.75" thickBot="1">
      <c r="A109" s="37"/>
      <c r="B109" s="38"/>
      <c r="C109" s="38"/>
      <c r="D109" s="38"/>
      <c r="E109" s="38"/>
      <c r="F109" s="66"/>
    </row>
    <row r="110" spans="1:6" ht="15.75" thickBot="1">
      <c r="A110" s="279" t="s">
        <v>79</v>
      </c>
      <c r="B110" s="280"/>
      <c r="C110" s="280"/>
      <c r="D110" s="280"/>
      <c r="E110" s="281"/>
      <c r="F110" s="30">
        <f>F108*F111</f>
        <v>53496.72</v>
      </c>
    </row>
    <row r="111" spans="1:6" ht="15.75" thickBot="1">
      <c r="A111" s="263" t="s">
        <v>80</v>
      </c>
      <c r="B111" s="264"/>
      <c r="C111" s="264"/>
      <c r="D111" s="264"/>
      <c r="E111" s="265"/>
      <c r="F111" s="70">
        <v>12</v>
      </c>
    </row>
    <row r="112" spans="1:6" ht="15.75" thickBot="1">
      <c r="A112" s="67"/>
      <c r="B112" s="6"/>
      <c r="C112" s="6"/>
      <c r="D112" s="6"/>
      <c r="E112" s="6"/>
      <c r="F112" s="68"/>
    </row>
    <row r="113" spans="1:6" ht="15.75" thickBot="1">
      <c r="A113" s="263" t="s">
        <v>259</v>
      </c>
      <c r="B113" s="264"/>
      <c r="C113" s="264"/>
      <c r="D113" s="264"/>
      <c r="E113" s="265"/>
      <c r="F113" s="70">
        <f>ROUND(F110*E108,2)</f>
        <v>53496.72</v>
      </c>
    </row>
  </sheetData>
  <sheetProtection/>
  <mergeCells count="99">
    <mergeCell ref="A111:E111"/>
    <mergeCell ref="A113:E113"/>
    <mergeCell ref="A87:E87"/>
    <mergeCell ref="A91:F91"/>
    <mergeCell ref="A97:E97"/>
    <mergeCell ref="A99:E99"/>
    <mergeCell ref="A100:E100"/>
    <mergeCell ref="A101:E101"/>
    <mergeCell ref="A102:E102"/>
    <mergeCell ref="A104:F104"/>
    <mergeCell ref="A110:E110"/>
    <mergeCell ref="A93:D93"/>
    <mergeCell ref="A94:D94"/>
    <mergeCell ref="A95:D95"/>
    <mergeCell ref="A96:D96"/>
    <mergeCell ref="D98:E98"/>
    <mergeCell ref="A85:D85"/>
    <mergeCell ref="A86:D86"/>
    <mergeCell ref="A89:E89"/>
    <mergeCell ref="A92:D92"/>
    <mergeCell ref="A79:D79"/>
    <mergeCell ref="A80:D80"/>
    <mergeCell ref="A81:D81"/>
    <mergeCell ref="A82:D82"/>
    <mergeCell ref="A83:D83"/>
    <mergeCell ref="A84:D84"/>
    <mergeCell ref="A78:D78"/>
    <mergeCell ref="A67:D67"/>
    <mergeCell ref="A68:D68"/>
    <mergeCell ref="A69:D69"/>
    <mergeCell ref="A70:D70"/>
    <mergeCell ref="A71:D71"/>
    <mergeCell ref="A72:D72"/>
    <mergeCell ref="A73:D73"/>
    <mergeCell ref="A74:F74"/>
    <mergeCell ref="A75:D75"/>
    <mergeCell ref="A76:D76"/>
    <mergeCell ref="A77:D77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54:D54"/>
    <mergeCell ref="A42:D42"/>
    <mergeCell ref="A43:D43"/>
    <mergeCell ref="A44:D44"/>
    <mergeCell ref="A45:D45"/>
    <mergeCell ref="A46:D46"/>
    <mergeCell ref="A47:D47"/>
    <mergeCell ref="A48:D48"/>
    <mergeCell ref="A50:D50"/>
    <mergeCell ref="A51:D51"/>
    <mergeCell ref="A52:D52"/>
    <mergeCell ref="A53:D53"/>
    <mergeCell ref="A41:D41"/>
    <mergeCell ref="A28:D28"/>
    <mergeCell ref="A29:D29"/>
    <mergeCell ref="A30:D30"/>
    <mergeCell ref="A31:D31"/>
    <mergeCell ref="A32:D32"/>
    <mergeCell ref="A33:D33"/>
    <mergeCell ref="A34:D34"/>
    <mergeCell ref="A35:D35"/>
    <mergeCell ref="A38:D38"/>
    <mergeCell ref="A39:D39"/>
    <mergeCell ref="A40:D40"/>
    <mergeCell ref="A27:D27"/>
    <mergeCell ref="A14:F14"/>
    <mergeCell ref="A15:E15"/>
    <mergeCell ref="A16:D16"/>
    <mergeCell ref="A17:D17"/>
    <mergeCell ref="A18:D18"/>
    <mergeCell ref="A19:D19"/>
    <mergeCell ref="A20:D20"/>
    <mergeCell ref="A21:F21"/>
    <mergeCell ref="A22:D22"/>
    <mergeCell ref="A24:F24"/>
    <mergeCell ref="A26:D26"/>
    <mergeCell ref="A13:F13"/>
    <mergeCell ref="A2:F2"/>
    <mergeCell ref="A3:F3"/>
    <mergeCell ref="A4:F4"/>
    <mergeCell ref="A5:F5"/>
    <mergeCell ref="A6:F6"/>
    <mergeCell ref="A12:E12"/>
    <mergeCell ref="A7:D7"/>
    <mergeCell ref="E7:F7"/>
    <mergeCell ref="A8:D9"/>
    <mergeCell ref="E8:F9"/>
    <mergeCell ref="A10:D10"/>
    <mergeCell ref="A11:F11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J27" sqref="J27:K27"/>
    </sheetView>
  </sheetViews>
  <sheetFormatPr defaultColWidth="9.140625" defaultRowHeight="15"/>
  <cols>
    <col min="1" max="1" width="52.28125" style="107" customWidth="1"/>
    <col min="2" max="2" width="18.8515625" style="107" customWidth="1"/>
    <col min="3" max="3" width="20.28125" style="107" customWidth="1"/>
    <col min="4" max="4" width="0.5625" style="107" customWidth="1"/>
    <col min="5" max="5" width="12.00390625" style="107" customWidth="1"/>
    <col min="6" max="6" width="16.140625" style="107" customWidth="1"/>
    <col min="7" max="7" width="15.421875" style="107" customWidth="1"/>
    <col min="8" max="8" width="14.57421875" style="107" customWidth="1"/>
    <col min="9" max="16384" width="9.140625" style="107" customWidth="1"/>
  </cols>
  <sheetData>
    <row r="1" spans="1:8" ht="21.75" customHeight="1" thickBot="1">
      <c r="A1" s="399" t="s">
        <v>3</v>
      </c>
      <c r="B1" s="400"/>
      <c r="C1" s="401"/>
      <c r="D1" s="3"/>
      <c r="E1" s="2"/>
      <c r="F1" s="2"/>
      <c r="G1" s="2"/>
      <c r="H1" s="2"/>
    </row>
    <row r="2" spans="1:8" ht="15" customHeight="1" thickBot="1">
      <c r="A2" s="77"/>
      <c r="B2" s="78"/>
      <c r="C2" s="79"/>
      <c r="D2" s="3"/>
      <c r="E2" s="222">
        <v>0.06</v>
      </c>
      <c r="F2" s="2"/>
      <c r="G2" s="2"/>
      <c r="H2" s="2"/>
    </row>
    <row r="3" spans="1:8" ht="15.75" thickBot="1">
      <c r="A3" s="397" t="s">
        <v>198</v>
      </c>
      <c r="B3" s="398"/>
      <c r="C3" s="8">
        <v>1205.6</v>
      </c>
      <c r="D3" s="178"/>
      <c r="E3" s="221">
        <f>C3*0.06</f>
        <v>72.34</v>
      </c>
      <c r="F3" s="2"/>
      <c r="G3" s="2"/>
      <c r="H3" s="2"/>
    </row>
    <row r="4" spans="1:8" ht="15.75" thickBot="1">
      <c r="A4" s="397" t="s">
        <v>102</v>
      </c>
      <c r="B4" s="398"/>
      <c r="C4" s="8">
        <v>333</v>
      </c>
      <c r="D4" s="170"/>
      <c r="E4" s="2"/>
      <c r="F4" s="2"/>
      <c r="G4" s="2"/>
      <c r="H4" s="2"/>
    </row>
    <row r="5" spans="1:3" ht="15.75" thickBot="1">
      <c r="A5" s="397" t="s">
        <v>199</v>
      </c>
      <c r="B5" s="398"/>
      <c r="C5" s="74">
        <v>275.44</v>
      </c>
    </row>
    <row r="6" spans="1:3" ht="15.75" thickBot="1">
      <c r="A6" s="397" t="s">
        <v>104</v>
      </c>
      <c r="B6" s="398"/>
      <c r="C6" s="74">
        <v>45</v>
      </c>
    </row>
    <row r="7" spans="1:3" ht="15.75" thickBot="1">
      <c r="A7" s="397" t="s">
        <v>105</v>
      </c>
      <c r="B7" s="398"/>
      <c r="C7" s="74">
        <v>14.5</v>
      </c>
    </row>
    <row r="8" spans="1:3" ht="15.75" thickBot="1">
      <c r="A8" s="397" t="s">
        <v>261</v>
      </c>
      <c r="B8" s="398"/>
      <c r="C8" s="74">
        <v>25</v>
      </c>
    </row>
    <row r="9" spans="1:3" ht="15.75" thickBot="1">
      <c r="A9" s="397" t="s">
        <v>194</v>
      </c>
      <c r="B9" s="398"/>
      <c r="C9" s="74">
        <v>12.8</v>
      </c>
    </row>
    <row r="10" spans="1:5" ht="15.75" thickBot="1">
      <c r="A10" s="420" t="s">
        <v>69</v>
      </c>
      <c r="B10" s="421"/>
      <c r="C10" s="75">
        <f>(3.3*2*22)-E3</f>
        <v>72.86</v>
      </c>
      <c r="E10" s="131"/>
    </row>
    <row r="11" ht="15">
      <c r="D11" s="131"/>
    </row>
    <row r="27" ht="15">
      <c r="L27" s="107" t="e">
        <f>[1]!VExtenso(J27)</f>
        <v>#NAME?</v>
      </c>
    </row>
  </sheetData>
  <sheetProtection/>
  <mergeCells count="9">
    <mergeCell ref="A10:B10"/>
    <mergeCell ref="A6:B6"/>
    <mergeCell ref="A7:B7"/>
    <mergeCell ref="A1:C1"/>
    <mergeCell ref="A3:B3"/>
    <mergeCell ref="A4:B4"/>
    <mergeCell ref="A5:B5"/>
    <mergeCell ref="A8:B8"/>
    <mergeCell ref="A9:B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J27" sqref="J27:K27"/>
    </sheetView>
  </sheetViews>
  <sheetFormatPr defaultColWidth="9.140625" defaultRowHeight="15"/>
  <cols>
    <col min="1" max="1" width="51.421875" style="107" customWidth="1"/>
    <col min="2" max="2" width="14.140625" style="107" customWidth="1"/>
    <col min="3" max="3" width="10.28125" style="107" customWidth="1"/>
    <col min="4" max="4" width="12.28125" style="107" customWidth="1"/>
    <col min="5" max="5" width="12.00390625" style="107" customWidth="1"/>
    <col min="6" max="6" width="11.57421875" style="107" customWidth="1"/>
    <col min="7" max="7" width="12.57421875" style="107" customWidth="1"/>
    <col min="8" max="8" width="14.7109375" style="107" customWidth="1"/>
    <col min="9" max="16384" width="9.140625" style="107" customWidth="1"/>
  </cols>
  <sheetData>
    <row r="1" spans="1:8" ht="58.5" customHeight="1" thickBot="1">
      <c r="A1" s="179" t="s">
        <v>86</v>
      </c>
      <c r="B1" s="179" t="s">
        <v>87</v>
      </c>
      <c r="C1" s="179" t="s">
        <v>88</v>
      </c>
      <c r="D1" s="179" t="s">
        <v>89</v>
      </c>
      <c r="E1" s="179" t="s">
        <v>90</v>
      </c>
      <c r="F1" s="179" t="s">
        <v>91</v>
      </c>
      <c r="G1" s="179" t="s">
        <v>92</v>
      </c>
      <c r="H1" s="179" t="s">
        <v>93</v>
      </c>
    </row>
    <row r="2" spans="1:8" ht="18" customHeight="1">
      <c r="A2" s="180"/>
      <c r="B2" s="181"/>
      <c r="C2" s="181"/>
      <c r="D2" s="181"/>
      <c r="E2" s="181"/>
      <c r="F2" s="181"/>
      <c r="G2" s="181"/>
      <c r="H2" s="182"/>
    </row>
    <row r="3" spans="1:8" ht="15" customHeight="1">
      <c r="A3" s="183" t="s">
        <v>200</v>
      </c>
      <c r="B3" s="184" t="s">
        <v>201</v>
      </c>
      <c r="C3" s="184">
        <v>2</v>
      </c>
      <c r="D3" s="185">
        <v>4.25</v>
      </c>
      <c r="E3" s="185">
        <v>3.57</v>
      </c>
      <c r="F3" s="185">
        <v>7.58</v>
      </c>
      <c r="G3" s="185">
        <v>5.13</v>
      </c>
      <c r="H3" s="186">
        <v>10.27</v>
      </c>
    </row>
    <row r="4" spans="1:8" ht="27.75" customHeight="1">
      <c r="A4" s="183" t="s">
        <v>202</v>
      </c>
      <c r="B4" s="184" t="s">
        <v>203</v>
      </c>
      <c r="C4" s="184">
        <v>50</v>
      </c>
      <c r="D4" s="187">
        <v>2.48</v>
      </c>
      <c r="E4" s="185">
        <v>1.93</v>
      </c>
      <c r="F4" s="187">
        <v>1.35</v>
      </c>
      <c r="G4" s="185">
        <v>1.92</v>
      </c>
      <c r="H4" s="186">
        <v>96</v>
      </c>
    </row>
    <row r="5" spans="1:8" ht="15" customHeight="1">
      <c r="A5" s="183"/>
      <c r="B5" s="184"/>
      <c r="C5" s="184"/>
      <c r="D5" s="187"/>
      <c r="E5" s="185"/>
      <c r="F5" s="187"/>
      <c r="G5" s="185"/>
      <c r="H5" s="186"/>
    </row>
    <row r="6" spans="1:8" ht="19.5" thickBot="1">
      <c r="A6" s="402" t="s">
        <v>204</v>
      </c>
      <c r="B6" s="403"/>
      <c r="C6" s="403"/>
      <c r="D6" s="403"/>
      <c r="E6" s="403"/>
      <c r="F6" s="403"/>
      <c r="G6" s="403"/>
      <c r="H6" s="188">
        <v>106.27</v>
      </c>
    </row>
    <row r="27" ht="15">
      <c r="L27" s="107" t="e">
        <f>[1]!VExtenso(J27)</f>
        <v>#NAME?</v>
      </c>
    </row>
  </sheetData>
  <sheetProtection/>
  <mergeCells count="1">
    <mergeCell ref="A6:G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31">
      <selection activeCell="I54" sqref="I54"/>
    </sheetView>
  </sheetViews>
  <sheetFormatPr defaultColWidth="9.140625" defaultRowHeight="15"/>
  <cols>
    <col min="1" max="1" width="71.8515625" style="107" customWidth="1"/>
    <col min="2" max="2" width="11.28125" style="107" customWidth="1"/>
    <col min="3" max="3" width="11.140625" style="107" customWidth="1"/>
    <col min="4" max="5" width="11.57421875" style="107" customWidth="1"/>
    <col min="6" max="6" width="11.421875" style="107" customWidth="1"/>
    <col min="7" max="7" width="15.57421875" style="107" bestFit="1" customWidth="1"/>
    <col min="8" max="8" width="9.140625" style="107" customWidth="1"/>
    <col min="9" max="9" width="9.8515625" style="107" customWidth="1"/>
    <col min="10" max="10" width="11.8515625" style="107" customWidth="1"/>
    <col min="11" max="16384" width="9.140625" style="107" customWidth="1"/>
  </cols>
  <sheetData>
    <row r="1" spans="1:7" ht="33.75" customHeight="1">
      <c r="A1" s="85" t="s">
        <v>94</v>
      </c>
      <c r="B1" s="85" t="s">
        <v>95</v>
      </c>
      <c r="C1" s="86" t="s">
        <v>89</v>
      </c>
      <c r="D1" s="86" t="s">
        <v>90</v>
      </c>
      <c r="E1" s="86" t="s">
        <v>91</v>
      </c>
      <c r="F1" s="86" t="s">
        <v>92</v>
      </c>
      <c r="G1" s="86" t="s">
        <v>96</v>
      </c>
    </row>
    <row r="2" spans="1:10" ht="15">
      <c r="A2" s="93" t="s">
        <v>205</v>
      </c>
      <c r="B2" s="97">
        <v>1</v>
      </c>
      <c r="C2" s="98">
        <v>527.19</v>
      </c>
      <c r="D2" s="98">
        <v>214</v>
      </c>
      <c r="E2" s="98">
        <v>490</v>
      </c>
      <c r="F2" s="98">
        <v>410.4</v>
      </c>
      <c r="G2" s="189">
        <v>410.4</v>
      </c>
      <c r="I2" s="190"/>
      <c r="J2" s="191"/>
    </row>
    <row r="3" spans="1:10" ht="15">
      <c r="A3" s="93" t="s">
        <v>206</v>
      </c>
      <c r="B3" s="97">
        <v>1</v>
      </c>
      <c r="C3" s="98">
        <v>134.9</v>
      </c>
      <c r="D3" s="98">
        <v>25.15</v>
      </c>
      <c r="E3" s="98">
        <v>18.9</v>
      </c>
      <c r="F3" s="98">
        <v>59.65</v>
      </c>
      <c r="G3" s="189">
        <v>59.65</v>
      </c>
      <c r="I3" s="190"/>
      <c r="J3" s="191"/>
    </row>
    <row r="4" spans="1:10" ht="15">
      <c r="A4" s="93" t="s">
        <v>207</v>
      </c>
      <c r="B4" s="97">
        <v>1</v>
      </c>
      <c r="C4" s="98">
        <v>53.55</v>
      </c>
      <c r="D4" s="98">
        <v>52.99</v>
      </c>
      <c r="E4" s="98">
        <v>52.99</v>
      </c>
      <c r="F4" s="98">
        <v>53.18</v>
      </c>
      <c r="G4" s="189">
        <v>53.18</v>
      </c>
      <c r="I4" s="190"/>
      <c r="J4" s="191"/>
    </row>
    <row r="5" spans="1:10" ht="15">
      <c r="A5" s="93" t="s">
        <v>208</v>
      </c>
      <c r="B5" s="97">
        <v>1</v>
      </c>
      <c r="C5" s="98">
        <v>39.07</v>
      </c>
      <c r="D5" s="98">
        <v>19.12</v>
      </c>
      <c r="E5" s="98">
        <v>34.45</v>
      </c>
      <c r="F5" s="98">
        <v>30.88</v>
      </c>
      <c r="G5" s="189">
        <v>30.88</v>
      </c>
      <c r="I5" s="190"/>
      <c r="J5" s="191"/>
    </row>
    <row r="6" spans="1:10" ht="15">
      <c r="A6" s="93" t="s">
        <v>209</v>
      </c>
      <c r="B6" s="97">
        <v>1</v>
      </c>
      <c r="C6" s="98">
        <v>47.41</v>
      </c>
      <c r="D6" s="98">
        <v>39.9</v>
      </c>
      <c r="E6" s="98">
        <v>28.68</v>
      </c>
      <c r="F6" s="98">
        <v>38.66</v>
      </c>
      <c r="G6" s="189">
        <v>38.66</v>
      </c>
      <c r="I6" s="190"/>
      <c r="J6" s="191"/>
    </row>
    <row r="7" spans="1:10" ht="30">
      <c r="A7" s="93" t="s">
        <v>210</v>
      </c>
      <c r="B7" s="97">
        <v>1</v>
      </c>
      <c r="C7" s="98">
        <v>87.21</v>
      </c>
      <c r="D7" s="98">
        <v>62</v>
      </c>
      <c r="E7" s="98">
        <v>27.9</v>
      </c>
      <c r="F7" s="98">
        <v>59.04</v>
      </c>
      <c r="G7" s="189">
        <v>59.04</v>
      </c>
      <c r="I7" s="190"/>
      <c r="J7" s="191"/>
    </row>
    <row r="8" spans="1:10" ht="15">
      <c r="A8" s="93" t="s">
        <v>211</v>
      </c>
      <c r="B8" s="97">
        <v>1</v>
      </c>
      <c r="C8" s="98">
        <v>5.96</v>
      </c>
      <c r="D8" s="98">
        <v>9.99</v>
      </c>
      <c r="E8" s="98">
        <v>7.9</v>
      </c>
      <c r="F8" s="98">
        <v>7.95</v>
      </c>
      <c r="G8" s="189">
        <v>7.95</v>
      </c>
      <c r="I8" s="190"/>
      <c r="J8" s="191"/>
    </row>
    <row r="9" spans="1:10" ht="15">
      <c r="A9" s="93" t="s">
        <v>212</v>
      </c>
      <c r="B9" s="97">
        <v>1</v>
      </c>
      <c r="C9" s="98">
        <v>8.01</v>
      </c>
      <c r="D9" s="98">
        <v>12.99</v>
      </c>
      <c r="E9" s="98">
        <v>10.9</v>
      </c>
      <c r="F9" s="98">
        <v>10.63</v>
      </c>
      <c r="G9" s="189">
        <v>10.63</v>
      </c>
      <c r="I9" s="190"/>
      <c r="J9" s="191"/>
    </row>
    <row r="10" spans="1:10" ht="15">
      <c r="A10" s="93" t="s">
        <v>213</v>
      </c>
      <c r="B10" s="97">
        <v>1</v>
      </c>
      <c r="C10" s="98">
        <v>5.09</v>
      </c>
      <c r="D10" s="98">
        <v>5.3</v>
      </c>
      <c r="E10" s="98">
        <v>8.49</v>
      </c>
      <c r="F10" s="98">
        <v>6.29</v>
      </c>
      <c r="G10" s="189">
        <v>6.29</v>
      </c>
      <c r="I10" s="190"/>
      <c r="J10" s="191"/>
    </row>
    <row r="11" spans="1:10" ht="15">
      <c r="A11" s="93" t="s">
        <v>214</v>
      </c>
      <c r="B11" s="97">
        <v>1</v>
      </c>
      <c r="C11" s="98">
        <v>5.54</v>
      </c>
      <c r="D11" s="98">
        <v>5.2</v>
      </c>
      <c r="E11" s="98">
        <v>5.9</v>
      </c>
      <c r="F11" s="98">
        <v>5.55</v>
      </c>
      <c r="G11" s="189">
        <v>5.55</v>
      </c>
      <c r="I11" s="190"/>
      <c r="J11" s="191"/>
    </row>
    <row r="12" spans="1:10" ht="15">
      <c r="A12" s="93" t="s">
        <v>215</v>
      </c>
      <c r="B12" s="97">
        <v>1</v>
      </c>
      <c r="C12" s="98">
        <v>1.47</v>
      </c>
      <c r="D12" s="98">
        <v>5.5</v>
      </c>
      <c r="E12" s="98">
        <v>2.5</v>
      </c>
      <c r="F12" s="98">
        <v>3.16</v>
      </c>
      <c r="G12" s="189">
        <v>3.16</v>
      </c>
      <c r="I12" s="190"/>
      <c r="J12" s="191"/>
    </row>
    <row r="13" spans="1:10" ht="15">
      <c r="A13" s="93" t="s">
        <v>216</v>
      </c>
      <c r="B13" s="97">
        <v>1</v>
      </c>
      <c r="C13" s="98">
        <v>4.04</v>
      </c>
      <c r="D13" s="98">
        <v>3.9</v>
      </c>
      <c r="E13" s="98">
        <v>4.5</v>
      </c>
      <c r="F13" s="98">
        <v>4.15</v>
      </c>
      <c r="G13" s="189">
        <v>4.15</v>
      </c>
      <c r="I13" s="190"/>
      <c r="J13" s="191"/>
    </row>
    <row r="14" spans="1:10" ht="15">
      <c r="A14" s="93" t="s">
        <v>217</v>
      </c>
      <c r="B14" s="97">
        <v>1</v>
      </c>
      <c r="C14" s="98">
        <v>10.71</v>
      </c>
      <c r="D14" s="98">
        <v>10.25</v>
      </c>
      <c r="E14" s="98">
        <v>12.23</v>
      </c>
      <c r="F14" s="98">
        <v>11.06</v>
      </c>
      <c r="G14" s="189">
        <v>11.06</v>
      </c>
      <c r="I14" s="190"/>
      <c r="J14" s="191"/>
    </row>
    <row r="15" spans="1:10" ht="15">
      <c r="A15" s="93" t="s">
        <v>218</v>
      </c>
      <c r="B15" s="97">
        <v>1</v>
      </c>
      <c r="C15" s="98">
        <v>3.27</v>
      </c>
      <c r="D15" s="98">
        <v>8.7</v>
      </c>
      <c r="E15" s="98">
        <v>10.9</v>
      </c>
      <c r="F15" s="98">
        <v>7.62</v>
      </c>
      <c r="G15" s="189">
        <v>7.62</v>
      </c>
      <c r="I15" s="190"/>
      <c r="J15" s="191"/>
    </row>
    <row r="16" spans="1:10" ht="15">
      <c r="A16" s="93" t="s">
        <v>219</v>
      </c>
      <c r="B16" s="97">
        <v>1</v>
      </c>
      <c r="C16" s="98">
        <v>6.9</v>
      </c>
      <c r="D16" s="98">
        <v>13</v>
      </c>
      <c r="E16" s="98">
        <v>8.92</v>
      </c>
      <c r="F16" s="98">
        <v>9.61</v>
      </c>
      <c r="G16" s="189">
        <v>9.61</v>
      </c>
      <c r="I16" s="190"/>
      <c r="J16" s="191"/>
    </row>
    <row r="17" spans="1:10" ht="15">
      <c r="A17" s="93" t="s">
        <v>220</v>
      </c>
      <c r="B17" s="97">
        <v>1</v>
      </c>
      <c r="C17" s="98">
        <v>7.86</v>
      </c>
      <c r="D17" s="98">
        <v>14</v>
      </c>
      <c r="E17" s="98">
        <v>8.73</v>
      </c>
      <c r="F17" s="98">
        <v>10.2</v>
      </c>
      <c r="G17" s="189">
        <v>10.2</v>
      </c>
      <c r="I17" s="191"/>
      <c r="J17" s="191"/>
    </row>
    <row r="18" spans="1:10" ht="15">
      <c r="A18" s="93" t="s">
        <v>221</v>
      </c>
      <c r="B18" s="97">
        <v>1</v>
      </c>
      <c r="C18" s="98">
        <v>5.9</v>
      </c>
      <c r="D18" s="98">
        <v>6.6</v>
      </c>
      <c r="E18" s="98">
        <v>6.55</v>
      </c>
      <c r="F18" s="98">
        <v>6.35</v>
      </c>
      <c r="G18" s="189">
        <v>6.35</v>
      </c>
      <c r="I18" s="191"/>
      <c r="J18" s="191"/>
    </row>
    <row r="19" spans="1:10" ht="15">
      <c r="A19" s="93" t="s">
        <v>222</v>
      </c>
      <c r="B19" s="97"/>
      <c r="C19" s="98">
        <v>6.5</v>
      </c>
      <c r="D19" s="98">
        <v>6.8</v>
      </c>
      <c r="E19" s="98">
        <v>5.8</v>
      </c>
      <c r="F19" s="98">
        <v>6.37</v>
      </c>
      <c r="G19" s="189">
        <v>0</v>
      </c>
      <c r="I19" s="191"/>
      <c r="J19" s="191"/>
    </row>
    <row r="20" spans="1:10" ht="15">
      <c r="A20" s="93" t="s">
        <v>223</v>
      </c>
      <c r="B20" s="97">
        <v>1</v>
      </c>
      <c r="C20" s="98">
        <v>5.21</v>
      </c>
      <c r="D20" s="98">
        <v>5.8</v>
      </c>
      <c r="E20" s="98">
        <v>7.21</v>
      </c>
      <c r="F20" s="98">
        <v>6.07</v>
      </c>
      <c r="G20" s="189">
        <v>6.07</v>
      </c>
      <c r="I20" s="191"/>
      <c r="J20" s="191"/>
    </row>
    <row r="21" spans="1:10" ht="15">
      <c r="A21" s="93" t="s">
        <v>224</v>
      </c>
      <c r="B21" s="97"/>
      <c r="C21" s="98">
        <v>3.5</v>
      </c>
      <c r="D21" s="98">
        <v>4.1</v>
      </c>
      <c r="E21" s="98">
        <v>3.9</v>
      </c>
      <c r="F21" s="98">
        <v>3.83</v>
      </c>
      <c r="G21" s="189">
        <v>0</v>
      </c>
      <c r="I21" s="191"/>
      <c r="J21" s="191"/>
    </row>
    <row r="22" spans="1:10" ht="15">
      <c r="A22" s="93" t="s">
        <v>225</v>
      </c>
      <c r="B22" s="97">
        <v>1</v>
      </c>
      <c r="C22" s="98">
        <v>54.06</v>
      </c>
      <c r="D22" s="98">
        <v>30.51</v>
      </c>
      <c r="E22" s="98">
        <v>30.51</v>
      </c>
      <c r="F22" s="98">
        <v>38.36</v>
      </c>
      <c r="G22" s="189">
        <v>38.36</v>
      </c>
      <c r="I22" s="191"/>
      <c r="J22" s="191"/>
    </row>
    <row r="23" spans="1:10" ht="13.5" customHeight="1">
      <c r="A23" s="192" t="s">
        <v>226</v>
      </c>
      <c r="B23" s="193">
        <v>1</v>
      </c>
      <c r="C23" s="98">
        <v>750</v>
      </c>
      <c r="D23" s="98">
        <v>546.09</v>
      </c>
      <c r="E23" s="98">
        <v>813.5</v>
      </c>
      <c r="F23" s="98">
        <v>703.2</v>
      </c>
      <c r="G23" s="189">
        <v>703.2</v>
      </c>
      <c r="I23" s="190"/>
      <c r="J23" s="191"/>
    </row>
    <row r="24" spans="1:10" ht="30">
      <c r="A24" s="93" t="s">
        <v>227</v>
      </c>
      <c r="B24" s="97">
        <v>1</v>
      </c>
      <c r="C24" s="98">
        <v>443</v>
      </c>
      <c r="D24" s="98">
        <v>387.9</v>
      </c>
      <c r="E24" s="98">
        <v>333.3</v>
      </c>
      <c r="F24" s="98">
        <v>388.07</v>
      </c>
      <c r="G24" s="189">
        <v>388.07</v>
      </c>
      <c r="I24" s="190"/>
      <c r="J24" s="191"/>
    </row>
    <row r="25" spans="1:10" ht="15">
      <c r="A25" s="93" t="s">
        <v>228</v>
      </c>
      <c r="B25" s="97">
        <v>1</v>
      </c>
      <c r="C25" s="98">
        <v>8.31</v>
      </c>
      <c r="D25" s="98">
        <v>46.5</v>
      </c>
      <c r="E25" s="98">
        <v>8.9</v>
      </c>
      <c r="F25" s="98">
        <v>21.24</v>
      </c>
      <c r="G25" s="189">
        <v>21.24</v>
      </c>
      <c r="I25" s="190"/>
      <c r="J25" s="191"/>
    </row>
    <row r="26" spans="1:10" ht="15">
      <c r="A26" s="93" t="s">
        <v>229</v>
      </c>
      <c r="B26" s="97">
        <v>1</v>
      </c>
      <c r="C26" s="98">
        <v>331.67</v>
      </c>
      <c r="D26" s="98">
        <v>142.9</v>
      </c>
      <c r="E26" s="98">
        <v>349.5</v>
      </c>
      <c r="F26" s="98">
        <v>274.69</v>
      </c>
      <c r="G26" s="189">
        <v>274.69</v>
      </c>
      <c r="I26" s="190"/>
      <c r="J26" s="191"/>
    </row>
    <row r="27" spans="1:12" ht="30">
      <c r="A27" s="93" t="s">
        <v>230</v>
      </c>
      <c r="B27" s="423">
        <v>1</v>
      </c>
      <c r="C27" s="422">
        <v>657.7</v>
      </c>
      <c r="D27" s="422">
        <v>875.7</v>
      </c>
      <c r="E27" s="422">
        <v>527.76</v>
      </c>
      <c r="F27" s="422">
        <v>687.05</v>
      </c>
      <c r="G27" s="428">
        <v>687.05</v>
      </c>
      <c r="I27" s="190"/>
      <c r="J27" s="191"/>
      <c r="L27" s="107" t="e">
        <f>[1]!VExtenso(J27)</f>
        <v>#NAME?</v>
      </c>
    </row>
    <row r="28" spans="1:10" ht="15">
      <c r="A28" s="93" t="s">
        <v>231</v>
      </c>
      <c r="B28" s="423"/>
      <c r="C28" s="423"/>
      <c r="D28" s="423"/>
      <c r="E28" s="423"/>
      <c r="F28" s="423"/>
      <c r="G28" s="429"/>
      <c r="I28" s="190"/>
      <c r="J28" s="191"/>
    </row>
    <row r="29" spans="1:10" ht="15">
      <c r="A29" s="93" t="s">
        <v>232</v>
      </c>
      <c r="B29" s="423"/>
      <c r="C29" s="423"/>
      <c r="D29" s="423"/>
      <c r="E29" s="423"/>
      <c r="F29" s="423"/>
      <c r="G29" s="429"/>
      <c r="I29" s="190"/>
      <c r="J29" s="191"/>
    </row>
    <row r="30" spans="1:10" ht="15">
      <c r="A30" s="93" t="s">
        <v>233</v>
      </c>
      <c r="B30" s="423"/>
      <c r="C30" s="423"/>
      <c r="D30" s="423"/>
      <c r="E30" s="423"/>
      <c r="F30" s="423"/>
      <c r="G30" s="429"/>
      <c r="I30" s="190"/>
      <c r="J30" s="191"/>
    </row>
    <row r="31" spans="1:10" ht="15">
      <c r="A31" s="93" t="s">
        <v>234</v>
      </c>
      <c r="B31" s="423"/>
      <c r="C31" s="423"/>
      <c r="D31" s="423"/>
      <c r="E31" s="423"/>
      <c r="F31" s="423"/>
      <c r="G31" s="429"/>
      <c r="I31" s="190"/>
      <c r="J31" s="191"/>
    </row>
    <row r="32" spans="1:10" ht="15">
      <c r="A32" s="93" t="s">
        <v>235</v>
      </c>
      <c r="B32" s="423"/>
      <c r="C32" s="423"/>
      <c r="D32" s="423"/>
      <c r="E32" s="423"/>
      <c r="F32" s="423"/>
      <c r="G32" s="429"/>
      <c r="I32" s="190"/>
      <c r="J32" s="191"/>
    </row>
    <row r="33" spans="1:10" ht="15">
      <c r="A33" s="93" t="s">
        <v>236</v>
      </c>
      <c r="B33" s="423"/>
      <c r="C33" s="423"/>
      <c r="D33" s="423"/>
      <c r="E33" s="423"/>
      <c r="F33" s="423"/>
      <c r="G33" s="429"/>
      <c r="I33" s="190"/>
      <c r="J33" s="191"/>
    </row>
    <row r="34" spans="1:10" ht="15">
      <c r="A34" s="93" t="s">
        <v>237</v>
      </c>
      <c r="B34" s="423"/>
      <c r="C34" s="423"/>
      <c r="D34" s="423"/>
      <c r="E34" s="423"/>
      <c r="F34" s="423"/>
      <c r="G34" s="429"/>
      <c r="I34" s="190"/>
      <c r="J34" s="191"/>
    </row>
    <row r="35" spans="1:10" ht="15">
      <c r="A35" s="93" t="s">
        <v>238</v>
      </c>
      <c r="B35" s="423"/>
      <c r="C35" s="423"/>
      <c r="D35" s="423"/>
      <c r="E35" s="423"/>
      <c r="F35" s="423"/>
      <c r="G35" s="429"/>
      <c r="I35" s="190"/>
      <c r="J35" s="191"/>
    </row>
    <row r="36" spans="1:10" ht="15">
      <c r="A36" s="93" t="s">
        <v>239</v>
      </c>
      <c r="B36" s="423"/>
      <c r="C36" s="423"/>
      <c r="D36" s="423"/>
      <c r="E36" s="423"/>
      <c r="F36" s="423"/>
      <c r="G36" s="429"/>
      <c r="I36" s="190"/>
      <c r="J36" s="191"/>
    </row>
    <row r="37" spans="1:10" ht="15">
      <c r="A37" s="93" t="s">
        <v>240</v>
      </c>
      <c r="B37" s="423"/>
      <c r="C37" s="423"/>
      <c r="D37" s="423"/>
      <c r="E37" s="423"/>
      <c r="F37" s="423"/>
      <c r="G37" s="429"/>
      <c r="I37" s="190"/>
      <c r="J37" s="191"/>
    </row>
    <row r="38" spans="1:10" ht="15">
      <c r="A38" s="93" t="s">
        <v>241</v>
      </c>
      <c r="B38" s="423"/>
      <c r="C38" s="423"/>
      <c r="D38" s="423"/>
      <c r="E38" s="423"/>
      <c r="F38" s="423"/>
      <c r="G38" s="429"/>
      <c r="I38" s="190"/>
      <c r="J38" s="191"/>
    </row>
    <row r="39" spans="1:10" ht="15">
      <c r="A39" s="93" t="s">
        <v>242</v>
      </c>
      <c r="B39" s="423"/>
      <c r="C39" s="423"/>
      <c r="D39" s="423"/>
      <c r="E39" s="423"/>
      <c r="F39" s="423"/>
      <c r="G39" s="429"/>
      <c r="I39" s="190"/>
      <c r="J39" s="191"/>
    </row>
    <row r="40" spans="1:10" ht="15">
      <c r="A40" s="93" t="s">
        <v>243</v>
      </c>
      <c r="B40" s="423"/>
      <c r="C40" s="423"/>
      <c r="D40" s="423"/>
      <c r="E40" s="423"/>
      <c r="F40" s="423"/>
      <c r="G40" s="429"/>
      <c r="I40" s="190"/>
      <c r="J40" s="191"/>
    </row>
    <row r="41" spans="1:10" ht="15">
      <c r="A41" s="93" t="s">
        <v>244</v>
      </c>
      <c r="B41" s="423"/>
      <c r="C41" s="423"/>
      <c r="D41" s="423"/>
      <c r="E41" s="423"/>
      <c r="F41" s="423"/>
      <c r="G41" s="429"/>
      <c r="I41" s="190"/>
      <c r="J41" s="191"/>
    </row>
    <row r="42" spans="1:10" ht="15">
      <c r="A42" s="93" t="s">
        <v>245</v>
      </c>
      <c r="B42" s="423"/>
      <c r="C42" s="423"/>
      <c r="D42" s="423"/>
      <c r="E42" s="423"/>
      <c r="F42" s="423"/>
      <c r="G42" s="429"/>
      <c r="I42" s="190"/>
      <c r="J42" s="191"/>
    </row>
    <row r="43" spans="1:10" ht="15">
      <c r="A43" s="93" t="s">
        <v>246</v>
      </c>
      <c r="B43" s="423"/>
      <c r="C43" s="423"/>
      <c r="D43" s="423"/>
      <c r="E43" s="423"/>
      <c r="F43" s="423"/>
      <c r="G43" s="429"/>
      <c r="I43" s="190"/>
      <c r="J43" s="191"/>
    </row>
    <row r="44" spans="1:10" ht="15">
      <c r="A44" s="93" t="s">
        <v>247</v>
      </c>
      <c r="B44" s="423"/>
      <c r="C44" s="423"/>
      <c r="D44" s="423"/>
      <c r="E44" s="423"/>
      <c r="F44" s="423"/>
      <c r="G44" s="429"/>
      <c r="I44" s="190"/>
      <c r="J44" s="191"/>
    </row>
    <row r="45" spans="1:10" ht="15">
      <c r="A45" s="93" t="s">
        <v>248</v>
      </c>
      <c r="B45" s="423"/>
      <c r="C45" s="423"/>
      <c r="D45" s="423"/>
      <c r="E45" s="423"/>
      <c r="F45" s="423"/>
      <c r="G45" s="429"/>
      <c r="I45" s="190"/>
      <c r="J45" s="191"/>
    </row>
    <row r="46" spans="1:10" ht="45">
      <c r="A46" s="93" t="s">
        <v>249</v>
      </c>
      <c r="B46" s="97">
        <v>1</v>
      </c>
      <c r="C46" s="98">
        <v>26.32</v>
      </c>
      <c r="D46" s="98">
        <v>98</v>
      </c>
      <c r="E46" s="98">
        <v>32.42</v>
      </c>
      <c r="F46" s="98">
        <v>52.25</v>
      </c>
      <c r="G46" s="189">
        <v>52.25</v>
      </c>
      <c r="I46" s="190"/>
      <c r="J46" s="191"/>
    </row>
    <row r="47" spans="1:10" ht="30">
      <c r="A47" s="93" t="s">
        <v>250</v>
      </c>
      <c r="B47" s="97">
        <v>1</v>
      </c>
      <c r="C47" s="98">
        <v>46.01</v>
      </c>
      <c r="D47" s="98"/>
      <c r="E47" s="98">
        <v>37.1</v>
      </c>
      <c r="F47" s="98">
        <v>27.7</v>
      </c>
      <c r="G47" s="189">
        <v>27.7</v>
      </c>
      <c r="I47" s="190"/>
      <c r="J47" s="191"/>
    </row>
    <row r="48" spans="1:10" ht="15">
      <c r="A48" s="93" t="s">
        <v>251</v>
      </c>
      <c r="B48" s="97">
        <v>1</v>
      </c>
      <c r="C48" s="98">
        <v>24.9</v>
      </c>
      <c r="D48" s="98">
        <v>26.5</v>
      </c>
      <c r="E48" s="98">
        <v>25.16</v>
      </c>
      <c r="F48" s="98">
        <v>25.52</v>
      </c>
      <c r="G48" s="189">
        <v>25.52</v>
      </c>
      <c r="I48" s="190"/>
      <c r="J48" s="191"/>
    </row>
    <row r="49" spans="1:10" ht="15">
      <c r="A49" s="93" t="s">
        <v>252</v>
      </c>
      <c r="B49" s="97">
        <v>1</v>
      </c>
      <c r="C49" s="98">
        <v>231</v>
      </c>
      <c r="D49" s="98">
        <v>13.99</v>
      </c>
      <c r="E49" s="98">
        <v>229</v>
      </c>
      <c r="F49" s="98">
        <v>158</v>
      </c>
      <c r="G49" s="189">
        <v>158</v>
      </c>
      <c r="I49" s="190"/>
      <c r="J49" s="191"/>
    </row>
    <row r="50" spans="1:10" ht="15">
      <c r="A50" s="93" t="s">
        <v>253</v>
      </c>
      <c r="B50" s="97">
        <v>1</v>
      </c>
      <c r="C50" s="98">
        <v>149.9</v>
      </c>
      <c r="D50" s="98">
        <v>94</v>
      </c>
      <c r="E50" s="98">
        <v>166.9</v>
      </c>
      <c r="F50" s="98">
        <v>136.93</v>
      </c>
      <c r="G50" s="189">
        <v>136.93</v>
      </c>
      <c r="I50" s="190"/>
      <c r="J50" s="191"/>
    </row>
    <row r="51" spans="1:10" ht="15">
      <c r="A51" s="93" t="s">
        <v>254</v>
      </c>
      <c r="B51" s="97">
        <v>1</v>
      </c>
      <c r="C51" s="98">
        <v>23</v>
      </c>
      <c r="D51" s="98">
        <v>30.5</v>
      </c>
      <c r="E51" s="98">
        <v>24.06</v>
      </c>
      <c r="F51" s="98">
        <v>25.85</v>
      </c>
      <c r="G51" s="189">
        <v>25.85</v>
      </c>
      <c r="I51" s="190"/>
      <c r="J51" s="191"/>
    </row>
    <row r="52" spans="1:10" ht="30">
      <c r="A52" s="93" t="s">
        <v>255</v>
      </c>
      <c r="B52" s="97">
        <v>1</v>
      </c>
      <c r="C52" s="98">
        <v>339</v>
      </c>
      <c r="D52" s="98">
        <v>451.9</v>
      </c>
      <c r="E52" s="98">
        <v>374.06</v>
      </c>
      <c r="F52" s="98">
        <v>388.32</v>
      </c>
      <c r="G52" s="189">
        <v>388.32</v>
      </c>
      <c r="I52" s="190"/>
      <c r="J52" s="191"/>
    </row>
    <row r="53" spans="1:10" ht="15.75" customHeight="1">
      <c r="A53" s="192" t="s">
        <v>256</v>
      </c>
      <c r="B53" s="193">
        <v>1</v>
      </c>
      <c r="C53" s="98">
        <v>25.78</v>
      </c>
      <c r="D53" s="98">
        <v>37.5</v>
      </c>
      <c r="E53" s="98">
        <v>14.7</v>
      </c>
      <c r="F53" s="98">
        <v>25.99</v>
      </c>
      <c r="G53" s="189">
        <v>25.99</v>
      </c>
      <c r="I53" s="190"/>
      <c r="J53" s="191"/>
    </row>
    <row r="54" spans="1:10" ht="15.75" thickBot="1">
      <c r="A54" s="424" t="s">
        <v>97</v>
      </c>
      <c r="B54" s="425"/>
      <c r="C54" s="425"/>
      <c r="D54" s="425"/>
      <c r="E54" s="425"/>
      <c r="F54" s="425"/>
      <c r="G54" s="94">
        <v>3693.61</v>
      </c>
      <c r="I54" s="190"/>
      <c r="J54" s="191"/>
    </row>
    <row r="55" spans="1:7" ht="15">
      <c r="A55" s="88"/>
      <c r="B55" s="89"/>
      <c r="C55" s="89"/>
      <c r="D55" s="89"/>
      <c r="E55" s="89"/>
      <c r="F55" s="89"/>
      <c r="G55" s="89"/>
    </row>
    <row r="56" spans="1:7" ht="15">
      <c r="A56" s="426" t="s">
        <v>257</v>
      </c>
      <c r="B56" s="426"/>
      <c r="C56" s="426"/>
      <c r="D56" s="426"/>
      <c r="E56" s="426"/>
      <c r="F56" s="426"/>
      <c r="G56" s="90">
        <v>18.47</v>
      </c>
    </row>
    <row r="57" spans="1:7" ht="15">
      <c r="A57" s="426" t="s">
        <v>258</v>
      </c>
      <c r="B57" s="426"/>
      <c r="C57" s="426"/>
      <c r="D57" s="426"/>
      <c r="E57" s="426"/>
      <c r="F57" s="426"/>
      <c r="G57" s="90">
        <v>24.62</v>
      </c>
    </row>
    <row r="58" spans="1:7" ht="15">
      <c r="A58" s="427" t="s">
        <v>98</v>
      </c>
      <c r="B58" s="427"/>
      <c r="C58" s="427"/>
      <c r="D58" s="427"/>
      <c r="E58" s="427"/>
      <c r="F58" s="427"/>
      <c r="G58" s="91">
        <v>43.09</v>
      </c>
    </row>
    <row r="59" spans="1:7" ht="15">
      <c r="A59" s="426" t="s">
        <v>99</v>
      </c>
      <c r="B59" s="426"/>
      <c r="C59" s="426"/>
      <c r="D59" s="426"/>
      <c r="E59" s="426"/>
      <c r="F59" s="426"/>
      <c r="G59" s="92">
        <v>1</v>
      </c>
    </row>
    <row r="60" spans="1:7" ht="15">
      <c r="A60" s="427" t="s">
        <v>100</v>
      </c>
      <c r="B60" s="427"/>
      <c r="C60" s="427"/>
      <c r="D60" s="427"/>
      <c r="E60" s="427"/>
      <c r="F60" s="427"/>
      <c r="G60" s="91">
        <v>43.09</v>
      </c>
    </row>
  </sheetData>
  <sheetProtection/>
  <mergeCells count="12">
    <mergeCell ref="G27:G45"/>
    <mergeCell ref="A60:F60"/>
    <mergeCell ref="B27:B45"/>
    <mergeCell ref="C27:C45"/>
    <mergeCell ref="D27:D45"/>
    <mergeCell ref="E27:E45"/>
    <mergeCell ref="F27:F45"/>
    <mergeCell ref="A54:F54"/>
    <mergeCell ref="A56:F56"/>
    <mergeCell ref="A57:F57"/>
    <mergeCell ref="A58:F58"/>
    <mergeCell ref="A59:F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view="pageBreakPreview" zoomScale="60" zoomScalePageLayoutView="0" workbookViewId="0" topLeftCell="A55">
      <selection activeCell="D140" sqref="D140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7.00390625" style="2" bestFit="1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5"/>
      <c r="B1" s="196"/>
      <c r="C1" s="196"/>
      <c r="D1" s="32"/>
      <c r="E1" s="196"/>
      <c r="F1" s="197"/>
    </row>
    <row r="2" spans="1:6" ht="15.75">
      <c r="A2" s="344" t="s">
        <v>178</v>
      </c>
      <c r="B2" s="345"/>
      <c r="C2" s="345"/>
      <c r="D2" s="345"/>
      <c r="E2" s="345"/>
      <c r="F2" s="346"/>
    </row>
    <row r="3" spans="1:6" ht="16.5" thickBot="1">
      <c r="A3" s="347" t="s">
        <v>77</v>
      </c>
      <c r="B3" s="348"/>
      <c r="C3" s="348"/>
      <c r="D3" s="348"/>
      <c r="E3" s="348"/>
      <c r="F3" s="349"/>
    </row>
    <row r="4" spans="1:7" ht="16.5" thickBot="1">
      <c r="A4" s="350" t="s">
        <v>185</v>
      </c>
      <c r="B4" s="351"/>
      <c r="C4" s="351"/>
      <c r="D4" s="351"/>
      <c r="E4" s="351"/>
      <c r="F4" s="352"/>
      <c r="G4" s="3"/>
    </row>
    <row r="5" spans="1:7" ht="15.75" thickBot="1">
      <c r="A5" s="353"/>
      <c r="B5" s="354"/>
      <c r="C5" s="354"/>
      <c r="D5" s="354"/>
      <c r="E5" s="354"/>
      <c r="F5" s="355"/>
      <c r="G5" s="3"/>
    </row>
    <row r="6" spans="1:7" ht="15.75" thickBot="1">
      <c r="A6" s="335" t="s">
        <v>1</v>
      </c>
      <c r="B6" s="336"/>
      <c r="C6" s="336"/>
      <c r="D6" s="336"/>
      <c r="E6" s="336"/>
      <c r="F6" s="337"/>
      <c r="G6" s="3"/>
    </row>
    <row r="7" spans="1:7" ht="19.5" thickBot="1">
      <c r="A7" s="356" t="s">
        <v>81</v>
      </c>
      <c r="B7" s="357"/>
      <c r="C7" s="357"/>
      <c r="D7" s="358"/>
      <c r="E7" s="292" t="s">
        <v>82</v>
      </c>
      <c r="F7" s="294"/>
      <c r="G7" s="3"/>
    </row>
    <row r="8" spans="1:7" ht="15">
      <c r="A8" s="323" t="s">
        <v>140</v>
      </c>
      <c r="B8" s="324"/>
      <c r="C8" s="324"/>
      <c r="D8" s="325"/>
      <c r="E8" s="329" t="s">
        <v>2</v>
      </c>
      <c r="F8" s="330"/>
      <c r="G8" s="3"/>
    </row>
    <row r="9" spans="1:7" ht="15.75" thickBot="1">
      <c r="A9" s="326"/>
      <c r="B9" s="327"/>
      <c r="C9" s="327"/>
      <c r="D9" s="328"/>
      <c r="E9" s="331"/>
      <c r="F9" s="332"/>
      <c r="G9" s="3"/>
    </row>
    <row r="10" spans="1:7" ht="15.75" thickBot="1">
      <c r="A10" s="333"/>
      <c r="B10" s="334"/>
      <c r="C10" s="334"/>
      <c r="D10" s="334"/>
      <c r="E10" s="33"/>
      <c r="F10" s="34"/>
      <c r="G10" s="3"/>
    </row>
    <row r="11" spans="1:7" ht="15.75" thickBot="1">
      <c r="A11" s="335" t="s">
        <v>3</v>
      </c>
      <c r="B11" s="336"/>
      <c r="C11" s="336"/>
      <c r="D11" s="336"/>
      <c r="E11" s="336"/>
      <c r="F11" s="337"/>
      <c r="G11" s="3"/>
    </row>
    <row r="12" spans="1:10" ht="19.5" thickBot="1">
      <c r="A12" s="338" t="s">
        <v>140</v>
      </c>
      <c r="B12" s="339"/>
      <c r="C12" s="339"/>
      <c r="D12" s="339"/>
      <c r="E12" s="340"/>
      <c r="F12" s="9">
        <f>'Base (Operador)'!C3</f>
        <v>1237</v>
      </c>
      <c r="G12" s="3"/>
      <c r="I12" s="2">
        <f>F12/220*30.42*(40/6)</f>
        <v>1140.28909090909</v>
      </c>
      <c r="J12" s="221">
        <f>F12-I12</f>
        <v>96.71</v>
      </c>
    </row>
    <row r="13" spans="1:7" ht="15.75" thickBot="1">
      <c r="A13" s="341"/>
      <c r="B13" s="342"/>
      <c r="C13" s="342"/>
      <c r="D13" s="342"/>
      <c r="E13" s="342"/>
      <c r="F13" s="343"/>
      <c r="G13" s="3"/>
    </row>
    <row r="14" spans="1:7" ht="15.75" thickBot="1">
      <c r="A14" s="314" t="s">
        <v>4</v>
      </c>
      <c r="B14" s="315"/>
      <c r="C14" s="315"/>
      <c r="D14" s="315"/>
      <c r="E14" s="315"/>
      <c r="F14" s="313"/>
      <c r="G14" s="3"/>
    </row>
    <row r="15" spans="1:7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</row>
    <row r="16" spans="1:9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I16" s="2">
        <f>44.93/1237</f>
        <v>0.0363217461600647</v>
      </c>
    </row>
    <row r="17" spans="1:7" ht="15.75" thickBot="1">
      <c r="A17" s="319"/>
      <c r="B17" s="320"/>
      <c r="C17" s="320"/>
      <c r="D17" s="320"/>
      <c r="E17" s="35"/>
      <c r="F17" s="36"/>
      <c r="G17" s="3"/>
    </row>
    <row r="18" spans="1:7" ht="15.75" thickBot="1">
      <c r="A18" s="306" t="s">
        <v>7</v>
      </c>
      <c r="B18" s="307"/>
      <c r="C18" s="307"/>
      <c r="D18" s="307"/>
      <c r="E18" s="12"/>
      <c r="F18" s="11"/>
      <c r="G18" s="3"/>
    </row>
    <row r="19" spans="1:7" ht="15.75" thickBot="1">
      <c r="A19" s="321" t="s">
        <v>8</v>
      </c>
      <c r="B19" s="322"/>
      <c r="C19" s="322"/>
      <c r="D19" s="322"/>
      <c r="E19" s="19"/>
      <c r="F19" s="20"/>
      <c r="G19" s="3"/>
    </row>
    <row r="20" spans="1:7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</row>
    <row r="21" spans="1:7" ht="15.75" thickBot="1">
      <c r="A21" s="308"/>
      <c r="B21" s="309"/>
      <c r="C21" s="309"/>
      <c r="D21" s="309"/>
      <c r="E21" s="309"/>
      <c r="F21" s="310"/>
      <c r="G21" s="3"/>
    </row>
    <row r="22" spans="1:7" ht="15.75" thickBot="1">
      <c r="A22" s="301" t="s">
        <v>10</v>
      </c>
      <c r="B22" s="302"/>
      <c r="C22" s="302"/>
      <c r="D22" s="303"/>
      <c r="E22" s="14"/>
      <c r="F22" s="15">
        <f>SUM(F15:F20)</f>
        <v>1181.71</v>
      </c>
      <c r="G22" s="3"/>
    </row>
    <row r="23" spans="1:7" ht="15.75" thickBot="1">
      <c r="A23" s="198"/>
      <c r="B23" s="31"/>
      <c r="C23" s="31"/>
      <c r="D23" s="39"/>
      <c r="E23" s="39"/>
      <c r="F23" s="40"/>
      <c r="G23" s="3"/>
    </row>
    <row r="24" spans="1:7" ht="15.75" thickBot="1">
      <c r="A24" s="311" t="s">
        <v>11</v>
      </c>
      <c r="B24" s="312"/>
      <c r="C24" s="312"/>
      <c r="D24" s="312"/>
      <c r="E24" s="312"/>
      <c r="F24" s="313"/>
      <c r="G24" s="3"/>
    </row>
    <row r="25" spans="1:7" ht="15.75" thickBot="1">
      <c r="A25" s="228"/>
      <c r="B25" s="229"/>
      <c r="C25" s="229"/>
      <c r="D25" s="229"/>
      <c r="E25" s="229"/>
      <c r="F25" s="226"/>
      <c r="G25" s="3"/>
    </row>
    <row r="26" spans="1:7" ht="15.75" thickBot="1">
      <c r="A26" s="297" t="s">
        <v>12</v>
      </c>
      <c r="B26" s="298"/>
      <c r="C26" s="298"/>
      <c r="D26" s="298"/>
      <c r="E26" s="83"/>
      <c r="F26" s="84"/>
      <c r="G26" s="3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L27" s="2" t="e">
        <f>[1]!VExtenso(J27)</f>
        <v>#NAME?</v>
      </c>
    </row>
    <row r="28" spans="1:7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</row>
    <row r="29" spans="1:7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</row>
    <row r="30" spans="1:7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</row>
    <row r="31" spans="1:7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</row>
    <row r="32" spans="1:7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</row>
    <row r="33" spans="1:7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</row>
    <row r="34" spans="1:7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</row>
    <row r="35" spans="1:7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</row>
    <row r="36" spans="1:7" ht="15">
      <c r="A36" s="198"/>
      <c r="B36" s="31"/>
      <c r="C36" s="31"/>
      <c r="D36" s="39"/>
      <c r="E36" s="39"/>
      <c r="F36" s="40"/>
      <c r="G36" s="3"/>
    </row>
    <row r="37" spans="1:7" ht="15.75" thickBot="1">
      <c r="A37" s="199"/>
      <c r="B37" s="33"/>
      <c r="C37" s="33"/>
      <c r="D37" s="47"/>
      <c r="E37" s="47"/>
      <c r="F37" s="34"/>
      <c r="G37" s="3"/>
    </row>
    <row r="38" spans="1:7" ht="15.75" thickBot="1">
      <c r="A38" s="297" t="s">
        <v>22</v>
      </c>
      <c r="B38" s="298"/>
      <c r="C38" s="298"/>
      <c r="D38" s="298"/>
      <c r="E38" s="80"/>
      <c r="F38" s="81"/>
      <c r="G38" s="3"/>
    </row>
    <row r="39" spans="1:7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194"/>
    </row>
    <row r="40" spans="1:7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194"/>
    </row>
    <row r="41" spans="1:7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194"/>
    </row>
    <row r="42" spans="1:7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194"/>
    </row>
    <row r="43" spans="1:7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194"/>
    </row>
    <row r="44" spans="1:7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194"/>
    </row>
    <row r="45" spans="1:7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194"/>
    </row>
    <row r="46" spans="1:7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194"/>
    </row>
    <row r="47" spans="1:7" ht="15.75" thickBot="1">
      <c r="A47" s="304" t="s">
        <v>9</v>
      </c>
      <c r="B47" s="305"/>
      <c r="C47" s="305"/>
      <c r="D47" s="305"/>
      <c r="E47" s="39"/>
      <c r="F47" s="40"/>
      <c r="G47" s="194"/>
    </row>
    <row r="48" spans="1:7" ht="15.75" thickBot="1">
      <c r="A48" s="301" t="s">
        <v>31</v>
      </c>
      <c r="B48" s="302"/>
      <c r="C48" s="302"/>
      <c r="D48" s="303"/>
      <c r="E48" s="16">
        <f>SUM(E39:E47)</f>
        <v>0.2364</v>
      </c>
      <c r="F48" s="24">
        <f>SUM(F39:F47)</f>
        <v>269.55</v>
      </c>
      <c r="G48" s="3"/>
    </row>
    <row r="49" spans="1:7" ht="15.75" thickBot="1">
      <c r="A49" s="198"/>
      <c r="B49" s="31"/>
      <c r="C49" s="31"/>
      <c r="D49" s="39"/>
      <c r="E49" s="39"/>
      <c r="F49" s="40"/>
      <c r="G49" s="3"/>
    </row>
    <row r="50" spans="1:7" ht="15.75" thickBot="1">
      <c r="A50" s="297" t="s">
        <v>32</v>
      </c>
      <c r="B50" s="298"/>
      <c r="C50" s="298"/>
      <c r="D50" s="298"/>
      <c r="E50" s="80"/>
      <c r="F50" s="81"/>
      <c r="G50" s="3"/>
    </row>
    <row r="51" spans="1:7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194"/>
    </row>
    <row r="52" spans="1:7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194"/>
    </row>
    <row r="53" spans="1:7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194"/>
    </row>
    <row r="54" spans="1:7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194"/>
    </row>
    <row r="55" spans="1:7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</row>
    <row r="56" spans="1:7" ht="15.75" thickBot="1">
      <c r="A56" s="299"/>
      <c r="B56" s="300"/>
      <c r="C56" s="300"/>
      <c r="D56" s="300"/>
      <c r="E56" s="47"/>
      <c r="F56" s="34"/>
      <c r="G56" s="3"/>
    </row>
    <row r="57" spans="1:7" ht="15.75" thickBot="1">
      <c r="A57" s="297" t="s">
        <v>38</v>
      </c>
      <c r="B57" s="298"/>
      <c r="C57" s="298"/>
      <c r="D57" s="298"/>
      <c r="E57" s="80"/>
      <c r="F57" s="81"/>
      <c r="G57" s="3"/>
    </row>
    <row r="58" spans="1:7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194"/>
    </row>
    <row r="59" spans="1:7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194"/>
    </row>
    <row r="60" spans="1:7" ht="15.75" thickBot="1">
      <c r="A60" s="295"/>
      <c r="B60" s="296"/>
      <c r="C60" s="296"/>
      <c r="D60" s="296"/>
      <c r="E60" s="47"/>
      <c r="F60" s="34"/>
      <c r="G60" s="194"/>
    </row>
    <row r="61" spans="1:7" ht="15.75" thickBot="1">
      <c r="A61" s="297" t="s">
        <v>41</v>
      </c>
      <c r="B61" s="298"/>
      <c r="C61" s="298"/>
      <c r="D61" s="298"/>
      <c r="E61" s="80"/>
      <c r="F61" s="82"/>
      <c r="G61" s="194"/>
    </row>
    <row r="62" spans="1:7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194"/>
    </row>
    <row r="63" spans="1:7" ht="30.7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194"/>
    </row>
    <row r="64" spans="1:7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194"/>
    </row>
    <row r="65" spans="1:7" ht="15.75" thickBot="1">
      <c r="A65" s="299"/>
      <c r="B65" s="300"/>
      <c r="C65" s="300"/>
      <c r="D65" s="300"/>
      <c r="E65" s="47"/>
      <c r="F65" s="34"/>
      <c r="G65" s="194"/>
    </row>
    <row r="66" spans="1:7" ht="15.75" thickBot="1">
      <c r="A66" s="297" t="s">
        <v>45</v>
      </c>
      <c r="B66" s="298"/>
      <c r="C66" s="298"/>
      <c r="D66" s="298"/>
      <c r="E66" s="80"/>
      <c r="F66" s="81"/>
      <c r="G66" s="194"/>
    </row>
    <row r="67" spans="1:7" ht="32.2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194"/>
    </row>
    <row r="68" spans="1:7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194"/>
    </row>
    <row r="69" spans="1:7" ht="15.75" thickBot="1">
      <c r="A69" s="295"/>
      <c r="B69" s="296"/>
      <c r="C69" s="296"/>
      <c r="D69" s="296"/>
      <c r="E69" s="33"/>
      <c r="F69" s="48"/>
      <c r="G69" s="194"/>
    </row>
    <row r="70" spans="1:7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194"/>
    </row>
    <row r="71" spans="1:7" ht="15.75" thickBot="1">
      <c r="A71" s="295"/>
      <c r="B71" s="296"/>
      <c r="C71" s="296"/>
      <c r="D71" s="296"/>
      <c r="E71" s="47"/>
      <c r="F71" s="50"/>
      <c r="G71" s="194"/>
    </row>
    <row r="72" spans="1:7" ht="15.75" thickBot="1">
      <c r="A72" s="266" t="s">
        <v>49</v>
      </c>
      <c r="B72" s="267"/>
      <c r="C72" s="267"/>
      <c r="D72" s="267"/>
      <c r="E72" s="25"/>
      <c r="F72" s="49">
        <f>F70+F22</f>
        <v>2037.33</v>
      </c>
      <c r="G72" s="194"/>
    </row>
    <row r="73" spans="1:7" ht="15.75" thickBot="1">
      <c r="A73" s="295"/>
      <c r="B73" s="296"/>
      <c r="C73" s="296"/>
      <c r="D73" s="296"/>
      <c r="E73" s="47"/>
      <c r="F73" s="48"/>
      <c r="G73" s="194"/>
    </row>
    <row r="74" spans="1:7" ht="15.75" thickBot="1">
      <c r="A74" s="292" t="s">
        <v>50</v>
      </c>
      <c r="B74" s="293"/>
      <c r="C74" s="293"/>
      <c r="D74" s="293"/>
      <c r="E74" s="293"/>
      <c r="F74" s="294"/>
      <c r="G74" s="194"/>
    </row>
    <row r="75" spans="1:7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194"/>
    </row>
    <row r="76" spans="1:7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194"/>
    </row>
    <row r="77" spans="1:7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194"/>
    </row>
    <row r="78" spans="1:7" ht="15">
      <c r="A78" s="282" t="s">
        <v>53</v>
      </c>
      <c r="B78" s="283"/>
      <c r="C78" s="283"/>
      <c r="D78" s="283"/>
      <c r="E78" s="51"/>
      <c r="F78" s="96">
        <f>'Base (Operador)'!C12</f>
        <v>53.38</v>
      </c>
      <c r="G78" s="194"/>
    </row>
    <row r="79" spans="1:7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194"/>
    </row>
    <row r="80" spans="1:7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194"/>
    </row>
    <row r="81" spans="1:7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194"/>
    </row>
    <row r="82" spans="1:7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194"/>
    </row>
    <row r="83" spans="1:7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194"/>
    </row>
    <row r="84" spans="1:7" ht="15">
      <c r="A84" s="282" t="s">
        <v>166</v>
      </c>
      <c r="B84" s="283"/>
      <c r="C84" s="283"/>
      <c r="D84" s="283"/>
      <c r="E84" s="51"/>
      <c r="F84" s="52"/>
      <c r="G84" s="194"/>
    </row>
    <row r="85" spans="1:7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194"/>
    </row>
    <row r="86" spans="1:7" ht="15.75" thickBot="1">
      <c r="A86" s="282"/>
      <c r="B86" s="283"/>
      <c r="C86" s="283"/>
      <c r="D86" s="283"/>
      <c r="E86" s="51"/>
      <c r="F86" s="52"/>
      <c r="G86" s="194"/>
    </row>
    <row r="87" spans="1:7" ht="15.75" thickBot="1">
      <c r="A87" s="289" t="s">
        <v>55</v>
      </c>
      <c r="B87" s="290"/>
      <c r="C87" s="290"/>
      <c r="D87" s="290"/>
      <c r="E87" s="291"/>
      <c r="F87" s="105">
        <f>SUM(F75:F86)</f>
        <v>1378.81</v>
      </c>
      <c r="G87" s="194"/>
    </row>
    <row r="88" spans="1:7" ht="15.75" thickBot="1">
      <c r="A88" s="54"/>
      <c r="B88" s="33"/>
      <c r="C88" s="33"/>
      <c r="D88" s="33"/>
      <c r="E88" s="33"/>
      <c r="F88" s="45"/>
      <c r="G88" s="194"/>
    </row>
    <row r="89" spans="1:7" ht="15.75" thickBot="1">
      <c r="A89" s="266" t="s">
        <v>56</v>
      </c>
      <c r="B89" s="267"/>
      <c r="C89" s="267"/>
      <c r="D89" s="267"/>
      <c r="E89" s="268"/>
      <c r="F89" s="23">
        <f>F87+F70+F22</f>
        <v>3416.14</v>
      </c>
      <c r="G89" s="194"/>
    </row>
    <row r="90" spans="1:7" ht="15.75" thickBot="1">
      <c r="A90" s="199"/>
      <c r="B90" s="33"/>
      <c r="C90" s="33"/>
      <c r="D90" s="47"/>
      <c r="E90" s="47"/>
      <c r="F90" s="48"/>
      <c r="G90" s="194"/>
    </row>
    <row r="91" spans="1:7" ht="15.75" thickBot="1">
      <c r="A91" s="292" t="s">
        <v>57</v>
      </c>
      <c r="B91" s="293"/>
      <c r="C91" s="293"/>
      <c r="D91" s="293"/>
      <c r="E91" s="293"/>
      <c r="F91" s="294"/>
      <c r="G91" s="194"/>
    </row>
    <row r="92" spans="1:7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194"/>
    </row>
    <row r="93" spans="1:7" ht="15">
      <c r="A93" s="282" t="s">
        <v>59</v>
      </c>
      <c r="B93" s="283"/>
      <c r="C93" s="283"/>
      <c r="D93" s="283"/>
      <c r="E93" s="227"/>
      <c r="F93" s="58">
        <f>Plan2!D24</f>
        <v>0.063</v>
      </c>
      <c r="G93" s="194"/>
    </row>
    <row r="94" spans="1:7" ht="15">
      <c r="A94" s="284" t="s">
        <v>60</v>
      </c>
      <c r="B94" s="285"/>
      <c r="C94" s="285"/>
      <c r="D94" s="285"/>
      <c r="E94" s="47"/>
      <c r="F94" s="59">
        <v>0.03</v>
      </c>
      <c r="G94" s="194"/>
    </row>
    <row r="95" spans="1:7" ht="15">
      <c r="A95" s="282" t="s">
        <v>61</v>
      </c>
      <c r="B95" s="283"/>
      <c r="C95" s="283"/>
      <c r="D95" s="283"/>
      <c r="E95" s="60"/>
      <c r="F95" s="61">
        <v>0.076</v>
      </c>
      <c r="G95" s="194"/>
    </row>
    <row r="96" spans="1:7" ht="15.75" thickBot="1">
      <c r="A96" s="284" t="s">
        <v>62</v>
      </c>
      <c r="B96" s="285"/>
      <c r="C96" s="285"/>
      <c r="D96" s="285"/>
      <c r="E96" s="47"/>
      <c r="F96" s="59">
        <v>0.0165</v>
      </c>
      <c r="G96" s="194"/>
    </row>
    <row r="97" spans="1:7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0.2255</v>
      </c>
      <c r="G97" s="194"/>
    </row>
    <row r="98" spans="1:7" ht="15.75" thickBot="1">
      <c r="A98" s="199"/>
      <c r="B98" s="33"/>
      <c r="C98" s="33"/>
      <c r="D98" s="270"/>
      <c r="E98" s="286"/>
      <c r="F98" s="48"/>
      <c r="G98" s="194"/>
    </row>
    <row r="99" spans="1:7" ht="15.75" thickBot="1">
      <c r="A99" s="266" t="s">
        <v>64</v>
      </c>
      <c r="B99" s="267"/>
      <c r="C99" s="267"/>
      <c r="D99" s="267"/>
      <c r="E99" s="268"/>
      <c r="F99" s="63">
        <f>F89*F97</f>
        <v>770.34</v>
      </c>
      <c r="G99" s="194"/>
    </row>
    <row r="100" spans="1:7" ht="15.75" thickBot="1">
      <c r="A100" s="269"/>
      <c r="B100" s="270"/>
      <c r="C100" s="270"/>
      <c r="D100" s="270"/>
      <c r="E100" s="270"/>
      <c r="F100" s="48"/>
      <c r="G100" s="194"/>
    </row>
    <row r="101" spans="1:7" ht="15.75" thickBot="1">
      <c r="A101" s="271" t="s">
        <v>288</v>
      </c>
      <c r="B101" s="272"/>
      <c r="C101" s="272"/>
      <c r="D101" s="272"/>
      <c r="E101" s="273"/>
      <c r="F101" s="64">
        <f>F89+F99</f>
        <v>4186.48</v>
      </c>
      <c r="G101" s="194"/>
    </row>
    <row r="102" spans="1:7" ht="15">
      <c r="A102" s="274"/>
      <c r="B102" s="275"/>
      <c r="C102" s="275"/>
      <c r="D102" s="275"/>
      <c r="E102" s="275"/>
      <c r="F102" s="65"/>
      <c r="G102" s="194"/>
    </row>
    <row r="103" spans="1:7" ht="15.75" thickBot="1">
      <c r="A103" s="198"/>
      <c r="B103" s="31"/>
      <c r="C103" s="31"/>
      <c r="D103" s="31"/>
      <c r="E103" s="31"/>
      <c r="F103" s="40"/>
      <c r="G103" s="194"/>
    </row>
    <row r="104" spans="1:7" ht="15.75" thickBot="1">
      <c r="A104" s="276" t="s">
        <v>71</v>
      </c>
      <c r="B104" s="277"/>
      <c r="C104" s="277"/>
      <c r="D104" s="277"/>
      <c r="E104" s="277"/>
      <c r="F104" s="278"/>
      <c r="G104" s="194"/>
    </row>
    <row r="105" spans="1:7" ht="15.75" thickBot="1">
      <c r="A105" s="198"/>
      <c r="B105" s="31"/>
      <c r="C105" s="31"/>
      <c r="D105" s="31"/>
      <c r="E105" s="31"/>
      <c r="F105" s="40"/>
      <c r="G105" s="194"/>
    </row>
    <row r="106" spans="1:7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  <c r="G106" s="194"/>
    </row>
    <row r="107" spans="1:7" ht="15.75" thickBot="1">
      <c r="A107" s="198"/>
      <c r="B107" s="31"/>
      <c r="C107" s="31"/>
      <c r="D107" s="31"/>
      <c r="E107" s="31"/>
      <c r="F107" s="40"/>
      <c r="G107" s="194"/>
    </row>
    <row r="108" spans="1:7" ht="15.75" thickBot="1">
      <c r="A108" s="200" t="s">
        <v>189</v>
      </c>
      <c r="B108" s="201">
        <f>F101</f>
        <v>4186.48</v>
      </c>
      <c r="C108" s="208">
        <v>1</v>
      </c>
      <c r="D108" s="201">
        <f>C108*B108</f>
        <v>4186.48</v>
      </c>
      <c r="E108" s="208">
        <v>1</v>
      </c>
      <c r="F108" s="201">
        <f>ROUND(E108*D108,2)</f>
        <v>4186.48</v>
      </c>
      <c r="G108" s="194"/>
    </row>
    <row r="109" spans="1:7" ht="15.75" thickBot="1">
      <c r="A109" s="198"/>
      <c r="B109" s="31"/>
      <c r="C109" s="31"/>
      <c r="D109" s="31"/>
      <c r="E109" s="31"/>
      <c r="F109" s="40"/>
      <c r="G109" s="194"/>
    </row>
    <row r="110" spans="1:7" ht="15.75" thickBot="1">
      <c r="A110" s="279" t="s">
        <v>79</v>
      </c>
      <c r="B110" s="280"/>
      <c r="C110" s="280"/>
      <c r="D110" s="280"/>
      <c r="E110" s="281"/>
      <c r="F110" s="201">
        <f>F108*F111</f>
        <v>50237.76</v>
      </c>
      <c r="G110" s="194"/>
    </row>
    <row r="111" spans="1:7" ht="15.75" thickBot="1">
      <c r="A111" s="263" t="s">
        <v>80</v>
      </c>
      <c r="B111" s="264"/>
      <c r="C111" s="264"/>
      <c r="D111" s="264"/>
      <c r="E111" s="265"/>
      <c r="F111" s="207">
        <v>12</v>
      </c>
      <c r="G111" s="194"/>
    </row>
    <row r="112" spans="1:7" ht="15.75" thickBot="1">
      <c r="A112" s="203"/>
      <c r="B112" s="204"/>
      <c r="C112" s="204"/>
      <c r="D112" s="204"/>
      <c r="E112" s="204"/>
      <c r="F112" s="205"/>
      <c r="G112" s="194"/>
    </row>
    <row r="113" spans="1:7" ht="15.75" thickBot="1">
      <c r="A113" s="263" t="s">
        <v>259</v>
      </c>
      <c r="B113" s="264"/>
      <c r="C113" s="264"/>
      <c r="D113" s="264"/>
      <c r="E113" s="265"/>
      <c r="F113" s="206">
        <f>ROUND(F110*E108,2)</f>
        <v>50237.76</v>
      </c>
      <c r="G113" s="194"/>
    </row>
  </sheetData>
  <sheetProtection/>
  <mergeCells count="99">
    <mergeCell ref="A2:F2"/>
    <mergeCell ref="A3:F3"/>
    <mergeCell ref="A4:F4"/>
    <mergeCell ref="A5:F5"/>
    <mergeCell ref="A6:F6"/>
    <mergeCell ref="A7:D7"/>
    <mergeCell ref="E7:F7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17:D17"/>
    <mergeCell ref="A18:D18"/>
    <mergeCell ref="A19:D19"/>
    <mergeCell ref="A20:D20"/>
    <mergeCell ref="A21:F21"/>
    <mergeCell ref="A22:D22"/>
    <mergeCell ref="A24:F24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E87"/>
    <mergeCell ref="A89:E89"/>
    <mergeCell ref="A91:F91"/>
    <mergeCell ref="A92:D92"/>
    <mergeCell ref="A93:D93"/>
    <mergeCell ref="A94:D94"/>
    <mergeCell ref="A95:D95"/>
    <mergeCell ref="A96:D96"/>
    <mergeCell ref="A97:E97"/>
    <mergeCell ref="D98:E98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1" right="1" top="1" bottom="1" header="0.5" footer="0.5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L21" sqref="L21"/>
    </sheetView>
  </sheetViews>
  <sheetFormatPr defaultColWidth="9.140625" defaultRowHeight="15"/>
  <cols>
    <col min="1" max="1" width="56.57421875" style="107" customWidth="1"/>
    <col min="2" max="2" width="9.140625" style="107" customWidth="1"/>
    <col min="3" max="3" width="11.140625" style="107" bestFit="1" customWidth="1"/>
    <col min="4" max="4" width="11.00390625" style="107" customWidth="1"/>
    <col min="5" max="5" width="13.28125" style="107" bestFit="1" customWidth="1"/>
    <col min="6" max="16384" width="9.140625" style="107" customWidth="1"/>
  </cols>
  <sheetData>
    <row r="1" spans="1:4" ht="16.5" thickBot="1">
      <c r="A1" s="419" t="s">
        <v>196</v>
      </c>
      <c r="B1" s="419"/>
      <c r="C1" s="419"/>
      <c r="D1" s="419"/>
    </row>
    <row r="2" spans="1:4" ht="26.25" thickBot="1">
      <c r="A2" s="120" t="s">
        <v>94</v>
      </c>
      <c r="B2" s="121" t="s">
        <v>154</v>
      </c>
      <c r="C2" s="121" t="s">
        <v>260</v>
      </c>
      <c r="D2" s="121" t="s">
        <v>156</v>
      </c>
    </row>
    <row r="3" spans="1:4" ht="15.75" thickBot="1">
      <c r="A3" s="112" t="s">
        <v>51</v>
      </c>
      <c r="B3" s="122">
        <v>951.4</v>
      </c>
      <c r="C3" s="108">
        <v>1</v>
      </c>
      <c r="D3" s="122">
        <f>C3*B3</f>
        <v>951.4</v>
      </c>
    </row>
    <row r="4" spans="1:4" ht="15.75" thickBot="1">
      <c r="A4" s="125" t="s">
        <v>163</v>
      </c>
      <c r="B4" s="126"/>
      <c r="C4" s="127"/>
      <c r="D4" s="128">
        <f>SUM(D3:D3)</f>
        <v>951.4</v>
      </c>
    </row>
    <row r="5" spans="1:4" ht="15.75" thickBot="1">
      <c r="A5" s="129"/>
      <c r="B5" s="114"/>
      <c r="C5" s="130" t="s">
        <v>164</v>
      </c>
      <c r="D5" s="128">
        <f>D4/12</f>
        <v>79.28</v>
      </c>
    </row>
    <row r="7" ht="15">
      <c r="E7" s="191"/>
    </row>
    <row r="10" ht="15">
      <c r="E10" s="191"/>
    </row>
    <row r="27" ht="15">
      <c r="L27" s="107" t="e">
        <f>[1]!VExtenso(J27)</f>
        <v>#NAME?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90" zoomScaleSheetLayoutView="190" zoomScalePageLayoutView="0" workbookViewId="0" topLeftCell="A1">
      <selection activeCell="J27" sqref="J27:K27"/>
    </sheetView>
  </sheetViews>
  <sheetFormatPr defaultColWidth="9.140625" defaultRowHeight="15"/>
  <cols>
    <col min="1" max="1" width="31.28125" style="107" customWidth="1"/>
    <col min="2" max="2" width="21.7109375" style="107" customWidth="1"/>
    <col min="3" max="3" width="9.7109375" style="107" bestFit="1" customWidth="1"/>
    <col min="4" max="4" width="13.7109375" style="107" customWidth="1"/>
    <col min="5" max="16384" width="9.140625" style="107" customWidth="1"/>
  </cols>
  <sheetData>
    <row r="1" spans="1:4" ht="26.25" thickBot="1">
      <c r="A1" s="109" t="s">
        <v>86</v>
      </c>
      <c r="B1" s="110" t="s">
        <v>118</v>
      </c>
      <c r="C1" s="111" t="s">
        <v>142</v>
      </c>
      <c r="D1" s="111" t="s">
        <v>143</v>
      </c>
    </row>
    <row r="2" spans="1:4" ht="15.75" thickBot="1">
      <c r="A2" s="112" t="s">
        <v>54</v>
      </c>
      <c r="B2" s="113">
        <v>1</v>
      </c>
      <c r="C2" s="115">
        <v>900</v>
      </c>
      <c r="D2" s="116">
        <f>C2*B2</f>
        <v>900</v>
      </c>
    </row>
    <row r="3" spans="1:4" ht="15.75" thickBot="1">
      <c r="A3" s="413" t="s">
        <v>152</v>
      </c>
      <c r="B3" s="414"/>
      <c r="C3" s="415"/>
      <c r="D3" s="118">
        <f>D2</f>
        <v>900</v>
      </c>
    </row>
    <row r="4" spans="1:4" ht="15.75" thickBot="1">
      <c r="A4" s="416" t="s">
        <v>153</v>
      </c>
      <c r="B4" s="417"/>
      <c r="C4" s="418"/>
      <c r="D4" s="119">
        <f>D3/12</f>
        <v>75</v>
      </c>
    </row>
    <row r="27" ht="15">
      <c r="L27" s="107" t="e">
        <f>[1]!VExtenso(J27)</f>
        <v>#NAME?</v>
      </c>
    </row>
  </sheetData>
  <sheetProtection/>
  <mergeCells count="2">
    <mergeCell ref="A3:C3"/>
    <mergeCell ref="A4:C4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view="pageBreakPreview" zoomScale="60" zoomScalePageLayoutView="0" workbookViewId="0" topLeftCell="A82">
      <selection activeCell="J27" sqref="J27:K27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7.00390625" style="2" bestFit="1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5"/>
      <c r="B1" s="196"/>
      <c r="C1" s="196"/>
      <c r="D1" s="32"/>
      <c r="E1" s="196"/>
      <c r="F1" s="197"/>
    </row>
    <row r="2" spans="1:6" ht="15.75">
      <c r="A2" s="344" t="s">
        <v>178</v>
      </c>
      <c r="B2" s="345"/>
      <c r="C2" s="345"/>
      <c r="D2" s="345"/>
      <c r="E2" s="345"/>
      <c r="F2" s="346"/>
    </row>
    <row r="3" spans="1:6" ht="16.5" thickBot="1">
      <c r="A3" s="347" t="s">
        <v>77</v>
      </c>
      <c r="B3" s="348"/>
      <c r="C3" s="348"/>
      <c r="D3" s="348"/>
      <c r="E3" s="348"/>
      <c r="F3" s="349"/>
    </row>
    <row r="4" spans="1:7" ht="16.5" thickBot="1">
      <c r="A4" s="350" t="s">
        <v>185</v>
      </c>
      <c r="B4" s="351"/>
      <c r="C4" s="351"/>
      <c r="D4" s="351"/>
      <c r="E4" s="351"/>
      <c r="F4" s="352"/>
      <c r="G4" s="3"/>
    </row>
    <row r="5" spans="1:7" ht="15.75" thickBot="1">
      <c r="A5" s="353"/>
      <c r="B5" s="354"/>
      <c r="C5" s="354"/>
      <c r="D5" s="354"/>
      <c r="E5" s="354"/>
      <c r="F5" s="355"/>
      <c r="G5" s="3"/>
    </row>
    <row r="6" spans="1:7" ht="15.75" thickBot="1">
      <c r="A6" s="335" t="s">
        <v>1</v>
      </c>
      <c r="B6" s="336"/>
      <c r="C6" s="336"/>
      <c r="D6" s="336"/>
      <c r="E6" s="336"/>
      <c r="F6" s="337"/>
      <c r="G6" s="3"/>
    </row>
    <row r="7" spans="1:7" ht="19.5" thickBot="1">
      <c r="A7" s="356" t="s">
        <v>81</v>
      </c>
      <c r="B7" s="357"/>
      <c r="C7" s="357"/>
      <c r="D7" s="358"/>
      <c r="E7" s="292" t="s">
        <v>82</v>
      </c>
      <c r="F7" s="294"/>
      <c r="G7" s="3"/>
    </row>
    <row r="8" spans="1:7" ht="15">
      <c r="A8" s="323" t="s">
        <v>140</v>
      </c>
      <c r="B8" s="324"/>
      <c r="C8" s="324"/>
      <c r="D8" s="325"/>
      <c r="E8" s="329" t="s">
        <v>2</v>
      </c>
      <c r="F8" s="330"/>
      <c r="G8" s="3"/>
    </row>
    <row r="9" spans="1:7" ht="15.75" thickBot="1">
      <c r="A9" s="326"/>
      <c r="B9" s="327"/>
      <c r="C9" s="327"/>
      <c r="D9" s="328"/>
      <c r="E9" s="331"/>
      <c r="F9" s="332"/>
      <c r="G9" s="3"/>
    </row>
    <row r="10" spans="1:7" ht="15.75" thickBot="1">
      <c r="A10" s="333"/>
      <c r="B10" s="334"/>
      <c r="C10" s="334"/>
      <c r="D10" s="334"/>
      <c r="E10" s="33"/>
      <c r="F10" s="34"/>
      <c r="G10" s="3"/>
    </row>
    <row r="11" spans="1:7" ht="15.75" thickBot="1">
      <c r="A11" s="335" t="s">
        <v>3</v>
      </c>
      <c r="B11" s="336"/>
      <c r="C11" s="336"/>
      <c r="D11" s="336"/>
      <c r="E11" s="336"/>
      <c r="F11" s="337"/>
      <c r="G11" s="3"/>
    </row>
    <row r="12" spans="1:10" ht="19.5" thickBot="1">
      <c r="A12" s="338" t="s">
        <v>140</v>
      </c>
      <c r="B12" s="339"/>
      <c r="C12" s="339"/>
      <c r="D12" s="339"/>
      <c r="E12" s="340"/>
      <c r="F12" s="9">
        <f>'Base (Operador)'!C3</f>
        <v>1237</v>
      </c>
      <c r="G12" s="3"/>
      <c r="I12" s="2">
        <f>F12/220*30.42*(40/6)</f>
        <v>1140.28909090909</v>
      </c>
      <c r="J12" s="221">
        <f>F12-I12</f>
        <v>96.71</v>
      </c>
    </row>
    <row r="13" spans="1:7" ht="15.75" thickBot="1">
      <c r="A13" s="341"/>
      <c r="B13" s="342"/>
      <c r="C13" s="342"/>
      <c r="D13" s="342"/>
      <c r="E13" s="342"/>
      <c r="F13" s="343"/>
      <c r="G13" s="3"/>
    </row>
    <row r="14" spans="1:7" ht="15.75" thickBot="1">
      <c r="A14" s="314" t="s">
        <v>4</v>
      </c>
      <c r="B14" s="315"/>
      <c r="C14" s="315"/>
      <c r="D14" s="315"/>
      <c r="E14" s="315"/>
      <c r="F14" s="313"/>
      <c r="G14" s="3"/>
    </row>
    <row r="15" spans="1:7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</row>
    <row r="16" spans="1:9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I16" s="2">
        <f>44.93/1237</f>
        <v>0.0363217461600647</v>
      </c>
    </row>
    <row r="17" spans="1:7" ht="15.75" thickBot="1">
      <c r="A17" s="319"/>
      <c r="B17" s="320"/>
      <c r="C17" s="320"/>
      <c r="D17" s="320"/>
      <c r="E17" s="35"/>
      <c r="F17" s="36"/>
      <c r="G17" s="3"/>
    </row>
    <row r="18" spans="1:7" ht="15.75" thickBot="1">
      <c r="A18" s="306" t="s">
        <v>7</v>
      </c>
      <c r="B18" s="307"/>
      <c r="C18" s="307"/>
      <c r="D18" s="307"/>
      <c r="E18" s="12"/>
      <c r="F18" s="11"/>
      <c r="G18" s="3"/>
    </row>
    <row r="19" spans="1:7" ht="15.75" thickBot="1">
      <c r="A19" s="321" t="s">
        <v>8</v>
      </c>
      <c r="B19" s="322"/>
      <c r="C19" s="322"/>
      <c r="D19" s="322"/>
      <c r="E19" s="19"/>
      <c r="F19" s="20"/>
      <c r="G19" s="3"/>
    </row>
    <row r="20" spans="1:7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</row>
    <row r="21" spans="1:7" ht="15.75" thickBot="1">
      <c r="A21" s="308"/>
      <c r="B21" s="309"/>
      <c r="C21" s="309"/>
      <c r="D21" s="309"/>
      <c r="E21" s="309"/>
      <c r="F21" s="310"/>
      <c r="G21" s="3"/>
    </row>
    <row r="22" spans="1:7" ht="15.75" thickBot="1">
      <c r="A22" s="301" t="s">
        <v>10</v>
      </c>
      <c r="B22" s="302"/>
      <c r="C22" s="302"/>
      <c r="D22" s="303"/>
      <c r="E22" s="14"/>
      <c r="F22" s="15">
        <f>SUM(F15:F20)</f>
        <v>1181.71</v>
      </c>
      <c r="G22" s="3"/>
    </row>
    <row r="23" spans="1:7" ht="15.75" thickBot="1">
      <c r="A23" s="198"/>
      <c r="B23" s="31"/>
      <c r="C23" s="31"/>
      <c r="D23" s="39"/>
      <c r="E23" s="39"/>
      <c r="F23" s="40"/>
      <c r="G23" s="3"/>
    </row>
    <row r="24" spans="1:7" ht="15.75" thickBot="1">
      <c r="A24" s="311" t="s">
        <v>11</v>
      </c>
      <c r="B24" s="312"/>
      <c r="C24" s="312"/>
      <c r="D24" s="312"/>
      <c r="E24" s="312"/>
      <c r="F24" s="313"/>
      <c r="G24" s="3"/>
    </row>
    <row r="25" spans="1:7" ht="15.75" thickBot="1">
      <c r="A25" s="165"/>
      <c r="B25" s="166"/>
      <c r="C25" s="166"/>
      <c r="D25" s="166"/>
      <c r="E25" s="166"/>
      <c r="F25" s="167"/>
      <c r="G25" s="3"/>
    </row>
    <row r="26" spans="1:7" ht="15.75" thickBot="1">
      <c r="A26" s="297" t="s">
        <v>12</v>
      </c>
      <c r="B26" s="298"/>
      <c r="C26" s="298"/>
      <c r="D26" s="298"/>
      <c r="E26" s="83"/>
      <c r="F26" s="84"/>
      <c r="G26" s="3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L27" s="2" t="e">
        <f>[1]!VExtenso(J27)</f>
        <v>#NAME?</v>
      </c>
    </row>
    <row r="28" spans="1:7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</row>
    <row r="29" spans="1:7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</row>
    <row r="30" spans="1:7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</row>
    <row r="31" spans="1:7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</row>
    <row r="32" spans="1:7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</row>
    <row r="33" spans="1:7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</row>
    <row r="34" spans="1:7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</row>
    <row r="35" spans="1:7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</row>
    <row r="36" spans="1:7" ht="15">
      <c r="A36" s="198"/>
      <c r="B36" s="31"/>
      <c r="C36" s="31"/>
      <c r="D36" s="39"/>
      <c r="E36" s="39"/>
      <c r="F36" s="40"/>
      <c r="G36" s="3"/>
    </row>
    <row r="37" spans="1:7" ht="15.75" thickBot="1">
      <c r="A37" s="199"/>
      <c r="B37" s="33"/>
      <c r="C37" s="33"/>
      <c r="D37" s="47"/>
      <c r="E37" s="47"/>
      <c r="F37" s="34"/>
      <c r="G37" s="3"/>
    </row>
    <row r="38" spans="1:7" ht="15.75" thickBot="1">
      <c r="A38" s="297" t="s">
        <v>22</v>
      </c>
      <c r="B38" s="298"/>
      <c r="C38" s="298"/>
      <c r="D38" s="298"/>
      <c r="E38" s="80"/>
      <c r="F38" s="81"/>
      <c r="G38" s="3"/>
    </row>
    <row r="39" spans="1:7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194"/>
    </row>
    <row r="40" spans="1:7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194"/>
    </row>
    <row r="41" spans="1:7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194"/>
    </row>
    <row r="42" spans="1:7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194"/>
    </row>
    <row r="43" spans="1:7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194"/>
    </row>
    <row r="44" spans="1:7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194"/>
    </row>
    <row r="45" spans="1:7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194"/>
    </row>
    <row r="46" spans="1:7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194"/>
    </row>
    <row r="47" spans="1:7" ht="15.75" thickBot="1">
      <c r="A47" s="304" t="s">
        <v>9</v>
      </c>
      <c r="B47" s="305"/>
      <c r="C47" s="305"/>
      <c r="D47" s="305"/>
      <c r="E47" s="39"/>
      <c r="F47" s="40"/>
      <c r="G47" s="194"/>
    </row>
    <row r="48" spans="1:7" ht="15.75" thickBot="1">
      <c r="A48" s="301" t="s">
        <v>31</v>
      </c>
      <c r="B48" s="302"/>
      <c r="C48" s="302"/>
      <c r="D48" s="303"/>
      <c r="E48" s="16">
        <f>SUM(E39:E47)</f>
        <v>0.2364</v>
      </c>
      <c r="F48" s="24">
        <f>SUM(F39:F47)</f>
        <v>269.55</v>
      </c>
      <c r="G48" s="3"/>
    </row>
    <row r="49" spans="1:7" ht="15.75" thickBot="1">
      <c r="A49" s="198"/>
      <c r="B49" s="31"/>
      <c r="C49" s="31"/>
      <c r="D49" s="39"/>
      <c r="E49" s="39"/>
      <c r="F49" s="40"/>
      <c r="G49" s="3"/>
    </row>
    <row r="50" spans="1:7" ht="15.75" thickBot="1">
      <c r="A50" s="297" t="s">
        <v>32</v>
      </c>
      <c r="B50" s="298"/>
      <c r="C50" s="298"/>
      <c r="D50" s="298"/>
      <c r="E50" s="80"/>
      <c r="F50" s="81"/>
      <c r="G50" s="3"/>
    </row>
    <row r="51" spans="1:7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194"/>
    </row>
    <row r="52" spans="1:7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194"/>
    </row>
    <row r="53" spans="1:7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194"/>
    </row>
    <row r="54" spans="1:7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194"/>
    </row>
    <row r="55" spans="1:7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</row>
    <row r="56" spans="1:7" ht="15.75" thickBot="1">
      <c r="A56" s="299"/>
      <c r="B56" s="300"/>
      <c r="C56" s="300"/>
      <c r="D56" s="300"/>
      <c r="E56" s="47"/>
      <c r="F56" s="34"/>
      <c r="G56" s="3"/>
    </row>
    <row r="57" spans="1:7" ht="15.75" thickBot="1">
      <c r="A57" s="297" t="s">
        <v>38</v>
      </c>
      <c r="B57" s="298"/>
      <c r="C57" s="298"/>
      <c r="D57" s="298"/>
      <c r="E57" s="80"/>
      <c r="F57" s="81"/>
      <c r="G57" s="3"/>
    </row>
    <row r="58" spans="1:7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194"/>
    </row>
    <row r="59" spans="1:7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194"/>
    </row>
    <row r="60" spans="1:7" ht="15.75" thickBot="1">
      <c r="A60" s="295"/>
      <c r="B60" s="296"/>
      <c r="C60" s="296"/>
      <c r="D60" s="296"/>
      <c r="E60" s="47"/>
      <c r="F60" s="34"/>
      <c r="G60" s="194"/>
    </row>
    <row r="61" spans="1:7" ht="15.75" thickBot="1">
      <c r="A61" s="297" t="s">
        <v>41</v>
      </c>
      <c r="B61" s="298"/>
      <c r="C61" s="298"/>
      <c r="D61" s="298"/>
      <c r="E61" s="80"/>
      <c r="F61" s="82"/>
      <c r="G61" s="194"/>
    </row>
    <row r="62" spans="1:7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194"/>
    </row>
    <row r="63" spans="1:7" ht="30.7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194"/>
    </row>
    <row r="64" spans="1:7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194"/>
    </row>
    <row r="65" spans="1:7" ht="15.75" thickBot="1">
      <c r="A65" s="299"/>
      <c r="B65" s="300"/>
      <c r="C65" s="300"/>
      <c r="D65" s="300"/>
      <c r="E65" s="47"/>
      <c r="F65" s="34"/>
      <c r="G65" s="194"/>
    </row>
    <row r="66" spans="1:7" ht="15.75" thickBot="1">
      <c r="A66" s="297" t="s">
        <v>45</v>
      </c>
      <c r="B66" s="298"/>
      <c r="C66" s="298"/>
      <c r="D66" s="298"/>
      <c r="E66" s="80"/>
      <c r="F66" s="81"/>
      <c r="G66" s="194"/>
    </row>
    <row r="67" spans="1:7" ht="32.2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194"/>
    </row>
    <row r="68" spans="1:7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194"/>
    </row>
    <row r="69" spans="1:7" ht="15.75" thickBot="1">
      <c r="A69" s="295"/>
      <c r="B69" s="296"/>
      <c r="C69" s="296"/>
      <c r="D69" s="296"/>
      <c r="E69" s="33"/>
      <c r="F69" s="48"/>
      <c r="G69" s="194"/>
    </row>
    <row r="70" spans="1:7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194"/>
    </row>
    <row r="71" spans="1:7" ht="15.75" thickBot="1">
      <c r="A71" s="295"/>
      <c r="B71" s="296"/>
      <c r="C71" s="296"/>
      <c r="D71" s="296"/>
      <c r="E71" s="47"/>
      <c r="F71" s="50"/>
      <c r="G71" s="194"/>
    </row>
    <row r="72" spans="1:7" ht="15.75" thickBot="1">
      <c r="A72" s="266" t="s">
        <v>49</v>
      </c>
      <c r="B72" s="267"/>
      <c r="C72" s="267"/>
      <c r="D72" s="267"/>
      <c r="E72" s="25"/>
      <c r="F72" s="49">
        <f>F70+F22</f>
        <v>2037.33</v>
      </c>
      <c r="G72" s="194"/>
    </row>
    <row r="73" spans="1:7" ht="15.75" thickBot="1">
      <c r="A73" s="295"/>
      <c r="B73" s="296"/>
      <c r="C73" s="296"/>
      <c r="D73" s="296"/>
      <c r="E73" s="47"/>
      <c r="F73" s="48"/>
      <c r="G73" s="194"/>
    </row>
    <row r="74" spans="1:7" ht="15.75" thickBot="1">
      <c r="A74" s="292" t="s">
        <v>50</v>
      </c>
      <c r="B74" s="293"/>
      <c r="C74" s="293"/>
      <c r="D74" s="293"/>
      <c r="E74" s="293"/>
      <c r="F74" s="294"/>
      <c r="G74" s="194"/>
    </row>
    <row r="75" spans="1:7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194"/>
    </row>
    <row r="76" spans="1:7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194"/>
    </row>
    <row r="77" spans="1:7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194"/>
    </row>
    <row r="78" spans="1:7" ht="15">
      <c r="A78" s="282" t="s">
        <v>53</v>
      </c>
      <c r="B78" s="283"/>
      <c r="C78" s="283"/>
      <c r="D78" s="283"/>
      <c r="E78" s="51"/>
      <c r="F78" s="96">
        <f>'Base (Operador)'!C12</f>
        <v>53.38</v>
      </c>
      <c r="G78" s="194"/>
    </row>
    <row r="79" spans="1:7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194"/>
    </row>
    <row r="80" spans="1:7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194"/>
    </row>
    <row r="81" spans="1:7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194"/>
    </row>
    <row r="82" spans="1:7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194"/>
    </row>
    <row r="83" spans="1:7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194"/>
    </row>
    <row r="84" spans="1:7" ht="15">
      <c r="A84" s="282" t="s">
        <v>166</v>
      </c>
      <c r="B84" s="283"/>
      <c r="C84" s="283"/>
      <c r="D84" s="283"/>
      <c r="E84" s="51"/>
      <c r="F84" s="52"/>
      <c r="G84" s="194"/>
    </row>
    <row r="85" spans="1:7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194"/>
    </row>
    <row r="86" spans="1:7" ht="15.75" thickBot="1">
      <c r="A86" s="282"/>
      <c r="B86" s="283"/>
      <c r="C86" s="283"/>
      <c r="D86" s="283"/>
      <c r="E86" s="51"/>
      <c r="F86" s="52"/>
      <c r="G86" s="194"/>
    </row>
    <row r="87" spans="1:7" ht="15.75" thickBot="1">
      <c r="A87" s="289" t="s">
        <v>55</v>
      </c>
      <c r="B87" s="290"/>
      <c r="C87" s="290"/>
      <c r="D87" s="290"/>
      <c r="E87" s="291"/>
      <c r="F87" s="105">
        <f>SUM(F75:F86)</f>
        <v>1378.81</v>
      </c>
      <c r="G87" s="194"/>
    </row>
    <row r="88" spans="1:7" ht="15.75" thickBot="1">
      <c r="A88" s="54"/>
      <c r="B88" s="33"/>
      <c r="C88" s="33"/>
      <c r="D88" s="33"/>
      <c r="E88" s="33"/>
      <c r="F88" s="45"/>
      <c r="G88" s="194"/>
    </row>
    <row r="89" spans="1:7" ht="15.75" thickBot="1">
      <c r="A89" s="266" t="s">
        <v>56</v>
      </c>
      <c r="B89" s="267"/>
      <c r="C89" s="267"/>
      <c r="D89" s="267"/>
      <c r="E89" s="268"/>
      <c r="F89" s="23">
        <f>F87+F70+F22</f>
        <v>3416.14</v>
      </c>
      <c r="G89" s="194"/>
    </row>
    <row r="90" spans="1:7" ht="15.75" thickBot="1">
      <c r="A90" s="199"/>
      <c r="B90" s="33"/>
      <c r="C90" s="33"/>
      <c r="D90" s="47"/>
      <c r="E90" s="47"/>
      <c r="F90" s="48"/>
      <c r="G90" s="194"/>
    </row>
    <row r="91" spans="1:7" ht="15.75" thickBot="1">
      <c r="A91" s="292" t="s">
        <v>57</v>
      </c>
      <c r="B91" s="293"/>
      <c r="C91" s="293"/>
      <c r="D91" s="293"/>
      <c r="E91" s="293"/>
      <c r="F91" s="294"/>
      <c r="G91" s="194"/>
    </row>
    <row r="92" spans="1:7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194"/>
    </row>
    <row r="93" spans="1:7" ht="15">
      <c r="A93" s="282" t="s">
        <v>59</v>
      </c>
      <c r="B93" s="283"/>
      <c r="C93" s="283"/>
      <c r="D93" s="283"/>
      <c r="E93" s="164"/>
      <c r="F93" s="58">
        <f>Plan2!D24</f>
        <v>0.063</v>
      </c>
      <c r="G93" s="194"/>
    </row>
    <row r="94" spans="1:7" ht="15">
      <c r="A94" s="284" t="s">
        <v>60</v>
      </c>
      <c r="B94" s="285"/>
      <c r="C94" s="285"/>
      <c r="D94" s="285"/>
      <c r="E94" s="47"/>
      <c r="F94" s="59">
        <v>0.03</v>
      </c>
      <c r="G94" s="194"/>
    </row>
    <row r="95" spans="1:7" ht="15">
      <c r="A95" s="282" t="s">
        <v>61</v>
      </c>
      <c r="B95" s="283"/>
      <c r="C95" s="283"/>
      <c r="D95" s="283"/>
      <c r="E95" s="60"/>
      <c r="F95" s="61">
        <v>0.076</v>
      </c>
      <c r="G95" s="194"/>
    </row>
    <row r="96" spans="1:7" ht="15.75" thickBot="1">
      <c r="A96" s="284" t="s">
        <v>62</v>
      </c>
      <c r="B96" s="285"/>
      <c r="C96" s="285"/>
      <c r="D96" s="285"/>
      <c r="E96" s="47"/>
      <c r="F96" s="59">
        <v>0.0165</v>
      </c>
      <c r="G96" s="194"/>
    </row>
    <row r="97" spans="1:7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0.2255</v>
      </c>
      <c r="G97" s="194"/>
    </row>
    <row r="98" spans="1:7" ht="15.75" thickBot="1">
      <c r="A98" s="199"/>
      <c r="B98" s="33"/>
      <c r="C98" s="33"/>
      <c r="D98" s="270"/>
      <c r="E98" s="286"/>
      <c r="F98" s="48"/>
      <c r="G98" s="194"/>
    </row>
    <row r="99" spans="1:7" ht="15.75" thickBot="1">
      <c r="A99" s="266" t="s">
        <v>64</v>
      </c>
      <c r="B99" s="267"/>
      <c r="C99" s="267"/>
      <c r="D99" s="267"/>
      <c r="E99" s="268"/>
      <c r="F99" s="63">
        <f>F89*F97</f>
        <v>770.34</v>
      </c>
      <c r="G99" s="194"/>
    </row>
    <row r="100" spans="1:7" ht="15.75" thickBot="1">
      <c r="A100" s="269"/>
      <c r="B100" s="270"/>
      <c r="C100" s="270"/>
      <c r="D100" s="270"/>
      <c r="E100" s="270"/>
      <c r="F100" s="48"/>
      <c r="G100" s="194"/>
    </row>
    <row r="101" spans="1:7" ht="15.75" thickBot="1">
      <c r="A101" s="271" t="s">
        <v>288</v>
      </c>
      <c r="B101" s="272"/>
      <c r="C101" s="272"/>
      <c r="D101" s="272"/>
      <c r="E101" s="273"/>
      <c r="F101" s="64">
        <f>F89+F99</f>
        <v>4186.48</v>
      </c>
      <c r="G101" s="194"/>
    </row>
    <row r="102" spans="1:7" ht="15">
      <c r="A102" s="274"/>
      <c r="B102" s="275"/>
      <c r="C102" s="275"/>
      <c r="D102" s="275"/>
      <c r="E102" s="275"/>
      <c r="F102" s="65"/>
      <c r="G102" s="194"/>
    </row>
    <row r="103" spans="1:7" ht="15.75" thickBot="1">
      <c r="A103" s="198"/>
      <c r="B103" s="31"/>
      <c r="C103" s="31"/>
      <c r="D103" s="31"/>
      <c r="E103" s="31"/>
      <c r="F103" s="40"/>
      <c r="G103" s="194"/>
    </row>
    <row r="104" spans="1:7" ht="15.75" thickBot="1">
      <c r="A104" s="276" t="s">
        <v>71</v>
      </c>
      <c r="B104" s="277"/>
      <c r="C104" s="277"/>
      <c r="D104" s="277"/>
      <c r="E104" s="277"/>
      <c r="F104" s="278"/>
      <c r="G104" s="194"/>
    </row>
    <row r="105" spans="1:7" ht="15.75" thickBot="1">
      <c r="A105" s="198"/>
      <c r="B105" s="31"/>
      <c r="C105" s="31"/>
      <c r="D105" s="31"/>
      <c r="E105" s="31"/>
      <c r="F105" s="40"/>
      <c r="G105" s="194"/>
    </row>
    <row r="106" spans="1:7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  <c r="G106" s="194"/>
    </row>
    <row r="107" spans="1:7" ht="15.75" thickBot="1">
      <c r="A107" s="198"/>
      <c r="B107" s="31"/>
      <c r="C107" s="31"/>
      <c r="D107" s="31"/>
      <c r="E107" s="31"/>
      <c r="F107" s="40"/>
      <c r="G107" s="194"/>
    </row>
    <row r="108" spans="1:7" ht="15.75" thickBot="1">
      <c r="A108" s="200" t="s">
        <v>189</v>
      </c>
      <c r="B108" s="201">
        <f>F101</f>
        <v>4186.48</v>
      </c>
      <c r="C108" s="208">
        <v>1</v>
      </c>
      <c r="D108" s="201">
        <f>C108*B108</f>
        <v>4186.48</v>
      </c>
      <c r="E108" s="208">
        <v>1</v>
      </c>
      <c r="F108" s="201">
        <f>ROUND(E108*D108,2)</f>
        <v>4186.48</v>
      </c>
      <c r="G108" s="194"/>
    </row>
    <row r="109" spans="1:7" ht="15.75" thickBot="1">
      <c r="A109" s="198"/>
      <c r="B109" s="31"/>
      <c r="C109" s="31"/>
      <c r="D109" s="31"/>
      <c r="E109" s="31"/>
      <c r="F109" s="40"/>
      <c r="G109" s="194"/>
    </row>
    <row r="110" spans="1:7" ht="15.75" thickBot="1">
      <c r="A110" s="279" t="s">
        <v>79</v>
      </c>
      <c r="B110" s="280"/>
      <c r="C110" s="280"/>
      <c r="D110" s="280"/>
      <c r="E110" s="281"/>
      <c r="F110" s="201">
        <f>F108*F111</f>
        <v>50237.76</v>
      </c>
      <c r="G110" s="194"/>
    </row>
    <row r="111" spans="1:7" ht="15.75" thickBot="1">
      <c r="A111" s="263" t="s">
        <v>80</v>
      </c>
      <c r="B111" s="264"/>
      <c r="C111" s="264"/>
      <c r="D111" s="264"/>
      <c r="E111" s="265"/>
      <c r="F111" s="207">
        <v>12</v>
      </c>
      <c r="G111" s="194"/>
    </row>
    <row r="112" spans="1:7" ht="15.75" thickBot="1">
      <c r="A112" s="203"/>
      <c r="B112" s="204"/>
      <c r="C112" s="204"/>
      <c r="D112" s="204"/>
      <c r="E112" s="204"/>
      <c r="F112" s="205"/>
      <c r="G112" s="194"/>
    </row>
    <row r="113" spans="1:7" ht="15.75" thickBot="1">
      <c r="A113" s="263" t="s">
        <v>259</v>
      </c>
      <c r="B113" s="264"/>
      <c r="C113" s="264"/>
      <c r="D113" s="264"/>
      <c r="E113" s="265"/>
      <c r="F113" s="206">
        <f>ROUND(F110*E108,2)</f>
        <v>50237.76</v>
      </c>
      <c r="G113" s="194"/>
    </row>
  </sheetData>
  <sheetProtection/>
  <mergeCells count="99"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91:F91"/>
    <mergeCell ref="A87:E87"/>
    <mergeCell ref="A97:E97"/>
    <mergeCell ref="A84:D84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72:D72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60:D60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47:D47"/>
    <mergeCell ref="A34:D34"/>
    <mergeCell ref="A35:D35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33:D33"/>
    <mergeCell ref="A20:D20"/>
    <mergeCell ref="A21:F21"/>
    <mergeCell ref="A22:D22"/>
    <mergeCell ref="A24:F24"/>
    <mergeCell ref="A26:D26"/>
    <mergeCell ref="A27:D27"/>
    <mergeCell ref="A28:D28"/>
    <mergeCell ref="A29:D29"/>
    <mergeCell ref="A30:D30"/>
    <mergeCell ref="A31:D31"/>
    <mergeCell ref="A32:D32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17:D17"/>
    <mergeCell ref="A18:D18"/>
    <mergeCell ref="A7:D7"/>
    <mergeCell ref="E7:F7"/>
    <mergeCell ref="A2:F2"/>
    <mergeCell ref="A3:F3"/>
    <mergeCell ref="A4:F4"/>
    <mergeCell ref="A5:F5"/>
    <mergeCell ref="A6:F6"/>
  </mergeCells>
  <hyperlinks>
    <hyperlink ref="A3" location="INICIO!A1" display="INICIO"/>
  </hyperlinks>
  <printOptions/>
  <pageMargins left="1" right="1" top="1" bottom="1" header="0.5" footer="0.5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60" zoomScalePageLayoutView="0" workbookViewId="0" topLeftCell="A1">
      <selection activeCell="I46" sqref="I46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4.421875" style="2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5"/>
      <c r="B1" s="196"/>
      <c r="C1" s="196"/>
      <c r="D1" s="32"/>
      <c r="E1" s="196"/>
      <c r="F1" s="197"/>
    </row>
    <row r="2" spans="1:6" ht="15.75">
      <c r="A2" s="344" t="s">
        <v>179</v>
      </c>
      <c r="B2" s="345"/>
      <c r="C2" s="345"/>
      <c r="D2" s="345"/>
      <c r="E2" s="345"/>
      <c r="F2" s="346"/>
    </row>
    <row r="3" spans="1:6" ht="16.5" thickBot="1">
      <c r="A3" s="347" t="s">
        <v>77</v>
      </c>
      <c r="B3" s="348"/>
      <c r="C3" s="348"/>
      <c r="D3" s="348"/>
      <c r="E3" s="348"/>
      <c r="F3" s="349"/>
    </row>
    <row r="4" spans="1:7" ht="16.5" thickBot="1">
      <c r="A4" s="350" t="s">
        <v>185</v>
      </c>
      <c r="B4" s="351"/>
      <c r="C4" s="351"/>
      <c r="D4" s="351"/>
      <c r="E4" s="351"/>
      <c r="F4" s="352"/>
      <c r="G4" s="3"/>
    </row>
    <row r="5" spans="1:7" ht="15.75" thickBot="1">
      <c r="A5" s="353"/>
      <c r="B5" s="354"/>
      <c r="C5" s="354"/>
      <c r="D5" s="354"/>
      <c r="E5" s="354"/>
      <c r="F5" s="355"/>
      <c r="G5" s="3"/>
    </row>
    <row r="6" spans="1:7" ht="15.75" thickBot="1">
      <c r="A6" s="335" t="s">
        <v>1</v>
      </c>
      <c r="B6" s="336"/>
      <c r="C6" s="336"/>
      <c r="D6" s="336"/>
      <c r="E6" s="336"/>
      <c r="F6" s="337"/>
      <c r="G6" s="3"/>
    </row>
    <row r="7" spans="1:7" ht="19.5" thickBot="1">
      <c r="A7" s="356" t="s">
        <v>81</v>
      </c>
      <c r="B7" s="357"/>
      <c r="C7" s="357"/>
      <c r="D7" s="358"/>
      <c r="E7" s="292" t="s">
        <v>82</v>
      </c>
      <c r="F7" s="294"/>
      <c r="G7" s="3"/>
    </row>
    <row r="8" spans="1:7" ht="15">
      <c r="A8" s="323" t="s">
        <v>140</v>
      </c>
      <c r="B8" s="324"/>
      <c r="C8" s="324"/>
      <c r="D8" s="325"/>
      <c r="E8" s="329" t="s">
        <v>2</v>
      </c>
      <c r="F8" s="330"/>
      <c r="G8" s="3"/>
    </row>
    <row r="9" spans="1:7" ht="15.75" thickBot="1">
      <c r="A9" s="326"/>
      <c r="B9" s="327"/>
      <c r="C9" s="327"/>
      <c r="D9" s="328"/>
      <c r="E9" s="331"/>
      <c r="F9" s="332"/>
      <c r="G9" s="3"/>
    </row>
    <row r="10" spans="1:7" ht="15.75" thickBot="1">
      <c r="A10" s="333"/>
      <c r="B10" s="334"/>
      <c r="C10" s="334"/>
      <c r="D10" s="334"/>
      <c r="E10" s="33"/>
      <c r="F10" s="34"/>
      <c r="G10" s="3"/>
    </row>
    <row r="11" spans="1:7" ht="15.75" thickBot="1">
      <c r="A11" s="335" t="s">
        <v>3</v>
      </c>
      <c r="B11" s="336"/>
      <c r="C11" s="336"/>
      <c r="D11" s="336"/>
      <c r="E11" s="336"/>
      <c r="F11" s="337"/>
      <c r="G11" s="3"/>
    </row>
    <row r="12" spans="1:10" ht="19.5" thickBot="1">
      <c r="A12" s="338" t="s">
        <v>140</v>
      </c>
      <c r="B12" s="339"/>
      <c r="C12" s="339"/>
      <c r="D12" s="339"/>
      <c r="E12" s="340"/>
      <c r="F12" s="9">
        <f>'Base (Operador)'!C3</f>
        <v>1237</v>
      </c>
      <c r="G12" s="3"/>
      <c r="I12" s="2">
        <f>F12/220*30.42*(40/6)</f>
        <v>1140.28909090909</v>
      </c>
      <c r="J12" s="221">
        <f>F12-I12</f>
        <v>96.71</v>
      </c>
    </row>
    <row r="13" spans="1:7" ht="15.75" thickBot="1">
      <c r="A13" s="341"/>
      <c r="B13" s="342"/>
      <c r="C13" s="342"/>
      <c r="D13" s="342"/>
      <c r="E13" s="342"/>
      <c r="F13" s="343"/>
      <c r="G13" s="3"/>
    </row>
    <row r="14" spans="1:7" ht="15.75" thickBot="1">
      <c r="A14" s="314" t="s">
        <v>4</v>
      </c>
      <c r="B14" s="315"/>
      <c r="C14" s="315"/>
      <c r="D14" s="315"/>
      <c r="E14" s="315"/>
      <c r="F14" s="313"/>
      <c r="G14" s="3"/>
    </row>
    <row r="15" spans="1:7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</row>
    <row r="16" spans="1:9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I16" s="2">
        <f>44.93/1237</f>
        <v>0.0363217461600647</v>
      </c>
    </row>
    <row r="17" spans="1:7" ht="15.75" thickBot="1">
      <c r="A17" s="319"/>
      <c r="B17" s="320"/>
      <c r="C17" s="320"/>
      <c r="D17" s="320"/>
      <c r="E17" s="35"/>
      <c r="F17" s="36"/>
      <c r="G17" s="3"/>
    </row>
    <row r="18" spans="1:7" ht="15.75" thickBot="1">
      <c r="A18" s="306" t="s">
        <v>7</v>
      </c>
      <c r="B18" s="307"/>
      <c r="C18" s="307"/>
      <c r="D18" s="307"/>
      <c r="E18" s="12"/>
      <c r="F18" s="11"/>
      <c r="G18" s="3"/>
    </row>
    <row r="19" spans="1:7" ht="15.75" thickBot="1">
      <c r="A19" s="321" t="s">
        <v>8</v>
      </c>
      <c r="B19" s="322"/>
      <c r="C19" s="322"/>
      <c r="D19" s="322"/>
      <c r="E19" s="19"/>
      <c r="F19" s="20"/>
      <c r="G19" s="3"/>
    </row>
    <row r="20" spans="1:7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</row>
    <row r="21" spans="1:7" ht="15.75" thickBot="1">
      <c r="A21" s="308"/>
      <c r="B21" s="309"/>
      <c r="C21" s="309"/>
      <c r="D21" s="309"/>
      <c r="E21" s="309"/>
      <c r="F21" s="310"/>
      <c r="G21" s="3"/>
    </row>
    <row r="22" spans="1:7" ht="15.75" thickBot="1">
      <c r="A22" s="301" t="s">
        <v>10</v>
      </c>
      <c r="B22" s="302"/>
      <c r="C22" s="302"/>
      <c r="D22" s="303"/>
      <c r="E22" s="14"/>
      <c r="F22" s="15">
        <f>SUM(F15:F20)</f>
        <v>1181.71</v>
      </c>
      <c r="G22" s="3"/>
    </row>
    <row r="23" spans="1:7" ht="15.75" thickBot="1">
      <c r="A23" s="198"/>
      <c r="B23" s="31"/>
      <c r="C23" s="31"/>
      <c r="D23" s="39"/>
      <c r="E23" s="39"/>
      <c r="F23" s="40"/>
      <c r="G23" s="3"/>
    </row>
    <row r="24" spans="1:7" ht="15.75" thickBot="1">
      <c r="A24" s="311" t="s">
        <v>11</v>
      </c>
      <c r="B24" s="312"/>
      <c r="C24" s="312"/>
      <c r="D24" s="312"/>
      <c r="E24" s="312"/>
      <c r="F24" s="313"/>
      <c r="G24" s="3"/>
    </row>
    <row r="25" spans="1:7" ht="15.75" thickBot="1">
      <c r="A25" s="165"/>
      <c r="B25" s="166"/>
      <c r="C25" s="166"/>
      <c r="D25" s="166"/>
      <c r="E25" s="166"/>
      <c r="F25" s="167"/>
      <c r="G25" s="3"/>
    </row>
    <row r="26" spans="1:7" ht="15.75" thickBot="1">
      <c r="A26" s="297" t="s">
        <v>12</v>
      </c>
      <c r="B26" s="298"/>
      <c r="C26" s="298"/>
      <c r="D26" s="298"/>
      <c r="E26" s="83"/>
      <c r="F26" s="84"/>
      <c r="G26" s="3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L27" s="2" t="e">
        <f>[1]!VExtenso(J27)</f>
        <v>#NAME?</v>
      </c>
    </row>
    <row r="28" spans="1:7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</row>
    <row r="29" spans="1:7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</row>
    <row r="30" spans="1:7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</row>
    <row r="31" spans="1:7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</row>
    <row r="32" spans="1:7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</row>
    <row r="33" spans="1:7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</row>
    <row r="34" spans="1:7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</row>
    <row r="35" spans="1:7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</row>
    <row r="36" spans="1:7" ht="15">
      <c r="A36" s="198"/>
      <c r="B36" s="31"/>
      <c r="C36" s="31"/>
      <c r="D36" s="39"/>
      <c r="E36" s="39"/>
      <c r="F36" s="40"/>
      <c r="G36" s="3"/>
    </row>
    <row r="37" spans="1:7" ht="15.75" thickBot="1">
      <c r="A37" s="199"/>
      <c r="B37" s="33"/>
      <c r="C37" s="33"/>
      <c r="D37" s="47"/>
      <c r="E37" s="47"/>
      <c r="F37" s="34"/>
      <c r="G37" s="3"/>
    </row>
    <row r="38" spans="1:7" ht="15.75" thickBot="1">
      <c r="A38" s="297" t="s">
        <v>22</v>
      </c>
      <c r="B38" s="298"/>
      <c r="C38" s="298"/>
      <c r="D38" s="298"/>
      <c r="E38" s="80"/>
      <c r="F38" s="81"/>
      <c r="G38" s="3"/>
    </row>
    <row r="39" spans="1:7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3"/>
    </row>
    <row r="40" spans="1:7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3"/>
    </row>
    <row r="41" spans="1:7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3"/>
    </row>
    <row r="42" spans="1:7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3"/>
    </row>
    <row r="43" spans="1:7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3"/>
    </row>
    <row r="44" spans="1:7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3"/>
    </row>
    <row r="45" spans="1:7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3"/>
    </row>
    <row r="46" spans="1:7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3"/>
    </row>
    <row r="47" spans="1:7" ht="15.75" thickBot="1">
      <c r="A47" s="304" t="s">
        <v>9</v>
      </c>
      <c r="B47" s="305"/>
      <c r="C47" s="305"/>
      <c r="D47" s="305"/>
      <c r="E47" s="39"/>
      <c r="F47" s="40"/>
      <c r="G47" s="3"/>
    </row>
    <row r="48" spans="1:7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269.55</v>
      </c>
      <c r="G48" s="3"/>
    </row>
    <row r="49" spans="1:7" ht="15.75" thickBot="1">
      <c r="A49" s="198"/>
      <c r="B49" s="31"/>
      <c r="C49" s="31"/>
      <c r="D49" s="39"/>
      <c r="E49" s="39"/>
      <c r="F49" s="40"/>
      <c r="G49" s="3"/>
    </row>
    <row r="50" spans="1:7" ht="15.75" thickBot="1">
      <c r="A50" s="297" t="s">
        <v>32</v>
      </c>
      <c r="B50" s="298"/>
      <c r="C50" s="298"/>
      <c r="D50" s="298"/>
      <c r="E50" s="80"/>
      <c r="F50" s="81"/>
      <c r="G50" s="3"/>
    </row>
    <row r="51" spans="1:7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3"/>
    </row>
    <row r="52" spans="1:7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3"/>
    </row>
    <row r="53" spans="1:7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3"/>
    </row>
    <row r="54" spans="1:7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3"/>
    </row>
    <row r="55" spans="1:7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</row>
    <row r="56" spans="1:7" ht="15.75" thickBot="1">
      <c r="A56" s="299"/>
      <c r="B56" s="300"/>
      <c r="C56" s="300"/>
      <c r="D56" s="300"/>
      <c r="E56" s="47"/>
      <c r="F56" s="34"/>
      <c r="G56" s="3"/>
    </row>
    <row r="57" spans="1:7" ht="15.75" thickBot="1">
      <c r="A57" s="297" t="s">
        <v>38</v>
      </c>
      <c r="B57" s="298"/>
      <c r="C57" s="298"/>
      <c r="D57" s="298"/>
      <c r="E57" s="80"/>
      <c r="F57" s="81"/>
      <c r="G57" s="3"/>
    </row>
    <row r="58" spans="1:7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3"/>
    </row>
    <row r="59" spans="1:7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3"/>
    </row>
    <row r="60" spans="1:7" ht="15.75" thickBot="1">
      <c r="A60" s="295"/>
      <c r="B60" s="296"/>
      <c r="C60" s="296"/>
      <c r="D60" s="296"/>
      <c r="E60" s="47"/>
      <c r="F60" s="34"/>
      <c r="G60" s="3"/>
    </row>
    <row r="61" spans="1:7" ht="15.75" thickBot="1">
      <c r="A61" s="297" t="s">
        <v>41</v>
      </c>
      <c r="B61" s="298"/>
      <c r="C61" s="298"/>
      <c r="D61" s="298"/>
      <c r="E61" s="80"/>
      <c r="F61" s="82"/>
      <c r="G61" s="3"/>
    </row>
    <row r="62" spans="1:7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3"/>
    </row>
    <row r="63" spans="1:7" ht="30.7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3"/>
    </row>
    <row r="64" spans="1:7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3"/>
    </row>
    <row r="65" spans="1:7" ht="15.75" thickBot="1">
      <c r="A65" s="299"/>
      <c r="B65" s="300"/>
      <c r="C65" s="300"/>
      <c r="D65" s="300"/>
      <c r="E65" s="47"/>
      <c r="F65" s="34"/>
      <c r="G65" s="3"/>
    </row>
    <row r="66" spans="1:7" ht="15.75" thickBot="1">
      <c r="A66" s="297" t="s">
        <v>45</v>
      </c>
      <c r="B66" s="298"/>
      <c r="C66" s="298"/>
      <c r="D66" s="298"/>
      <c r="E66" s="80"/>
      <c r="F66" s="81"/>
      <c r="G66" s="3"/>
    </row>
    <row r="67" spans="1:7" ht="33.7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3"/>
    </row>
    <row r="68" spans="1:7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3"/>
    </row>
    <row r="69" spans="1:7" ht="15.75" thickBot="1">
      <c r="A69" s="295"/>
      <c r="B69" s="296"/>
      <c r="C69" s="296"/>
      <c r="D69" s="296"/>
      <c r="E69" s="33"/>
      <c r="F69" s="48"/>
      <c r="G69" s="3"/>
    </row>
    <row r="70" spans="1:7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3"/>
    </row>
    <row r="71" spans="1:7" ht="15.75" thickBot="1">
      <c r="A71" s="295"/>
      <c r="B71" s="296"/>
      <c r="C71" s="296"/>
      <c r="D71" s="296"/>
      <c r="E71" s="47"/>
      <c r="F71" s="50"/>
      <c r="G71" s="3"/>
    </row>
    <row r="72" spans="1:7" ht="15.75" thickBot="1">
      <c r="A72" s="266" t="s">
        <v>49</v>
      </c>
      <c r="B72" s="267"/>
      <c r="C72" s="267"/>
      <c r="D72" s="267"/>
      <c r="E72" s="25"/>
      <c r="F72" s="49">
        <f>F70+F22</f>
        <v>2037.33</v>
      </c>
      <c r="G72" s="3"/>
    </row>
    <row r="73" spans="1:7" ht="15.75" thickBot="1">
      <c r="A73" s="295"/>
      <c r="B73" s="296"/>
      <c r="C73" s="296"/>
      <c r="D73" s="296"/>
      <c r="E73" s="47"/>
      <c r="F73" s="48"/>
      <c r="G73" s="3"/>
    </row>
    <row r="74" spans="1:7" ht="15.75" thickBot="1">
      <c r="A74" s="292" t="s">
        <v>50</v>
      </c>
      <c r="B74" s="293"/>
      <c r="C74" s="293"/>
      <c r="D74" s="293"/>
      <c r="E74" s="293"/>
      <c r="F74" s="294"/>
      <c r="G74" s="3"/>
    </row>
    <row r="75" spans="1:7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3"/>
    </row>
    <row r="76" spans="1:7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3"/>
    </row>
    <row r="77" spans="1:7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3"/>
    </row>
    <row r="78" spans="1:7" ht="15">
      <c r="A78" s="282" t="s">
        <v>53</v>
      </c>
      <c r="B78" s="283"/>
      <c r="C78" s="283"/>
      <c r="D78" s="283"/>
      <c r="E78" s="51"/>
      <c r="F78" s="96">
        <f>'Base (Operador)'!C13</f>
        <v>53.38</v>
      </c>
      <c r="G78" s="3"/>
    </row>
    <row r="79" spans="1:7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3"/>
    </row>
    <row r="80" spans="1:7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3"/>
    </row>
    <row r="81" spans="1:7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3"/>
    </row>
    <row r="82" spans="1:7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3"/>
    </row>
    <row r="83" spans="1:7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3"/>
    </row>
    <row r="84" spans="1:7" ht="15">
      <c r="A84" s="282" t="s">
        <v>166</v>
      </c>
      <c r="B84" s="283"/>
      <c r="C84" s="283"/>
      <c r="D84" s="283"/>
      <c r="E84" s="51"/>
      <c r="F84" s="52"/>
      <c r="G84" s="3"/>
    </row>
    <row r="85" spans="1:7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3"/>
    </row>
    <row r="86" spans="1:7" ht="15.75" thickBot="1">
      <c r="A86" s="282"/>
      <c r="B86" s="283"/>
      <c r="C86" s="283"/>
      <c r="D86" s="283"/>
      <c r="E86" s="51"/>
      <c r="F86" s="52"/>
      <c r="G86" s="3"/>
    </row>
    <row r="87" spans="1:7" ht="15.75" thickBot="1">
      <c r="A87" s="289" t="s">
        <v>55</v>
      </c>
      <c r="B87" s="290"/>
      <c r="C87" s="290"/>
      <c r="D87" s="290"/>
      <c r="E87" s="291"/>
      <c r="F87" s="105">
        <f>SUM(F75:F86)</f>
        <v>1378.81</v>
      </c>
      <c r="G87" s="3"/>
    </row>
    <row r="88" spans="1:7" ht="15.75" thickBot="1">
      <c r="A88" s="54"/>
      <c r="B88" s="33"/>
      <c r="C88" s="33"/>
      <c r="D88" s="33"/>
      <c r="E88" s="33"/>
      <c r="F88" s="45"/>
      <c r="G88" s="3"/>
    </row>
    <row r="89" spans="1:7" ht="15.75" thickBot="1">
      <c r="A89" s="266" t="s">
        <v>56</v>
      </c>
      <c r="B89" s="267"/>
      <c r="C89" s="267"/>
      <c r="D89" s="267"/>
      <c r="E89" s="268"/>
      <c r="F89" s="23">
        <f>F87+F70+F22</f>
        <v>3416.14</v>
      </c>
      <c r="G89" s="3"/>
    </row>
    <row r="90" spans="1:7" ht="15.75" thickBot="1">
      <c r="A90" s="199"/>
      <c r="B90" s="33"/>
      <c r="C90" s="33"/>
      <c r="D90" s="47"/>
      <c r="E90" s="47"/>
      <c r="F90" s="48"/>
      <c r="G90" s="3"/>
    </row>
    <row r="91" spans="1:7" ht="15.75" customHeight="1" thickBot="1">
      <c r="A91" s="292" t="s">
        <v>57</v>
      </c>
      <c r="B91" s="293"/>
      <c r="C91" s="293"/>
      <c r="D91" s="293"/>
      <c r="E91" s="293"/>
      <c r="F91" s="294"/>
      <c r="G91" s="3"/>
    </row>
    <row r="92" spans="1:7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3"/>
    </row>
    <row r="93" spans="1:7" ht="15">
      <c r="A93" s="282" t="s">
        <v>59</v>
      </c>
      <c r="B93" s="283"/>
      <c r="C93" s="283"/>
      <c r="D93" s="283"/>
      <c r="E93" s="164"/>
      <c r="F93" s="58">
        <f>Plan2!D24</f>
        <v>0.063</v>
      </c>
      <c r="G93" s="3"/>
    </row>
    <row r="94" spans="1:7" ht="15">
      <c r="A94" s="284" t="s">
        <v>60</v>
      </c>
      <c r="B94" s="285"/>
      <c r="C94" s="285"/>
      <c r="D94" s="285"/>
      <c r="E94" s="47"/>
      <c r="F94" s="59">
        <v>0.03</v>
      </c>
      <c r="G94" s="3"/>
    </row>
    <row r="95" spans="1:7" ht="15">
      <c r="A95" s="282" t="s">
        <v>61</v>
      </c>
      <c r="B95" s="283"/>
      <c r="C95" s="283"/>
      <c r="D95" s="283"/>
      <c r="E95" s="60"/>
      <c r="F95" s="61">
        <v>0.076</v>
      </c>
      <c r="G95" s="3"/>
    </row>
    <row r="96" spans="1:7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</row>
    <row r="97" spans="1:7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0.2255</v>
      </c>
      <c r="G97" s="3"/>
    </row>
    <row r="98" spans="1:7" ht="15.75" thickBot="1">
      <c r="A98" s="199"/>
      <c r="B98" s="33"/>
      <c r="C98" s="33"/>
      <c r="D98" s="270"/>
      <c r="E98" s="286"/>
      <c r="F98" s="48"/>
      <c r="G98" s="3"/>
    </row>
    <row r="99" spans="1:7" ht="15.75" thickBot="1">
      <c r="A99" s="266" t="s">
        <v>64</v>
      </c>
      <c r="B99" s="267"/>
      <c r="C99" s="267"/>
      <c r="D99" s="267"/>
      <c r="E99" s="268"/>
      <c r="F99" s="63">
        <f>F89*F97</f>
        <v>770.34</v>
      </c>
      <c r="G99" s="3"/>
    </row>
    <row r="100" spans="1:7" ht="15.75" thickBot="1">
      <c r="A100" s="269"/>
      <c r="B100" s="270"/>
      <c r="C100" s="270"/>
      <c r="D100" s="270"/>
      <c r="E100" s="270"/>
      <c r="F100" s="48"/>
      <c r="G100" s="3"/>
    </row>
    <row r="101" spans="1:7" ht="15.75" thickBot="1">
      <c r="A101" s="271" t="s">
        <v>288</v>
      </c>
      <c r="B101" s="272"/>
      <c r="C101" s="272"/>
      <c r="D101" s="272"/>
      <c r="E101" s="273"/>
      <c r="F101" s="64">
        <f>F89+F99</f>
        <v>4186.48</v>
      </c>
      <c r="G101" s="3"/>
    </row>
    <row r="102" spans="1:7" ht="15">
      <c r="A102" s="274"/>
      <c r="B102" s="275"/>
      <c r="C102" s="275"/>
      <c r="D102" s="275"/>
      <c r="E102" s="275"/>
      <c r="F102" s="65"/>
      <c r="G102" s="3"/>
    </row>
    <row r="103" spans="1:6" ht="15.75" thickBot="1">
      <c r="A103" s="198"/>
      <c r="B103" s="31"/>
      <c r="C103" s="31"/>
      <c r="D103" s="31"/>
      <c r="E103" s="31"/>
      <c r="F103" s="40"/>
    </row>
    <row r="104" spans="1:6" ht="15.75" thickBot="1">
      <c r="A104" s="276" t="s">
        <v>71</v>
      </c>
      <c r="B104" s="277"/>
      <c r="C104" s="277"/>
      <c r="D104" s="277"/>
      <c r="E104" s="277"/>
      <c r="F104" s="278"/>
    </row>
    <row r="105" spans="1:6" ht="15.75" thickBot="1">
      <c r="A105" s="198"/>
      <c r="B105" s="31"/>
      <c r="C105" s="31"/>
      <c r="D105" s="31"/>
      <c r="E105" s="31"/>
      <c r="F105" s="40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198"/>
      <c r="B107" s="31"/>
      <c r="C107" s="31"/>
      <c r="D107" s="31"/>
      <c r="E107" s="31"/>
      <c r="F107" s="40"/>
    </row>
    <row r="108" spans="1:6" ht="15.75" thickBot="1">
      <c r="A108" s="200" t="s">
        <v>189</v>
      </c>
      <c r="B108" s="201">
        <f>F101</f>
        <v>4186.48</v>
      </c>
      <c r="C108" s="200">
        <v>1</v>
      </c>
      <c r="D108" s="201">
        <f>C108*B108</f>
        <v>4186.48</v>
      </c>
      <c r="E108" s="200">
        <v>1</v>
      </c>
      <c r="F108" s="201">
        <f>ROUND(E108*D108,2)</f>
        <v>4186.48</v>
      </c>
    </row>
    <row r="109" spans="1:6" ht="15.75" thickBot="1">
      <c r="A109" s="198"/>
      <c r="B109" s="31"/>
      <c r="C109" s="31"/>
      <c r="D109" s="31"/>
      <c r="E109" s="31"/>
      <c r="F109" s="40"/>
    </row>
    <row r="110" spans="1:6" ht="15.75" thickBot="1">
      <c r="A110" s="279" t="s">
        <v>79</v>
      </c>
      <c r="B110" s="280"/>
      <c r="C110" s="280"/>
      <c r="D110" s="280"/>
      <c r="E110" s="281"/>
      <c r="F110" s="201">
        <f>F108*F111</f>
        <v>50237.76</v>
      </c>
    </row>
    <row r="111" spans="1:6" ht="15.75" thickBot="1">
      <c r="A111" s="263" t="s">
        <v>80</v>
      </c>
      <c r="B111" s="264"/>
      <c r="C111" s="264"/>
      <c r="D111" s="264"/>
      <c r="E111" s="265"/>
      <c r="F111" s="202">
        <v>12</v>
      </c>
    </row>
    <row r="112" spans="1:6" ht="15.75" thickBot="1">
      <c r="A112" s="203"/>
      <c r="B112" s="204"/>
      <c r="C112" s="204"/>
      <c r="D112" s="204"/>
      <c r="E112" s="204"/>
      <c r="F112" s="205"/>
    </row>
    <row r="113" spans="1:6" ht="15.75" thickBot="1">
      <c r="A113" s="263" t="s">
        <v>259</v>
      </c>
      <c r="B113" s="264"/>
      <c r="C113" s="264"/>
      <c r="D113" s="264"/>
      <c r="E113" s="265"/>
      <c r="F113" s="206">
        <f>ROUND(F110*E108,2)</f>
        <v>50237.76</v>
      </c>
    </row>
  </sheetData>
  <sheetProtection/>
  <mergeCells count="99">
    <mergeCell ref="A7:D7"/>
    <mergeCell ref="E7:F7"/>
    <mergeCell ref="A2:F2"/>
    <mergeCell ref="A3:F3"/>
    <mergeCell ref="A4:F4"/>
    <mergeCell ref="A5:F5"/>
    <mergeCell ref="A6:F6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60:D60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84:D84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91:F91"/>
    <mergeCell ref="A87:E87"/>
    <mergeCell ref="A97:E97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60" zoomScalePageLayoutView="0" workbookViewId="0" topLeftCell="A98">
      <selection activeCell="J27" sqref="J27:K27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20.57421875" style="2" customWidth="1"/>
    <col min="4" max="4" width="14.8515625" style="2" customWidth="1"/>
    <col min="5" max="5" width="15.00390625" style="2" customWidth="1"/>
    <col min="6" max="6" width="14.421875" style="2" customWidth="1"/>
    <col min="7" max="8" width="12.00390625" style="2" customWidth="1"/>
    <col min="9" max="9" width="16.140625" style="2" customWidth="1"/>
    <col min="10" max="10" width="15.421875" style="2" customWidth="1"/>
    <col min="11" max="11" width="14.57421875" style="2" customWidth="1"/>
    <col min="12" max="16384" width="9.140625" style="2" customWidth="1"/>
  </cols>
  <sheetData>
    <row r="1" spans="1:6" ht="15">
      <c r="A1" s="195"/>
      <c r="B1" s="196"/>
      <c r="C1" s="196"/>
      <c r="D1" s="32"/>
      <c r="E1" s="196"/>
      <c r="F1" s="197"/>
    </row>
    <row r="2" spans="1:6" ht="15.75">
      <c r="A2" s="344" t="s">
        <v>180</v>
      </c>
      <c r="B2" s="345"/>
      <c r="C2" s="345"/>
      <c r="D2" s="345"/>
      <c r="E2" s="345"/>
      <c r="F2" s="346"/>
    </row>
    <row r="3" spans="1:6" ht="16.5" thickBot="1">
      <c r="A3" s="347" t="s">
        <v>77</v>
      </c>
      <c r="B3" s="348"/>
      <c r="C3" s="348"/>
      <c r="D3" s="348"/>
      <c r="E3" s="348"/>
      <c r="F3" s="349"/>
    </row>
    <row r="4" spans="1:7" ht="16.5" thickBot="1">
      <c r="A4" s="350" t="s">
        <v>186</v>
      </c>
      <c r="B4" s="351"/>
      <c r="C4" s="351"/>
      <c r="D4" s="351"/>
      <c r="E4" s="351"/>
      <c r="F4" s="352"/>
      <c r="G4" s="3"/>
    </row>
    <row r="5" spans="1:7" ht="15.75" thickBot="1">
      <c r="A5" s="353"/>
      <c r="B5" s="354"/>
      <c r="C5" s="354"/>
      <c r="D5" s="354"/>
      <c r="E5" s="354"/>
      <c r="F5" s="355"/>
      <c r="G5" s="3"/>
    </row>
    <row r="6" spans="1:7" ht="15.75" thickBot="1">
      <c r="A6" s="335" t="s">
        <v>1</v>
      </c>
      <c r="B6" s="336"/>
      <c r="C6" s="336"/>
      <c r="D6" s="336"/>
      <c r="E6" s="336"/>
      <c r="F6" s="337"/>
      <c r="G6" s="3"/>
    </row>
    <row r="7" spans="1:7" ht="19.5" thickBot="1">
      <c r="A7" s="356" t="s">
        <v>81</v>
      </c>
      <c r="B7" s="357"/>
      <c r="C7" s="357"/>
      <c r="D7" s="358"/>
      <c r="E7" s="292" t="s">
        <v>82</v>
      </c>
      <c r="F7" s="294"/>
      <c r="G7" s="3"/>
    </row>
    <row r="8" spans="1:7" ht="15">
      <c r="A8" s="323" t="s">
        <v>140</v>
      </c>
      <c r="B8" s="324"/>
      <c r="C8" s="324"/>
      <c r="D8" s="325"/>
      <c r="E8" s="329" t="s">
        <v>2</v>
      </c>
      <c r="F8" s="330"/>
      <c r="G8" s="3"/>
    </row>
    <row r="9" spans="1:7" ht="15.75" thickBot="1">
      <c r="A9" s="326"/>
      <c r="B9" s="327"/>
      <c r="C9" s="327"/>
      <c r="D9" s="328"/>
      <c r="E9" s="331"/>
      <c r="F9" s="332"/>
      <c r="G9" s="3"/>
    </row>
    <row r="10" spans="1:7" ht="15.75" thickBot="1">
      <c r="A10" s="333"/>
      <c r="B10" s="334"/>
      <c r="C10" s="334"/>
      <c r="D10" s="334"/>
      <c r="E10" s="33"/>
      <c r="F10" s="34"/>
      <c r="G10" s="3"/>
    </row>
    <row r="11" spans="1:7" ht="15.75" thickBot="1">
      <c r="A11" s="335" t="s">
        <v>3</v>
      </c>
      <c r="B11" s="336"/>
      <c r="C11" s="336"/>
      <c r="D11" s="336"/>
      <c r="E11" s="336"/>
      <c r="F11" s="337"/>
      <c r="G11" s="3"/>
    </row>
    <row r="12" spans="1:10" ht="19.5" thickBot="1">
      <c r="A12" s="338" t="s">
        <v>140</v>
      </c>
      <c r="B12" s="339"/>
      <c r="C12" s="339"/>
      <c r="D12" s="339"/>
      <c r="E12" s="340"/>
      <c r="F12" s="9">
        <f>'Base (Operador)'!C3</f>
        <v>1237</v>
      </c>
      <c r="G12" s="3"/>
      <c r="I12" s="2">
        <f>F12/220*30.42*(40/6)</f>
        <v>1140.28909090909</v>
      </c>
      <c r="J12" s="221">
        <f>F12-I12</f>
        <v>96.71</v>
      </c>
    </row>
    <row r="13" spans="1:7" ht="15.75" thickBot="1">
      <c r="A13" s="341"/>
      <c r="B13" s="342"/>
      <c r="C13" s="342"/>
      <c r="D13" s="342"/>
      <c r="E13" s="342"/>
      <c r="F13" s="343"/>
      <c r="G13" s="3"/>
    </row>
    <row r="14" spans="1:7" ht="15.75" thickBot="1">
      <c r="A14" s="314" t="s">
        <v>4</v>
      </c>
      <c r="B14" s="315"/>
      <c r="C14" s="315"/>
      <c r="D14" s="315"/>
      <c r="E14" s="315"/>
      <c r="F14" s="313"/>
      <c r="G14" s="3"/>
    </row>
    <row r="15" spans="1:7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</row>
    <row r="16" spans="1:9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I16" s="2">
        <f>44.93/1237</f>
        <v>0.0363217461600647</v>
      </c>
    </row>
    <row r="17" spans="1:7" ht="15.75" thickBot="1">
      <c r="A17" s="319"/>
      <c r="B17" s="320"/>
      <c r="C17" s="320"/>
      <c r="D17" s="320"/>
      <c r="E17" s="35"/>
      <c r="F17" s="36"/>
      <c r="G17" s="3"/>
    </row>
    <row r="18" spans="1:7" ht="15.75" thickBot="1">
      <c r="A18" s="306" t="s">
        <v>7</v>
      </c>
      <c r="B18" s="307"/>
      <c r="C18" s="307"/>
      <c r="D18" s="307"/>
      <c r="E18" s="12"/>
      <c r="F18" s="11"/>
      <c r="G18" s="3"/>
    </row>
    <row r="19" spans="1:7" ht="15.75" thickBot="1">
      <c r="A19" s="321" t="s">
        <v>8</v>
      </c>
      <c r="B19" s="322"/>
      <c r="C19" s="322"/>
      <c r="D19" s="322"/>
      <c r="E19" s="19"/>
      <c r="F19" s="20"/>
      <c r="G19" s="3"/>
    </row>
    <row r="20" spans="1:7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</row>
    <row r="21" spans="1:7" ht="15.75" thickBot="1">
      <c r="A21" s="308"/>
      <c r="B21" s="309"/>
      <c r="C21" s="309"/>
      <c r="D21" s="309"/>
      <c r="E21" s="309"/>
      <c r="F21" s="310"/>
      <c r="G21" s="3"/>
    </row>
    <row r="22" spans="1:7" ht="15.75" thickBot="1">
      <c r="A22" s="301" t="s">
        <v>10</v>
      </c>
      <c r="B22" s="302"/>
      <c r="C22" s="302"/>
      <c r="D22" s="303"/>
      <c r="E22" s="14"/>
      <c r="F22" s="15">
        <f>SUM(F19+F18+F16+F15+F17)</f>
        <v>1140.29</v>
      </c>
      <c r="G22" s="3"/>
    </row>
    <row r="23" spans="1:7" ht="15.75" thickBot="1">
      <c r="A23" s="198"/>
      <c r="B23" s="31"/>
      <c r="C23" s="31"/>
      <c r="D23" s="39"/>
      <c r="E23" s="39"/>
      <c r="F23" s="40"/>
      <c r="G23" s="3"/>
    </row>
    <row r="24" spans="1:7" ht="15.75" thickBot="1">
      <c r="A24" s="311" t="s">
        <v>11</v>
      </c>
      <c r="B24" s="312"/>
      <c r="C24" s="312"/>
      <c r="D24" s="312"/>
      <c r="E24" s="312"/>
      <c r="F24" s="313"/>
      <c r="G24" s="3"/>
    </row>
    <row r="25" spans="1:7" ht="15.75" thickBot="1">
      <c r="A25" s="165"/>
      <c r="B25" s="166"/>
      <c r="C25" s="166"/>
      <c r="D25" s="166"/>
      <c r="E25" s="166"/>
      <c r="F25" s="167"/>
      <c r="G25" s="3"/>
    </row>
    <row r="26" spans="1:7" ht="15.75" thickBot="1">
      <c r="A26" s="297" t="s">
        <v>12</v>
      </c>
      <c r="B26" s="298"/>
      <c r="C26" s="298"/>
      <c r="D26" s="298"/>
      <c r="E26" s="83"/>
      <c r="F26" s="84"/>
      <c r="G26" s="3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L27" s="2" t="e">
        <f>[1]!VExtenso(J27)</f>
        <v>#NAME?</v>
      </c>
    </row>
    <row r="28" spans="1:7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</row>
    <row r="29" spans="1:7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</row>
    <row r="30" spans="1:7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</row>
    <row r="31" spans="1:7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</row>
    <row r="32" spans="1:7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</row>
    <row r="33" spans="1:7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</row>
    <row r="34" spans="1:7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</row>
    <row r="35" spans="1:7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</row>
    <row r="36" spans="1:7" ht="15">
      <c r="A36" s="198"/>
      <c r="B36" s="31"/>
      <c r="C36" s="31"/>
      <c r="D36" s="39"/>
      <c r="E36" s="39"/>
      <c r="F36" s="40"/>
      <c r="G36" s="3"/>
    </row>
    <row r="37" spans="1:7" ht="15.75" thickBot="1">
      <c r="A37" s="199"/>
      <c r="B37" s="33"/>
      <c r="C37" s="33"/>
      <c r="D37" s="47"/>
      <c r="E37" s="47"/>
      <c r="F37" s="34"/>
      <c r="G37" s="3"/>
    </row>
    <row r="38" spans="1:7" ht="15.75" thickBot="1">
      <c r="A38" s="297" t="s">
        <v>22</v>
      </c>
      <c r="B38" s="298"/>
      <c r="C38" s="298"/>
      <c r="D38" s="298"/>
      <c r="E38" s="80"/>
      <c r="F38" s="81"/>
      <c r="G38" s="3"/>
    </row>
    <row r="39" spans="1:7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3"/>
    </row>
    <row r="40" spans="1:7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3"/>
    </row>
    <row r="41" spans="1:7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3"/>
    </row>
    <row r="42" spans="1:7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3"/>
    </row>
    <row r="43" spans="1:7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3"/>
    </row>
    <row r="44" spans="1:7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3"/>
    </row>
    <row r="45" spans="1:7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3"/>
    </row>
    <row r="46" spans="1:7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3"/>
    </row>
    <row r="47" spans="1:7" ht="15.75" thickBot="1">
      <c r="A47" s="304" t="s">
        <v>9</v>
      </c>
      <c r="B47" s="305"/>
      <c r="C47" s="305"/>
      <c r="D47" s="305"/>
      <c r="E47" s="39"/>
      <c r="F47" s="40"/>
      <c r="G47" s="3"/>
    </row>
    <row r="48" spans="1:7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269.55</v>
      </c>
      <c r="G48" s="3"/>
    </row>
    <row r="49" spans="1:7" ht="15.75" thickBot="1">
      <c r="A49" s="198"/>
      <c r="B49" s="31"/>
      <c r="C49" s="31"/>
      <c r="D49" s="39"/>
      <c r="E49" s="39"/>
      <c r="F49" s="40"/>
      <c r="G49" s="3"/>
    </row>
    <row r="50" spans="1:7" ht="15.75" thickBot="1">
      <c r="A50" s="297" t="s">
        <v>32</v>
      </c>
      <c r="B50" s="298"/>
      <c r="C50" s="298"/>
      <c r="D50" s="298"/>
      <c r="E50" s="80"/>
      <c r="F50" s="81"/>
      <c r="G50" s="3"/>
    </row>
    <row r="51" spans="1:7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3"/>
    </row>
    <row r="52" spans="1:7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3"/>
    </row>
    <row r="53" spans="1:7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3"/>
    </row>
    <row r="54" spans="1:7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3"/>
    </row>
    <row r="55" spans="1:7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</row>
    <row r="56" spans="1:7" ht="15.75" thickBot="1">
      <c r="A56" s="299"/>
      <c r="B56" s="300"/>
      <c r="C56" s="300"/>
      <c r="D56" s="300"/>
      <c r="E56" s="47"/>
      <c r="F56" s="34"/>
      <c r="G56" s="3"/>
    </row>
    <row r="57" spans="1:7" ht="15.75" thickBot="1">
      <c r="A57" s="297" t="s">
        <v>38</v>
      </c>
      <c r="B57" s="298"/>
      <c r="C57" s="298"/>
      <c r="D57" s="298"/>
      <c r="E57" s="80"/>
      <c r="F57" s="81"/>
      <c r="G57" s="3"/>
    </row>
    <row r="58" spans="1:7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3"/>
    </row>
    <row r="59" spans="1:7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3"/>
    </row>
    <row r="60" spans="1:7" ht="15.75" thickBot="1">
      <c r="A60" s="295"/>
      <c r="B60" s="296"/>
      <c r="C60" s="296"/>
      <c r="D60" s="296"/>
      <c r="E60" s="47"/>
      <c r="F60" s="34"/>
      <c r="G60" s="3"/>
    </row>
    <row r="61" spans="1:7" ht="15.75" thickBot="1">
      <c r="A61" s="297" t="s">
        <v>41</v>
      </c>
      <c r="B61" s="298"/>
      <c r="C61" s="298"/>
      <c r="D61" s="298"/>
      <c r="E61" s="80"/>
      <c r="F61" s="82"/>
      <c r="G61" s="3"/>
    </row>
    <row r="62" spans="1:7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3"/>
    </row>
    <row r="63" spans="1:7" ht="31.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3"/>
    </row>
    <row r="64" spans="1:7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3"/>
    </row>
    <row r="65" spans="1:7" ht="15.75" thickBot="1">
      <c r="A65" s="299"/>
      <c r="B65" s="300"/>
      <c r="C65" s="300"/>
      <c r="D65" s="300"/>
      <c r="E65" s="47"/>
      <c r="F65" s="34"/>
      <c r="G65" s="3"/>
    </row>
    <row r="66" spans="1:7" ht="15.75" thickBot="1">
      <c r="A66" s="297" t="s">
        <v>45</v>
      </c>
      <c r="B66" s="298"/>
      <c r="C66" s="298"/>
      <c r="D66" s="298"/>
      <c r="E66" s="80"/>
      <c r="F66" s="81"/>
      <c r="G66" s="3"/>
    </row>
    <row r="67" spans="1:7" ht="31.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3"/>
    </row>
    <row r="68" spans="1:7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3"/>
    </row>
    <row r="69" spans="1:7" ht="15.75" thickBot="1">
      <c r="A69" s="295"/>
      <c r="B69" s="296"/>
      <c r="C69" s="296"/>
      <c r="D69" s="296"/>
      <c r="E69" s="33"/>
      <c r="F69" s="48"/>
      <c r="G69" s="3"/>
    </row>
    <row r="70" spans="1:7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3"/>
    </row>
    <row r="71" spans="1:7" ht="15.75" thickBot="1">
      <c r="A71" s="295"/>
      <c r="B71" s="296"/>
      <c r="C71" s="296"/>
      <c r="D71" s="296"/>
      <c r="E71" s="47"/>
      <c r="F71" s="50"/>
      <c r="G71" s="3"/>
    </row>
    <row r="72" spans="1:7" ht="15.75" thickBot="1">
      <c r="A72" s="266" t="s">
        <v>49</v>
      </c>
      <c r="B72" s="267"/>
      <c r="C72" s="267"/>
      <c r="D72" s="267"/>
      <c r="E72" s="25"/>
      <c r="F72" s="49">
        <f>F70+F22</f>
        <v>1995.91</v>
      </c>
      <c r="G72" s="3"/>
    </row>
    <row r="73" spans="1:7" ht="15.75" thickBot="1">
      <c r="A73" s="295"/>
      <c r="B73" s="296"/>
      <c r="C73" s="296"/>
      <c r="D73" s="296"/>
      <c r="E73" s="47"/>
      <c r="F73" s="48"/>
      <c r="G73" s="3"/>
    </row>
    <row r="74" spans="1:7" ht="15.75" thickBot="1">
      <c r="A74" s="292" t="s">
        <v>50</v>
      </c>
      <c r="B74" s="293"/>
      <c r="C74" s="293"/>
      <c r="D74" s="293"/>
      <c r="E74" s="293"/>
      <c r="F74" s="294"/>
      <c r="G74" s="3"/>
    </row>
    <row r="75" spans="1:7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3"/>
    </row>
    <row r="76" spans="1:7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3"/>
    </row>
    <row r="77" spans="1:7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3"/>
    </row>
    <row r="78" spans="1:7" ht="15">
      <c r="A78" s="282" t="s">
        <v>53</v>
      </c>
      <c r="B78" s="283"/>
      <c r="C78" s="283"/>
      <c r="D78" s="283"/>
      <c r="E78" s="51"/>
      <c r="F78" s="96">
        <f>'Base (Operador)'!C14</f>
        <v>48.98</v>
      </c>
      <c r="G78" s="3"/>
    </row>
    <row r="79" spans="1:7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3"/>
    </row>
    <row r="80" spans="1:7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3"/>
    </row>
    <row r="81" spans="1:7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3"/>
    </row>
    <row r="82" spans="1:7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3"/>
    </row>
    <row r="83" spans="1:7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3"/>
    </row>
    <row r="84" spans="1:7" ht="15">
      <c r="A84" s="282" t="s">
        <v>166</v>
      </c>
      <c r="B84" s="283"/>
      <c r="C84" s="283"/>
      <c r="D84" s="283"/>
      <c r="E84" s="51"/>
      <c r="F84" s="52"/>
      <c r="G84" s="3"/>
    </row>
    <row r="85" spans="1:7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3"/>
    </row>
    <row r="86" spans="1:7" ht="15.75" thickBot="1">
      <c r="A86" s="282"/>
      <c r="B86" s="283"/>
      <c r="C86" s="283"/>
      <c r="D86" s="283"/>
      <c r="E86" s="51"/>
      <c r="F86" s="52"/>
      <c r="G86" s="3"/>
    </row>
    <row r="87" spans="1:7" ht="15.75" thickBot="1">
      <c r="A87" s="289" t="s">
        <v>55</v>
      </c>
      <c r="B87" s="290"/>
      <c r="C87" s="290"/>
      <c r="D87" s="290"/>
      <c r="E87" s="291"/>
      <c r="F87" s="105">
        <f>SUM(F75:F86)</f>
        <v>1374.41</v>
      </c>
      <c r="G87" s="3"/>
    </row>
    <row r="88" spans="1:7" ht="15.75" thickBot="1">
      <c r="A88" s="54"/>
      <c r="B88" s="33"/>
      <c r="C88" s="33"/>
      <c r="D88" s="33"/>
      <c r="E88" s="33"/>
      <c r="F88" s="45"/>
      <c r="G88" s="3"/>
    </row>
    <row r="89" spans="1:7" ht="15.75" thickBot="1">
      <c r="A89" s="266" t="s">
        <v>56</v>
      </c>
      <c r="B89" s="267"/>
      <c r="C89" s="267"/>
      <c r="D89" s="267"/>
      <c r="E89" s="268"/>
      <c r="F89" s="23">
        <f>F87+F70+F22</f>
        <v>3370.32</v>
      </c>
      <c r="G89" s="3"/>
    </row>
    <row r="90" spans="1:7" ht="15.75" thickBot="1">
      <c r="A90" s="199"/>
      <c r="B90" s="33"/>
      <c r="C90" s="33"/>
      <c r="D90" s="47"/>
      <c r="E90" s="47"/>
      <c r="F90" s="48"/>
      <c r="G90" s="3"/>
    </row>
    <row r="91" spans="1:7" ht="15.75" customHeight="1" thickBot="1">
      <c r="A91" s="292" t="s">
        <v>57</v>
      </c>
      <c r="B91" s="293"/>
      <c r="C91" s="293"/>
      <c r="D91" s="293"/>
      <c r="E91" s="293"/>
      <c r="F91" s="294"/>
      <c r="G91" s="3"/>
    </row>
    <row r="92" spans="1:7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3"/>
    </row>
    <row r="93" spans="1:7" ht="15">
      <c r="A93" s="282" t="s">
        <v>59</v>
      </c>
      <c r="B93" s="283"/>
      <c r="C93" s="283"/>
      <c r="D93" s="283"/>
      <c r="E93" s="164"/>
      <c r="F93" s="58">
        <f>Plan2!D24</f>
        <v>0.063</v>
      </c>
      <c r="G93" s="3"/>
    </row>
    <row r="94" spans="1:7" ht="15">
      <c r="A94" s="284" t="s">
        <v>60</v>
      </c>
      <c r="B94" s="285"/>
      <c r="C94" s="285"/>
      <c r="D94" s="285"/>
      <c r="E94" s="47"/>
      <c r="F94" s="59">
        <v>0.04</v>
      </c>
      <c r="G94" s="3"/>
    </row>
    <row r="95" spans="1:7" ht="15">
      <c r="A95" s="282" t="s">
        <v>61</v>
      </c>
      <c r="B95" s="283"/>
      <c r="C95" s="283"/>
      <c r="D95" s="283"/>
      <c r="E95" s="60"/>
      <c r="F95" s="61">
        <v>0.076</v>
      </c>
      <c r="G95" s="3"/>
    </row>
    <row r="96" spans="1:7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</row>
    <row r="97" spans="1:7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0.2355</v>
      </c>
      <c r="G97" s="3"/>
    </row>
    <row r="98" spans="1:7" ht="15.75" thickBot="1">
      <c r="A98" s="199"/>
      <c r="B98" s="33"/>
      <c r="C98" s="33"/>
      <c r="D98" s="270"/>
      <c r="E98" s="286"/>
      <c r="F98" s="48"/>
      <c r="G98" s="3"/>
    </row>
    <row r="99" spans="1:7" ht="15.75" thickBot="1">
      <c r="A99" s="266" t="s">
        <v>64</v>
      </c>
      <c r="B99" s="267"/>
      <c r="C99" s="267"/>
      <c r="D99" s="267"/>
      <c r="E99" s="268"/>
      <c r="F99" s="63">
        <f>F89*F97</f>
        <v>793.71</v>
      </c>
      <c r="G99" s="3"/>
    </row>
    <row r="100" spans="1:7" ht="15.75" thickBot="1">
      <c r="A100" s="269"/>
      <c r="B100" s="270"/>
      <c r="C100" s="270"/>
      <c r="D100" s="270"/>
      <c r="E100" s="270"/>
      <c r="F100" s="48"/>
      <c r="G100" s="3"/>
    </row>
    <row r="101" spans="1:7" ht="15.75" thickBot="1">
      <c r="A101" s="271" t="s">
        <v>288</v>
      </c>
      <c r="B101" s="272"/>
      <c r="C101" s="272"/>
      <c r="D101" s="272"/>
      <c r="E101" s="273"/>
      <c r="F101" s="64">
        <f>F89+F99</f>
        <v>4164.03</v>
      </c>
      <c r="G101" s="3"/>
    </row>
    <row r="102" spans="1:7" ht="15">
      <c r="A102" s="274"/>
      <c r="B102" s="275"/>
      <c r="C102" s="275"/>
      <c r="D102" s="275"/>
      <c r="E102" s="275"/>
      <c r="F102" s="65"/>
      <c r="G102" s="3"/>
    </row>
    <row r="103" spans="1:6" ht="15.75" thickBot="1">
      <c r="A103" s="198"/>
      <c r="B103" s="31"/>
      <c r="C103" s="31"/>
      <c r="D103" s="31"/>
      <c r="E103" s="31"/>
      <c r="F103" s="40"/>
    </row>
    <row r="104" spans="1:6" ht="15.75" thickBot="1">
      <c r="A104" s="276" t="s">
        <v>71</v>
      </c>
      <c r="B104" s="277"/>
      <c r="C104" s="277"/>
      <c r="D104" s="277"/>
      <c r="E104" s="277"/>
      <c r="F104" s="278"/>
    </row>
    <row r="105" spans="1:6" ht="15.75" thickBot="1">
      <c r="A105" s="198"/>
      <c r="B105" s="31"/>
      <c r="C105" s="31"/>
      <c r="D105" s="31"/>
      <c r="E105" s="31"/>
      <c r="F105" s="40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198"/>
      <c r="B107" s="31"/>
      <c r="C107" s="31"/>
      <c r="D107" s="31"/>
      <c r="E107" s="31"/>
      <c r="F107" s="40"/>
    </row>
    <row r="108" spans="1:6" ht="15.75" thickBot="1">
      <c r="A108" s="200" t="s">
        <v>189</v>
      </c>
      <c r="B108" s="201">
        <f>F101</f>
        <v>4164.03</v>
      </c>
      <c r="C108" s="200">
        <v>1</v>
      </c>
      <c r="D108" s="201">
        <f>C108*B108</f>
        <v>4164.03</v>
      </c>
      <c r="E108" s="200">
        <v>1</v>
      </c>
      <c r="F108" s="201">
        <f>ROUND(E108*D108,2)</f>
        <v>4164.03</v>
      </c>
    </row>
    <row r="109" spans="1:6" ht="15.75" thickBot="1">
      <c r="A109" s="198"/>
      <c r="B109" s="31"/>
      <c r="C109" s="31"/>
      <c r="D109" s="31"/>
      <c r="E109" s="31"/>
      <c r="F109" s="40"/>
    </row>
    <row r="110" spans="1:6" ht="15.75" thickBot="1">
      <c r="A110" s="279" t="s">
        <v>79</v>
      </c>
      <c r="B110" s="280"/>
      <c r="C110" s="280"/>
      <c r="D110" s="280"/>
      <c r="E110" s="281"/>
      <c r="F110" s="201">
        <f>F108*F111</f>
        <v>49968.36</v>
      </c>
    </row>
    <row r="111" spans="1:6" ht="15.75" thickBot="1">
      <c r="A111" s="263" t="s">
        <v>80</v>
      </c>
      <c r="B111" s="264"/>
      <c r="C111" s="264"/>
      <c r="D111" s="264"/>
      <c r="E111" s="265"/>
      <c r="F111" s="202">
        <v>12</v>
      </c>
    </row>
    <row r="112" spans="1:6" ht="15.75" thickBot="1">
      <c r="A112" s="203"/>
      <c r="B112" s="204"/>
      <c r="C112" s="204"/>
      <c r="D112" s="204"/>
      <c r="E112" s="204"/>
      <c r="F112" s="205"/>
    </row>
    <row r="113" spans="1:6" ht="15.75" thickBot="1">
      <c r="A113" s="263" t="s">
        <v>259</v>
      </c>
      <c r="B113" s="264"/>
      <c r="C113" s="264"/>
      <c r="D113" s="264"/>
      <c r="E113" s="265"/>
      <c r="F113" s="206">
        <f>ROUND(F110*E108,2)</f>
        <v>49968.36</v>
      </c>
    </row>
  </sheetData>
  <sheetProtection/>
  <mergeCells count="99">
    <mergeCell ref="A7:D7"/>
    <mergeCell ref="E7:F7"/>
    <mergeCell ref="A2:F2"/>
    <mergeCell ref="A3:F3"/>
    <mergeCell ref="A4:F4"/>
    <mergeCell ref="A5:F5"/>
    <mergeCell ref="A6:F6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16:D16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28:D2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60:D60"/>
    <mergeCell ref="A48:D48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84:D84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91:F91"/>
    <mergeCell ref="A97:E97"/>
    <mergeCell ref="A87:E87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view="pageBreakPreview" zoomScale="60" workbookViewId="0" topLeftCell="A87">
      <selection activeCell="J27" sqref="J27:K27"/>
    </sheetView>
  </sheetViews>
  <sheetFormatPr defaultColWidth="9.140625" defaultRowHeight="15"/>
  <cols>
    <col min="1" max="1" width="15.8515625" style="107" customWidth="1"/>
    <col min="2" max="2" width="14.7109375" style="107" customWidth="1"/>
    <col min="3" max="3" width="20.57421875" style="107" customWidth="1"/>
    <col min="4" max="4" width="14.8515625" style="107" customWidth="1"/>
    <col min="5" max="5" width="15.00390625" style="107" customWidth="1"/>
    <col min="6" max="6" width="14.421875" style="107" customWidth="1"/>
    <col min="7" max="8" width="12.00390625" style="107" customWidth="1"/>
    <col min="9" max="9" width="16.140625" style="107" customWidth="1"/>
    <col min="10" max="10" width="15.421875" style="107" customWidth="1"/>
    <col min="11" max="11" width="14.57421875" style="107" customWidth="1"/>
    <col min="12" max="16384" width="9.140625" style="107" customWidth="1"/>
  </cols>
  <sheetData>
    <row r="1" spans="1:6" ht="15">
      <c r="A1" s="26"/>
      <c r="B1" s="27"/>
      <c r="C1" s="27"/>
      <c r="D1" s="32"/>
      <c r="E1" s="27"/>
      <c r="F1" s="28"/>
    </row>
    <row r="2" spans="1:6" ht="15.75">
      <c r="A2" s="344" t="s">
        <v>176</v>
      </c>
      <c r="B2" s="345"/>
      <c r="C2" s="345"/>
      <c r="D2" s="345"/>
      <c r="E2" s="345"/>
      <c r="F2" s="346"/>
    </row>
    <row r="3" spans="1:11" ht="16.5" thickBot="1">
      <c r="A3" s="347" t="s">
        <v>77</v>
      </c>
      <c r="B3" s="348"/>
      <c r="C3" s="348"/>
      <c r="D3" s="348"/>
      <c r="E3" s="348"/>
      <c r="F3" s="349"/>
      <c r="G3" s="2"/>
      <c r="H3" s="2"/>
      <c r="I3" s="2"/>
      <c r="J3" s="2"/>
      <c r="K3" s="2"/>
    </row>
    <row r="4" spans="1:11" ht="16.5" thickBot="1">
      <c r="A4" s="350" t="s">
        <v>187</v>
      </c>
      <c r="B4" s="351"/>
      <c r="C4" s="351"/>
      <c r="D4" s="351"/>
      <c r="E4" s="351"/>
      <c r="F4" s="352"/>
      <c r="G4" s="3"/>
      <c r="H4" s="2"/>
      <c r="I4" s="2"/>
      <c r="J4" s="2"/>
      <c r="K4" s="2"/>
    </row>
    <row r="5" spans="1:11" ht="15.75" thickBot="1">
      <c r="A5" s="353"/>
      <c r="B5" s="354"/>
      <c r="C5" s="354"/>
      <c r="D5" s="354"/>
      <c r="E5" s="354"/>
      <c r="F5" s="355"/>
      <c r="G5" s="3"/>
      <c r="H5" s="2"/>
      <c r="I5" s="2"/>
      <c r="J5" s="2"/>
      <c r="K5" s="2"/>
    </row>
    <row r="6" spans="1:11" ht="15.75" thickBot="1">
      <c r="A6" s="335" t="s">
        <v>1</v>
      </c>
      <c r="B6" s="336"/>
      <c r="C6" s="336"/>
      <c r="D6" s="336"/>
      <c r="E6" s="336"/>
      <c r="F6" s="337"/>
      <c r="G6" s="3"/>
      <c r="H6" s="2"/>
      <c r="I6" s="2"/>
      <c r="J6" s="2"/>
      <c r="K6" s="2"/>
    </row>
    <row r="7" spans="1:11" ht="19.5" thickBot="1">
      <c r="A7" s="356" t="s">
        <v>81</v>
      </c>
      <c r="B7" s="357"/>
      <c r="C7" s="357"/>
      <c r="D7" s="358"/>
      <c r="E7" s="292" t="s">
        <v>82</v>
      </c>
      <c r="F7" s="294"/>
      <c r="G7" s="3"/>
      <c r="H7" s="2"/>
      <c r="I7" s="2"/>
      <c r="J7" s="2"/>
      <c r="K7" s="2"/>
    </row>
    <row r="8" spans="1:11" ht="15">
      <c r="A8" s="323" t="s">
        <v>140</v>
      </c>
      <c r="B8" s="324"/>
      <c r="C8" s="324"/>
      <c r="D8" s="325"/>
      <c r="E8" s="329" t="s">
        <v>2</v>
      </c>
      <c r="F8" s="330"/>
      <c r="G8" s="3"/>
      <c r="H8" s="2"/>
      <c r="I8" s="2"/>
      <c r="J8" s="2"/>
      <c r="K8" s="2"/>
    </row>
    <row r="9" spans="1:11" ht="15.75" thickBot="1">
      <c r="A9" s="326"/>
      <c r="B9" s="327"/>
      <c r="C9" s="327"/>
      <c r="D9" s="328"/>
      <c r="E9" s="331"/>
      <c r="F9" s="332"/>
      <c r="G9" s="3"/>
      <c r="H9" s="2"/>
      <c r="I9" s="2"/>
      <c r="J9" s="2"/>
      <c r="K9" s="2"/>
    </row>
    <row r="10" spans="1:11" ht="15.75" thickBot="1">
      <c r="A10" s="359"/>
      <c r="B10" s="360"/>
      <c r="C10" s="360"/>
      <c r="D10" s="360"/>
      <c r="E10" s="33"/>
      <c r="F10" s="34"/>
      <c r="G10" s="3"/>
      <c r="H10" s="2"/>
      <c r="I10" s="2"/>
      <c r="J10" s="2"/>
      <c r="K10" s="2"/>
    </row>
    <row r="11" spans="1:11" ht="15.75" thickBot="1">
      <c r="A11" s="335" t="s">
        <v>3</v>
      </c>
      <c r="B11" s="336"/>
      <c r="C11" s="336"/>
      <c r="D11" s="336"/>
      <c r="E11" s="336"/>
      <c r="F11" s="337"/>
      <c r="G11" s="3"/>
      <c r="H11" s="2"/>
      <c r="I11" s="2"/>
      <c r="J11" s="2"/>
      <c r="K11" s="2"/>
    </row>
    <row r="12" spans="1:11" ht="19.5" thickBot="1">
      <c r="A12" s="363" t="s">
        <v>140</v>
      </c>
      <c r="B12" s="364"/>
      <c r="C12" s="364"/>
      <c r="D12" s="364"/>
      <c r="E12" s="365"/>
      <c r="F12" s="9">
        <f>'Base (Operador)'!C3</f>
        <v>1237</v>
      </c>
      <c r="G12" s="3"/>
      <c r="H12" s="2"/>
      <c r="I12" s="2">
        <f>F12/220*30.42*(40/6)</f>
        <v>1140.28909090909</v>
      </c>
      <c r="J12" s="221">
        <f>F12-I12</f>
        <v>96.71</v>
      </c>
      <c r="K12" s="2"/>
    </row>
    <row r="13" spans="1:11" ht="15.75" thickBot="1">
      <c r="A13" s="366"/>
      <c r="B13" s="367"/>
      <c r="C13" s="367"/>
      <c r="D13" s="367"/>
      <c r="E13" s="367"/>
      <c r="F13" s="368"/>
      <c r="G13" s="3"/>
      <c r="H13" s="2"/>
      <c r="I13" s="2"/>
      <c r="J13" s="2"/>
      <c r="K13" s="2"/>
    </row>
    <row r="14" spans="1:11" ht="15.75" thickBot="1">
      <c r="A14" s="314" t="s">
        <v>4</v>
      </c>
      <c r="B14" s="315"/>
      <c r="C14" s="315"/>
      <c r="D14" s="315"/>
      <c r="E14" s="315"/>
      <c r="F14" s="313"/>
      <c r="G14" s="3"/>
      <c r="H14" s="2"/>
      <c r="I14" s="2"/>
      <c r="J14" s="2"/>
      <c r="K14" s="2"/>
    </row>
    <row r="15" spans="1:11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  <c r="H15" s="2"/>
      <c r="I15" s="2"/>
      <c r="J15" s="2"/>
      <c r="K15" s="2"/>
    </row>
    <row r="16" spans="1:11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H16" s="2"/>
      <c r="I16" s="2">
        <f>44.93/1237</f>
        <v>0.0363217461600647</v>
      </c>
      <c r="J16" s="2"/>
      <c r="K16" s="2"/>
    </row>
    <row r="17" spans="1:11" ht="15.75" thickBot="1">
      <c r="A17" s="361"/>
      <c r="B17" s="362"/>
      <c r="C17" s="362"/>
      <c r="D17" s="362"/>
      <c r="E17" s="35"/>
      <c r="F17" s="36"/>
      <c r="G17" s="3"/>
      <c r="H17" s="2"/>
      <c r="I17" s="2"/>
      <c r="J17" s="2"/>
      <c r="K17" s="2"/>
    </row>
    <row r="18" spans="1:11" ht="15.75" thickBot="1">
      <c r="A18" s="306" t="s">
        <v>7</v>
      </c>
      <c r="B18" s="307"/>
      <c r="C18" s="307"/>
      <c r="D18" s="307"/>
      <c r="E18" s="12"/>
      <c r="F18" s="11"/>
      <c r="G18" s="3"/>
      <c r="H18" s="2"/>
      <c r="I18" s="2"/>
      <c r="J18" s="2"/>
      <c r="K18" s="2"/>
    </row>
    <row r="19" spans="1:11" ht="15.75" thickBot="1">
      <c r="A19" s="321" t="s">
        <v>8</v>
      </c>
      <c r="B19" s="322"/>
      <c r="C19" s="322"/>
      <c r="D19" s="322"/>
      <c r="E19" s="19"/>
      <c r="F19" s="20"/>
      <c r="G19" s="3"/>
      <c r="H19" s="2"/>
      <c r="I19" s="2"/>
      <c r="J19" s="2"/>
      <c r="K19" s="2"/>
    </row>
    <row r="20" spans="1:11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  <c r="H20" s="2"/>
      <c r="I20" s="2"/>
      <c r="J20" s="2"/>
      <c r="K20" s="2"/>
    </row>
    <row r="21" spans="1:11" ht="15.75" thickBot="1">
      <c r="A21" s="308"/>
      <c r="B21" s="309"/>
      <c r="C21" s="309"/>
      <c r="D21" s="309"/>
      <c r="E21" s="309"/>
      <c r="F21" s="310"/>
      <c r="G21" s="3"/>
      <c r="H21" s="2"/>
      <c r="I21" s="2"/>
      <c r="J21" s="2"/>
      <c r="K21" s="2"/>
    </row>
    <row r="22" spans="1:11" ht="15.75" thickBot="1">
      <c r="A22" s="301" t="s">
        <v>10</v>
      </c>
      <c r="B22" s="302"/>
      <c r="C22" s="302"/>
      <c r="D22" s="303"/>
      <c r="E22" s="14"/>
      <c r="F22" s="15">
        <f>SUM(F19+F18+F16+F15+F17)</f>
        <v>1140.29</v>
      </c>
      <c r="G22" s="3"/>
      <c r="H22" s="2"/>
      <c r="I22" s="2"/>
      <c r="J22" s="2"/>
      <c r="K22" s="2"/>
    </row>
    <row r="23" spans="1:11" ht="15.75" thickBot="1">
      <c r="A23" s="37"/>
      <c r="B23" s="38"/>
      <c r="C23" s="38"/>
      <c r="D23" s="39"/>
      <c r="E23" s="39"/>
      <c r="F23" s="40"/>
      <c r="G23" s="3"/>
      <c r="H23" s="2"/>
      <c r="I23" s="2"/>
      <c r="J23" s="2"/>
      <c r="K23" s="2"/>
    </row>
    <row r="24" spans="1:11" ht="15.75" thickBot="1">
      <c r="A24" s="311" t="s">
        <v>11</v>
      </c>
      <c r="B24" s="312"/>
      <c r="C24" s="312"/>
      <c r="D24" s="312"/>
      <c r="E24" s="312"/>
      <c r="F24" s="313"/>
      <c r="G24" s="3"/>
      <c r="H24" s="2"/>
      <c r="I24" s="2"/>
      <c r="J24" s="2"/>
      <c r="K24" s="2"/>
    </row>
    <row r="25" spans="1:11" ht="15.75" thickBot="1">
      <c r="A25" s="138"/>
      <c r="B25" s="139"/>
      <c r="C25" s="139"/>
      <c r="D25" s="139"/>
      <c r="E25" s="139"/>
      <c r="F25" s="140"/>
      <c r="G25" s="3"/>
      <c r="H25" s="2"/>
      <c r="I25" s="2"/>
      <c r="J25" s="2"/>
      <c r="K25" s="2"/>
    </row>
    <row r="26" spans="1:11" ht="15.75" thickBot="1">
      <c r="A26" s="297" t="s">
        <v>12</v>
      </c>
      <c r="B26" s="298"/>
      <c r="C26" s="298"/>
      <c r="D26" s="298"/>
      <c r="E26" s="83"/>
      <c r="F26" s="84"/>
      <c r="G26" s="3"/>
      <c r="H26" s="2"/>
      <c r="I26" s="2"/>
      <c r="J26" s="2"/>
      <c r="K26" s="2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H27" s="2"/>
      <c r="I27" s="2"/>
      <c r="J27" s="2"/>
      <c r="K27" s="2"/>
      <c r="L27" s="107" t="e">
        <f>[1]!VExtenso(J27)</f>
        <v>#NAME?</v>
      </c>
    </row>
    <row r="28" spans="1:11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  <c r="H28" s="2"/>
      <c r="I28" s="2"/>
      <c r="J28" s="2"/>
      <c r="K28" s="2"/>
    </row>
    <row r="29" spans="1:11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  <c r="H29" s="2"/>
      <c r="I29" s="2"/>
      <c r="J29" s="2"/>
      <c r="K29" s="2"/>
    </row>
    <row r="30" spans="1:11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  <c r="H30" s="2"/>
      <c r="I30" s="2"/>
      <c r="J30" s="2"/>
      <c r="K30" s="2"/>
    </row>
    <row r="31" spans="1:11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  <c r="H31" s="2"/>
      <c r="I31" s="2"/>
      <c r="J31" s="2"/>
      <c r="K31" s="2"/>
    </row>
    <row r="32" spans="1:11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  <c r="H32" s="2"/>
      <c r="I32" s="2"/>
      <c r="J32" s="2"/>
      <c r="K32" s="2"/>
    </row>
    <row r="33" spans="1:11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  <c r="H33" s="2"/>
      <c r="I33" s="2"/>
      <c r="J33" s="2"/>
      <c r="K33" s="2"/>
    </row>
    <row r="34" spans="1:11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  <c r="H34" s="2"/>
      <c r="I34" s="2"/>
      <c r="J34" s="2"/>
      <c r="K34" s="2"/>
    </row>
    <row r="35" spans="1:11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  <c r="H35" s="2"/>
      <c r="I35" s="2"/>
      <c r="J35" s="2"/>
      <c r="K35" s="2"/>
    </row>
    <row r="36" spans="1:11" ht="15">
      <c r="A36" s="37"/>
      <c r="B36" s="38"/>
      <c r="C36" s="38"/>
      <c r="D36" s="39"/>
      <c r="E36" s="39"/>
      <c r="F36" s="40"/>
      <c r="G36" s="3"/>
      <c r="H36" s="2"/>
      <c r="I36" s="2"/>
      <c r="J36" s="2"/>
      <c r="K36" s="2"/>
    </row>
    <row r="37" spans="1:11" ht="15.75" thickBot="1">
      <c r="A37" s="56"/>
      <c r="B37" s="55"/>
      <c r="C37" s="55"/>
      <c r="D37" s="47"/>
      <c r="E37" s="47"/>
      <c r="F37" s="34"/>
      <c r="G37" s="3"/>
      <c r="H37" s="2"/>
      <c r="I37" s="2"/>
      <c r="J37" s="2"/>
      <c r="K37" s="2"/>
    </row>
    <row r="38" spans="1:11" ht="15.75" thickBot="1">
      <c r="A38" s="297" t="s">
        <v>22</v>
      </c>
      <c r="B38" s="298"/>
      <c r="C38" s="298"/>
      <c r="D38" s="298"/>
      <c r="E38" s="80"/>
      <c r="F38" s="81"/>
      <c r="G38" s="3"/>
      <c r="H38" s="2"/>
      <c r="I38" s="2"/>
      <c r="J38" s="2"/>
      <c r="K38" s="2"/>
    </row>
    <row r="39" spans="1:11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3"/>
      <c r="H39" s="2"/>
      <c r="I39" s="2"/>
      <c r="J39" s="2"/>
      <c r="K39" s="2"/>
    </row>
    <row r="40" spans="1:11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3"/>
      <c r="H40" s="2"/>
      <c r="I40" s="2"/>
      <c r="J40" s="2"/>
      <c r="K40" s="2"/>
    </row>
    <row r="41" spans="1:11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3"/>
      <c r="H41" s="2"/>
      <c r="I41" s="2"/>
      <c r="J41" s="2"/>
      <c r="K41" s="2"/>
    </row>
    <row r="42" spans="1:11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3"/>
      <c r="H42" s="2"/>
      <c r="I42" s="2"/>
      <c r="J42" s="2"/>
      <c r="K42" s="2"/>
    </row>
    <row r="43" spans="1:11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3"/>
      <c r="H43" s="2"/>
      <c r="I43" s="2"/>
      <c r="J43" s="2"/>
      <c r="K43" s="2"/>
    </row>
    <row r="44" spans="1:11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3"/>
      <c r="H44" s="2"/>
      <c r="I44" s="2"/>
      <c r="J44" s="2"/>
      <c r="K44" s="2"/>
    </row>
    <row r="45" spans="1:11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3"/>
      <c r="H45" s="2"/>
      <c r="I45" s="2"/>
      <c r="J45" s="2"/>
      <c r="K45" s="2"/>
    </row>
    <row r="46" spans="1:11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3"/>
      <c r="H46" s="2"/>
      <c r="I46" s="2"/>
      <c r="J46" s="2"/>
      <c r="K46" s="2"/>
    </row>
    <row r="47" spans="1:11" ht="15.75" thickBot="1">
      <c r="A47" s="304" t="s">
        <v>9</v>
      </c>
      <c r="B47" s="305"/>
      <c r="C47" s="305"/>
      <c r="D47" s="305"/>
      <c r="E47" s="39"/>
      <c r="F47" s="40"/>
      <c r="G47" s="3"/>
      <c r="H47" s="2"/>
      <c r="I47" s="2"/>
      <c r="J47" s="2"/>
      <c r="K47" s="2"/>
    </row>
    <row r="48" spans="1:11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269.55</v>
      </c>
      <c r="G48" s="3"/>
      <c r="H48" s="2"/>
      <c r="I48" s="2"/>
      <c r="J48" s="2"/>
      <c r="K48" s="2"/>
    </row>
    <row r="49" spans="1:11" ht="15.75" thickBot="1">
      <c r="A49" s="37"/>
      <c r="B49" s="38"/>
      <c r="C49" s="38"/>
      <c r="D49" s="39"/>
      <c r="E49" s="39"/>
      <c r="F49" s="40"/>
      <c r="G49" s="3"/>
      <c r="H49" s="2"/>
      <c r="I49" s="2"/>
      <c r="J49" s="2"/>
      <c r="K49" s="2"/>
    </row>
    <row r="50" spans="1:11" ht="15.75" thickBot="1">
      <c r="A50" s="297" t="s">
        <v>32</v>
      </c>
      <c r="B50" s="298"/>
      <c r="C50" s="298"/>
      <c r="D50" s="298"/>
      <c r="E50" s="80"/>
      <c r="F50" s="81"/>
      <c r="G50" s="3"/>
      <c r="H50" s="2"/>
      <c r="I50" s="2"/>
      <c r="J50" s="2"/>
      <c r="K50" s="2"/>
    </row>
    <row r="51" spans="1:11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3"/>
      <c r="H51" s="2"/>
      <c r="I51" s="2"/>
      <c r="J51" s="2"/>
      <c r="K51" s="2"/>
    </row>
    <row r="52" spans="1:11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3"/>
      <c r="H52" s="2"/>
      <c r="I52" s="2"/>
      <c r="J52" s="2"/>
      <c r="K52" s="2"/>
    </row>
    <row r="53" spans="1:11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3"/>
      <c r="H53" s="2"/>
      <c r="I53" s="2"/>
      <c r="J53" s="2"/>
      <c r="K53" s="2"/>
    </row>
    <row r="54" spans="1:11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3"/>
      <c r="H54" s="2"/>
      <c r="I54" s="2"/>
      <c r="J54" s="2"/>
      <c r="K54" s="2"/>
    </row>
    <row r="55" spans="1:11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  <c r="H55" s="2"/>
      <c r="I55" s="2"/>
      <c r="J55" s="2"/>
      <c r="K55" s="2"/>
    </row>
    <row r="56" spans="1:11" ht="15.75" thickBot="1">
      <c r="A56" s="299"/>
      <c r="B56" s="300"/>
      <c r="C56" s="300"/>
      <c r="D56" s="300"/>
      <c r="E56" s="47"/>
      <c r="F56" s="34"/>
      <c r="G56" s="3"/>
      <c r="H56" s="2"/>
      <c r="I56" s="2"/>
      <c r="J56" s="2"/>
      <c r="K56" s="2"/>
    </row>
    <row r="57" spans="1:11" ht="15.75" thickBot="1">
      <c r="A57" s="297" t="s">
        <v>38</v>
      </c>
      <c r="B57" s="298"/>
      <c r="C57" s="298"/>
      <c r="D57" s="298"/>
      <c r="E57" s="80"/>
      <c r="F57" s="81"/>
      <c r="G57" s="3"/>
      <c r="H57" s="2"/>
      <c r="I57" s="2"/>
      <c r="J57" s="2"/>
      <c r="K57" s="2"/>
    </row>
    <row r="58" spans="1:11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3"/>
      <c r="H58" s="2"/>
      <c r="I58" s="2"/>
      <c r="J58" s="2"/>
      <c r="K58" s="2"/>
    </row>
    <row r="59" spans="1:11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3"/>
      <c r="H59" s="2"/>
      <c r="I59" s="2"/>
      <c r="J59" s="2"/>
      <c r="K59" s="2"/>
    </row>
    <row r="60" spans="1:11" ht="15.75" thickBot="1">
      <c r="A60" s="369"/>
      <c r="B60" s="370"/>
      <c r="C60" s="370"/>
      <c r="D60" s="370"/>
      <c r="E60" s="47"/>
      <c r="F60" s="34"/>
      <c r="G60" s="3"/>
      <c r="H60" s="2"/>
      <c r="I60" s="2"/>
      <c r="J60" s="2"/>
      <c r="K60" s="2"/>
    </row>
    <row r="61" spans="1:11" ht="15.75" thickBot="1">
      <c r="A61" s="297" t="s">
        <v>41</v>
      </c>
      <c r="B61" s="298"/>
      <c r="C61" s="298"/>
      <c r="D61" s="298"/>
      <c r="E61" s="80"/>
      <c r="F61" s="82"/>
      <c r="G61" s="3"/>
      <c r="H61" s="2"/>
      <c r="I61" s="2"/>
      <c r="J61" s="2"/>
      <c r="K61" s="2"/>
    </row>
    <row r="62" spans="1:11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3"/>
      <c r="H62" s="2"/>
      <c r="I62" s="2"/>
      <c r="J62" s="2"/>
      <c r="K62" s="2"/>
    </row>
    <row r="63" spans="1:11" ht="31.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3"/>
      <c r="H63" s="2"/>
      <c r="I63" s="2"/>
      <c r="J63" s="2"/>
      <c r="K63" s="2"/>
    </row>
    <row r="64" spans="1:11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3"/>
      <c r="H64" s="2"/>
      <c r="I64" s="2"/>
      <c r="J64" s="2"/>
      <c r="K64" s="2"/>
    </row>
    <row r="65" spans="1:11" ht="15.75" thickBot="1">
      <c r="A65" s="299"/>
      <c r="B65" s="300"/>
      <c r="C65" s="300"/>
      <c r="D65" s="300"/>
      <c r="E65" s="47"/>
      <c r="F65" s="34"/>
      <c r="G65" s="3"/>
      <c r="H65" s="2"/>
      <c r="I65" s="2"/>
      <c r="J65" s="2"/>
      <c r="K65" s="2"/>
    </row>
    <row r="66" spans="1:11" ht="15.75" thickBot="1">
      <c r="A66" s="297" t="s">
        <v>45</v>
      </c>
      <c r="B66" s="298"/>
      <c r="C66" s="298"/>
      <c r="D66" s="298"/>
      <c r="E66" s="80"/>
      <c r="F66" s="81"/>
      <c r="G66" s="3"/>
      <c r="H66" s="2"/>
      <c r="I66" s="2"/>
      <c r="J66" s="2"/>
      <c r="K66" s="2"/>
    </row>
    <row r="67" spans="1:11" ht="31.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3"/>
      <c r="H67" s="2"/>
      <c r="I67" s="2"/>
      <c r="J67" s="2"/>
      <c r="K67" s="2"/>
    </row>
    <row r="68" spans="1:11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3"/>
      <c r="H68" s="2"/>
      <c r="I68" s="2"/>
      <c r="J68" s="2"/>
      <c r="K68" s="2"/>
    </row>
    <row r="69" spans="1:11" ht="15.75" thickBot="1">
      <c r="A69" s="369"/>
      <c r="B69" s="370"/>
      <c r="C69" s="370"/>
      <c r="D69" s="370"/>
      <c r="E69" s="33"/>
      <c r="F69" s="48"/>
      <c r="G69" s="3"/>
      <c r="H69" s="2"/>
      <c r="I69" s="2"/>
      <c r="J69" s="2"/>
      <c r="K69" s="2"/>
    </row>
    <row r="70" spans="1:11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3"/>
      <c r="H70" s="2"/>
      <c r="I70" s="2"/>
      <c r="J70" s="2"/>
      <c r="K70" s="2"/>
    </row>
    <row r="71" spans="1:11" ht="15.75" thickBot="1">
      <c r="A71" s="369"/>
      <c r="B71" s="370"/>
      <c r="C71" s="370"/>
      <c r="D71" s="370"/>
      <c r="E71" s="47"/>
      <c r="F71" s="50"/>
      <c r="G71" s="3"/>
      <c r="H71" s="2"/>
      <c r="I71" s="2"/>
      <c r="J71" s="2"/>
      <c r="K71" s="2"/>
    </row>
    <row r="72" spans="1:11" ht="15.75" customHeight="1" thickBot="1">
      <c r="A72" s="266" t="s">
        <v>49</v>
      </c>
      <c r="B72" s="267"/>
      <c r="C72" s="267"/>
      <c r="D72" s="267"/>
      <c r="E72" s="268"/>
      <c r="F72" s="49">
        <f>F70+F22</f>
        <v>1995.91</v>
      </c>
      <c r="G72" s="3"/>
      <c r="H72" s="2"/>
      <c r="I72" s="2"/>
      <c r="J72" s="2"/>
      <c r="K72" s="2"/>
    </row>
    <row r="73" spans="1:11" ht="15.75" thickBot="1">
      <c r="A73" s="369"/>
      <c r="B73" s="370"/>
      <c r="C73" s="370"/>
      <c r="D73" s="370"/>
      <c r="E73" s="47"/>
      <c r="F73" s="48"/>
      <c r="G73" s="3"/>
      <c r="H73" s="2"/>
      <c r="I73" s="2"/>
      <c r="J73" s="2"/>
      <c r="K73" s="2"/>
    </row>
    <row r="74" spans="1:11" ht="15.75" thickBot="1">
      <c r="A74" s="292" t="s">
        <v>50</v>
      </c>
      <c r="B74" s="293"/>
      <c r="C74" s="293"/>
      <c r="D74" s="293"/>
      <c r="E74" s="293"/>
      <c r="F74" s="294"/>
      <c r="G74" s="3"/>
      <c r="H74" s="2"/>
      <c r="I74" s="2"/>
      <c r="J74" s="2"/>
      <c r="K74" s="2"/>
    </row>
    <row r="75" spans="1:11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3"/>
      <c r="H75" s="2"/>
      <c r="I75" s="2"/>
      <c r="J75" s="2"/>
      <c r="K75" s="2"/>
    </row>
    <row r="76" spans="1:11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3"/>
      <c r="H76" s="2"/>
      <c r="I76" s="2"/>
      <c r="J76" s="2"/>
      <c r="K76" s="2"/>
    </row>
    <row r="77" spans="1:11" ht="15">
      <c r="A77" s="287" t="s">
        <v>103</v>
      </c>
      <c r="B77" s="288"/>
      <c r="C77" s="288"/>
      <c r="D77" s="288"/>
      <c r="E77" s="33"/>
      <c r="F77" s="53">
        <f>'Base (Operador)'!C5</f>
        <v>280</v>
      </c>
      <c r="G77" s="3"/>
      <c r="H77" s="2"/>
      <c r="I77" s="2"/>
      <c r="J77" s="2"/>
      <c r="K77" s="2"/>
    </row>
    <row r="78" spans="1:11" ht="15">
      <c r="A78" s="282" t="s">
        <v>53</v>
      </c>
      <c r="B78" s="283"/>
      <c r="C78" s="283"/>
      <c r="D78" s="283"/>
      <c r="E78" s="51"/>
      <c r="F78" s="96">
        <f>'Base (Operador)'!C10</f>
        <v>46.78</v>
      </c>
      <c r="G78" s="3"/>
      <c r="H78" s="2"/>
      <c r="I78" s="2"/>
      <c r="J78" s="2"/>
      <c r="K78" s="2"/>
    </row>
    <row r="79" spans="1:11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3"/>
      <c r="H79" s="2"/>
      <c r="I79" s="2"/>
      <c r="J79" s="2"/>
      <c r="K79" s="2"/>
    </row>
    <row r="80" spans="1:11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3"/>
      <c r="H80" s="2"/>
      <c r="I80" s="2"/>
      <c r="J80" s="2"/>
      <c r="K80" s="2"/>
    </row>
    <row r="81" spans="1:11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3"/>
      <c r="H81" s="2"/>
      <c r="I81" s="2"/>
      <c r="J81" s="2"/>
      <c r="K81" s="2"/>
    </row>
    <row r="82" spans="1:11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3"/>
      <c r="H82" s="2"/>
      <c r="I82" s="2"/>
      <c r="J82" s="2"/>
      <c r="K82" s="2"/>
    </row>
    <row r="83" spans="1:11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3"/>
      <c r="H83" s="2"/>
      <c r="I83" s="2"/>
      <c r="J83" s="2"/>
      <c r="K83" s="2"/>
    </row>
    <row r="84" spans="1:11" ht="15">
      <c r="A84" s="282" t="s">
        <v>166</v>
      </c>
      <c r="B84" s="283"/>
      <c r="C84" s="283"/>
      <c r="D84" s="283"/>
      <c r="E84" s="51"/>
      <c r="F84" s="52"/>
      <c r="G84" s="3"/>
      <c r="H84" s="2"/>
      <c r="I84" s="2"/>
      <c r="J84" s="2"/>
      <c r="K84" s="2"/>
    </row>
    <row r="85" spans="1:11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3"/>
      <c r="H85" s="2"/>
      <c r="I85" s="2"/>
      <c r="J85" s="2"/>
      <c r="K85" s="2"/>
    </row>
    <row r="86" spans="1:11" ht="15.75" thickBot="1">
      <c r="A86" s="282"/>
      <c r="B86" s="283"/>
      <c r="C86" s="283"/>
      <c r="D86" s="283"/>
      <c r="E86" s="51"/>
      <c r="F86" s="52"/>
      <c r="G86" s="3"/>
      <c r="H86" s="2"/>
      <c r="I86" s="2"/>
      <c r="J86" s="2"/>
      <c r="K86" s="2"/>
    </row>
    <row r="87" spans="1:11" ht="15.75" thickBot="1">
      <c r="A87" s="289" t="s">
        <v>55</v>
      </c>
      <c r="B87" s="290"/>
      <c r="C87" s="290"/>
      <c r="D87" s="290"/>
      <c r="E87" s="291"/>
      <c r="F87" s="105">
        <f>SUM(F75:F86)</f>
        <v>1428.21</v>
      </c>
      <c r="G87" s="3"/>
      <c r="H87" s="2"/>
      <c r="I87" s="2"/>
      <c r="J87" s="2"/>
      <c r="K87" s="2"/>
    </row>
    <row r="88" spans="1:11" ht="15.75" thickBot="1">
      <c r="A88" s="54"/>
      <c r="B88" s="55"/>
      <c r="C88" s="55"/>
      <c r="D88" s="55"/>
      <c r="E88" s="33"/>
      <c r="F88" s="45"/>
      <c r="G88" s="3"/>
      <c r="H88" s="2"/>
      <c r="I88" s="2"/>
      <c r="J88" s="2"/>
      <c r="K88" s="2"/>
    </row>
    <row r="89" spans="1:11" ht="15.75" thickBot="1">
      <c r="A89" s="266" t="s">
        <v>56</v>
      </c>
      <c r="B89" s="267"/>
      <c r="C89" s="267"/>
      <c r="D89" s="267"/>
      <c r="E89" s="268"/>
      <c r="F89" s="23">
        <f>F87+F70+F22</f>
        <v>3424.12</v>
      </c>
      <c r="G89" s="3"/>
      <c r="H89" s="2"/>
      <c r="I89" s="2"/>
      <c r="J89" s="2"/>
      <c r="K89" s="2"/>
    </row>
    <row r="90" spans="1:11" ht="15.75" thickBot="1">
      <c r="A90" s="56"/>
      <c r="B90" s="55"/>
      <c r="C90" s="55"/>
      <c r="D90" s="47"/>
      <c r="E90" s="47"/>
      <c r="F90" s="48"/>
      <c r="G90" s="3"/>
      <c r="H90" s="2"/>
      <c r="I90" s="2"/>
      <c r="J90" s="2"/>
      <c r="K90" s="2"/>
    </row>
    <row r="91" spans="1:11" ht="15.75" customHeight="1" thickBot="1">
      <c r="A91" s="292" t="s">
        <v>57</v>
      </c>
      <c r="B91" s="293"/>
      <c r="C91" s="293"/>
      <c r="D91" s="293"/>
      <c r="E91" s="293"/>
      <c r="F91" s="294"/>
      <c r="G91" s="3"/>
      <c r="H91" s="2"/>
      <c r="I91" s="2"/>
      <c r="J91" s="2"/>
      <c r="K91" s="2"/>
    </row>
    <row r="92" spans="1:11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3"/>
      <c r="H92" s="2"/>
      <c r="I92" s="2"/>
      <c r="J92" s="2"/>
      <c r="K92" s="2"/>
    </row>
    <row r="93" spans="1:11" ht="15">
      <c r="A93" s="282" t="s">
        <v>59</v>
      </c>
      <c r="B93" s="283"/>
      <c r="C93" s="283"/>
      <c r="D93" s="283"/>
      <c r="E93" s="137"/>
      <c r="F93" s="58">
        <f>Plan2!D24</f>
        <v>0.063</v>
      </c>
      <c r="G93" s="3"/>
      <c r="H93" s="2"/>
      <c r="I93" s="2"/>
      <c r="J93" s="2"/>
      <c r="K93" s="2"/>
    </row>
    <row r="94" spans="1:11" ht="15">
      <c r="A94" s="284" t="s">
        <v>60</v>
      </c>
      <c r="B94" s="285"/>
      <c r="C94" s="285"/>
      <c r="D94" s="285"/>
      <c r="E94" s="47"/>
      <c r="F94" s="59">
        <v>0.05</v>
      </c>
      <c r="G94" s="3"/>
      <c r="H94" s="2"/>
      <c r="I94" s="2"/>
      <c r="J94" s="2"/>
      <c r="K94" s="2"/>
    </row>
    <row r="95" spans="1:11" ht="15">
      <c r="A95" s="282" t="s">
        <v>61</v>
      </c>
      <c r="B95" s="283"/>
      <c r="C95" s="283"/>
      <c r="D95" s="283"/>
      <c r="E95" s="60"/>
      <c r="F95" s="61">
        <v>0.076</v>
      </c>
      <c r="G95" s="3"/>
      <c r="H95" s="2"/>
      <c r="I95" s="2"/>
      <c r="J95" s="2"/>
      <c r="K95" s="2"/>
    </row>
    <row r="96" spans="1:11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  <c r="H96" s="2"/>
      <c r="I96" s="2"/>
      <c r="J96" s="2"/>
      <c r="K96" s="2"/>
    </row>
    <row r="97" spans="1:11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0.2455</v>
      </c>
      <c r="G97" s="3"/>
      <c r="H97" s="2"/>
      <c r="I97" s="2"/>
      <c r="J97" s="2"/>
      <c r="K97" s="2"/>
    </row>
    <row r="98" spans="1:11" ht="15.75" thickBot="1">
      <c r="A98" s="56"/>
      <c r="B98" s="55"/>
      <c r="C98" s="55"/>
      <c r="D98" s="270"/>
      <c r="E98" s="286"/>
      <c r="F98" s="48"/>
      <c r="G98" s="3"/>
      <c r="H98" s="2"/>
      <c r="I98" s="2"/>
      <c r="J98" s="2"/>
      <c r="K98" s="2"/>
    </row>
    <row r="99" spans="1:11" ht="15.75" thickBot="1">
      <c r="A99" s="266" t="s">
        <v>64</v>
      </c>
      <c r="B99" s="267"/>
      <c r="C99" s="267"/>
      <c r="D99" s="267"/>
      <c r="E99" s="268"/>
      <c r="F99" s="63">
        <f>F89*F97</f>
        <v>840.62</v>
      </c>
      <c r="G99" s="3"/>
      <c r="H99" s="2"/>
      <c r="I99" s="2"/>
      <c r="J99" s="2"/>
      <c r="K99" s="2"/>
    </row>
    <row r="100" spans="1:11" ht="15.75" thickBot="1">
      <c r="A100" s="269"/>
      <c r="B100" s="270"/>
      <c r="C100" s="270"/>
      <c r="D100" s="270"/>
      <c r="E100" s="270"/>
      <c r="F100" s="48"/>
      <c r="G100" s="3"/>
      <c r="H100" s="2"/>
      <c r="I100" s="2"/>
      <c r="J100" s="2"/>
      <c r="K100" s="2"/>
    </row>
    <row r="101" spans="1:11" ht="15.75" thickBot="1">
      <c r="A101" s="271" t="s">
        <v>288</v>
      </c>
      <c r="B101" s="272"/>
      <c r="C101" s="272"/>
      <c r="D101" s="272"/>
      <c r="E101" s="273"/>
      <c r="F101" s="64">
        <f>F89+F99</f>
        <v>4264.74</v>
      </c>
      <c r="G101" s="3"/>
      <c r="H101" s="2"/>
      <c r="I101" s="2"/>
      <c r="J101" s="2"/>
      <c r="K101" s="2"/>
    </row>
    <row r="102" spans="1:11" ht="15">
      <c r="A102" s="274"/>
      <c r="B102" s="275"/>
      <c r="C102" s="275"/>
      <c r="D102" s="275"/>
      <c r="E102" s="275"/>
      <c r="F102" s="65"/>
      <c r="G102" s="3"/>
      <c r="H102" s="2"/>
      <c r="I102" s="2"/>
      <c r="J102" s="2"/>
      <c r="K102" s="2"/>
    </row>
    <row r="103" spans="1:11" ht="15.75" thickBot="1">
      <c r="A103" s="37"/>
      <c r="B103" s="38"/>
      <c r="C103" s="38"/>
      <c r="D103" s="31"/>
      <c r="E103" s="31"/>
      <c r="F103" s="40"/>
      <c r="G103" s="2"/>
      <c r="H103" s="2"/>
      <c r="I103" s="2"/>
      <c r="J103" s="2"/>
      <c r="K103" s="2"/>
    </row>
    <row r="104" spans="1:6" ht="15.75" thickBot="1">
      <c r="A104" s="371" t="s">
        <v>71</v>
      </c>
      <c r="B104" s="372"/>
      <c r="C104" s="372"/>
      <c r="D104" s="372"/>
      <c r="E104" s="372"/>
      <c r="F104" s="373"/>
    </row>
    <row r="105" spans="1:6" ht="15.75" thickBot="1">
      <c r="A105" s="37"/>
      <c r="B105" s="38"/>
      <c r="C105" s="38"/>
      <c r="D105" s="38"/>
      <c r="E105" s="38"/>
      <c r="F105" s="66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37"/>
      <c r="B107" s="38"/>
      <c r="C107" s="38"/>
      <c r="D107" s="38"/>
      <c r="E107" s="38"/>
      <c r="F107" s="66"/>
    </row>
    <row r="108" spans="1:6" ht="15.75" thickBot="1">
      <c r="A108" s="29" t="s">
        <v>189</v>
      </c>
      <c r="B108" s="30">
        <f>F101</f>
        <v>4264.74</v>
      </c>
      <c r="C108" s="29">
        <v>1</v>
      </c>
      <c r="D108" s="30">
        <f>C108*B108</f>
        <v>4264.74</v>
      </c>
      <c r="E108" s="29">
        <v>1</v>
      </c>
      <c r="F108" s="30">
        <f>ROUND(E108*D108,2)</f>
        <v>4264.74</v>
      </c>
    </row>
    <row r="109" spans="1:6" ht="15.75" thickBot="1">
      <c r="A109" s="37"/>
      <c r="B109" s="38"/>
      <c r="C109" s="38"/>
      <c r="D109" s="38"/>
      <c r="E109" s="38"/>
      <c r="F109" s="66"/>
    </row>
    <row r="110" spans="1:6" ht="15.75" thickBot="1">
      <c r="A110" s="279" t="s">
        <v>79</v>
      </c>
      <c r="B110" s="280"/>
      <c r="C110" s="280"/>
      <c r="D110" s="280"/>
      <c r="E110" s="281"/>
      <c r="F110" s="30">
        <f>F108*F111</f>
        <v>51176.88</v>
      </c>
    </row>
    <row r="111" spans="1:6" ht="15.75" thickBot="1">
      <c r="A111" s="263" t="s">
        <v>80</v>
      </c>
      <c r="B111" s="264"/>
      <c r="C111" s="264"/>
      <c r="D111" s="264"/>
      <c r="E111" s="265"/>
      <c r="F111" s="104">
        <v>12</v>
      </c>
    </row>
    <row r="112" spans="1:6" ht="15.75" thickBot="1">
      <c r="A112" s="67"/>
      <c r="B112" s="6"/>
      <c r="C112" s="6"/>
      <c r="D112" s="6"/>
      <c r="E112" s="6"/>
      <c r="F112" s="68"/>
    </row>
    <row r="113" spans="1:6" ht="15.75" thickBot="1">
      <c r="A113" s="263" t="s">
        <v>259</v>
      </c>
      <c r="B113" s="264"/>
      <c r="C113" s="264"/>
      <c r="D113" s="264"/>
      <c r="E113" s="265"/>
      <c r="F113" s="70">
        <f>ROUND(F110*E108,2)</f>
        <v>51176.88</v>
      </c>
    </row>
  </sheetData>
  <sheetProtection/>
  <mergeCells count="99">
    <mergeCell ref="A87:E87"/>
    <mergeCell ref="A111:E111"/>
    <mergeCell ref="A113:E113"/>
    <mergeCell ref="A99:E99"/>
    <mergeCell ref="A100:E100"/>
    <mergeCell ref="A101:E101"/>
    <mergeCell ref="A102:E102"/>
    <mergeCell ref="A104:F104"/>
    <mergeCell ref="A110:E110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81:D81"/>
    <mergeCell ref="A97:E97"/>
    <mergeCell ref="A84:D84"/>
    <mergeCell ref="A73:D73"/>
    <mergeCell ref="A74:F74"/>
    <mergeCell ref="A75:D75"/>
    <mergeCell ref="A76:D76"/>
    <mergeCell ref="A77:D77"/>
    <mergeCell ref="A78:D78"/>
    <mergeCell ref="A79:D79"/>
    <mergeCell ref="A55:D55"/>
    <mergeCell ref="A68:D68"/>
    <mergeCell ref="A69:D69"/>
    <mergeCell ref="A70:D70"/>
    <mergeCell ref="A72:E72"/>
    <mergeCell ref="A91:F91"/>
    <mergeCell ref="A64:D64"/>
    <mergeCell ref="A65:D65"/>
    <mergeCell ref="A71:D71"/>
    <mergeCell ref="A80:D80"/>
    <mergeCell ref="A67:D67"/>
    <mergeCell ref="A47:D47"/>
    <mergeCell ref="A57:D57"/>
    <mergeCell ref="A61:D61"/>
    <mergeCell ref="A62:D62"/>
    <mergeCell ref="A82:D82"/>
    <mergeCell ref="A60:D60"/>
    <mergeCell ref="A48:D48"/>
    <mergeCell ref="A50:D50"/>
    <mergeCell ref="A51:D51"/>
    <mergeCell ref="A38:D38"/>
    <mergeCell ref="A56:D56"/>
    <mergeCell ref="A46:D46"/>
    <mergeCell ref="A58:D58"/>
    <mergeCell ref="A59:D59"/>
    <mergeCell ref="A66:D66"/>
    <mergeCell ref="A40:D40"/>
    <mergeCell ref="A52:D52"/>
    <mergeCell ref="A53:D53"/>
    <mergeCell ref="A54:D54"/>
    <mergeCell ref="A28:D28"/>
    <mergeCell ref="A63:D63"/>
    <mergeCell ref="A30:D30"/>
    <mergeCell ref="A41:D41"/>
    <mergeCell ref="A42:D42"/>
    <mergeCell ref="A43:D43"/>
    <mergeCell ref="A44:D44"/>
    <mergeCell ref="A45:D45"/>
    <mergeCell ref="A34:D34"/>
    <mergeCell ref="A35:D35"/>
    <mergeCell ref="A13:F13"/>
    <mergeCell ref="A39:D39"/>
    <mergeCell ref="A16:D16"/>
    <mergeCell ref="A33:D33"/>
    <mergeCell ref="A20:D20"/>
    <mergeCell ref="A21:F21"/>
    <mergeCell ref="A22:D22"/>
    <mergeCell ref="A24:F24"/>
    <mergeCell ref="A26:D26"/>
    <mergeCell ref="A27:D27"/>
    <mergeCell ref="A11:F11"/>
    <mergeCell ref="A29:D29"/>
    <mergeCell ref="A2:F2"/>
    <mergeCell ref="A3:F3"/>
    <mergeCell ref="A4:F4"/>
    <mergeCell ref="A5:F5"/>
    <mergeCell ref="A6:F6"/>
    <mergeCell ref="A7:D7"/>
    <mergeCell ref="E7:F7"/>
    <mergeCell ref="A12:E12"/>
    <mergeCell ref="A14:F14"/>
    <mergeCell ref="A32:D32"/>
    <mergeCell ref="A19:D19"/>
    <mergeCell ref="A8:D9"/>
    <mergeCell ref="E8:F9"/>
    <mergeCell ref="A10:D10"/>
    <mergeCell ref="A15:E15"/>
    <mergeCell ref="A17:D17"/>
    <mergeCell ref="A18:D18"/>
    <mergeCell ref="A31:D31"/>
  </mergeCells>
  <hyperlinks>
    <hyperlink ref="A3" location="INICIO!A1" display="INICIO"/>
  </hyperlinks>
  <printOptions/>
  <pageMargins left="1" right="1" top="1" bottom="1" header="0.5" footer="0.5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60" zoomScalePageLayoutView="0" workbookViewId="0" topLeftCell="A50">
      <selection activeCell="J27" sqref="J27:K27"/>
    </sheetView>
  </sheetViews>
  <sheetFormatPr defaultColWidth="9.140625" defaultRowHeight="15"/>
  <cols>
    <col min="1" max="1" width="15.8515625" style="107" customWidth="1"/>
    <col min="2" max="2" width="14.7109375" style="107" customWidth="1"/>
    <col min="3" max="3" width="20.57421875" style="107" customWidth="1"/>
    <col min="4" max="4" width="14.8515625" style="107" customWidth="1"/>
    <col min="5" max="5" width="15.00390625" style="107" customWidth="1"/>
    <col min="6" max="6" width="14.421875" style="107" customWidth="1"/>
    <col min="7" max="8" width="12.00390625" style="107" customWidth="1"/>
    <col min="9" max="9" width="16.140625" style="107" customWidth="1"/>
    <col min="10" max="10" width="15.421875" style="107" customWidth="1"/>
    <col min="11" max="11" width="14.57421875" style="107" customWidth="1"/>
    <col min="12" max="16384" width="9.140625" style="107" customWidth="1"/>
  </cols>
  <sheetData>
    <row r="1" spans="1:6" ht="15">
      <c r="A1" s="26"/>
      <c r="B1" s="27"/>
      <c r="C1" s="27"/>
      <c r="D1" s="32"/>
      <c r="E1" s="27"/>
      <c r="F1" s="28"/>
    </row>
    <row r="2" spans="1:6" ht="15.75">
      <c r="A2" s="344" t="s">
        <v>177</v>
      </c>
      <c r="B2" s="345"/>
      <c r="C2" s="345"/>
      <c r="D2" s="345"/>
      <c r="E2" s="345"/>
      <c r="F2" s="346"/>
    </row>
    <row r="3" spans="1:11" ht="16.5" thickBot="1">
      <c r="A3" s="347" t="s">
        <v>77</v>
      </c>
      <c r="B3" s="348"/>
      <c r="C3" s="348"/>
      <c r="D3" s="348"/>
      <c r="E3" s="348"/>
      <c r="F3" s="349"/>
      <c r="G3" s="2"/>
      <c r="H3" s="2"/>
      <c r="I3" s="2"/>
      <c r="J3" s="2"/>
      <c r="K3" s="2"/>
    </row>
    <row r="4" spans="1:11" ht="16.5" thickBot="1">
      <c r="A4" s="350" t="s">
        <v>186</v>
      </c>
      <c r="B4" s="351"/>
      <c r="C4" s="351"/>
      <c r="D4" s="351"/>
      <c r="E4" s="351"/>
      <c r="F4" s="352"/>
      <c r="G4" s="3"/>
      <c r="H4" s="2"/>
      <c r="I4" s="2"/>
      <c r="J4" s="2"/>
      <c r="K4" s="2"/>
    </row>
    <row r="5" spans="1:11" ht="15.75" thickBot="1">
      <c r="A5" s="353"/>
      <c r="B5" s="354"/>
      <c r="C5" s="354"/>
      <c r="D5" s="354"/>
      <c r="E5" s="354"/>
      <c r="F5" s="355"/>
      <c r="G5" s="3"/>
      <c r="H5" s="2"/>
      <c r="I5" s="2"/>
      <c r="J5" s="2"/>
      <c r="K5" s="2"/>
    </row>
    <row r="6" spans="1:11" ht="15.75" thickBot="1">
      <c r="A6" s="335" t="s">
        <v>1</v>
      </c>
      <c r="B6" s="336"/>
      <c r="C6" s="336"/>
      <c r="D6" s="336"/>
      <c r="E6" s="336"/>
      <c r="F6" s="337"/>
      <c r="G6" s="3"/>
      <c r="H6" s="2"/>
      <c r="I6" s="2"/>
      <c r="J6" s="2"/>
      <c r="K6" s="2"/>
    </row>
    <row r="7" spans="1:11" ht="19.5" thickBot="1">
      <c r="A7" s="356" t="s">
        <v>81</v>
      </c>
      <c r="B7" s="357"/>
      <c r="C7" s="357"/>
      <c r="D7" s="358"/>
      <c r="E7" s="292" t="s">
        <v>82</v>
      </c>
      <c r="F7" s="294"/>
      <c r="G7" s="3"/>
      <c r="H7" s="2"/>
      <c r="I7" s="2"/>
      <c r="J7" s="2"/>
      <c r="K7" s="2"/>
    </row>
    <row r="8" spans="1:11" ht="15">
      <c r="A8" s="323" t="s">
        <v>140</v>
      </c>
      <c r="B8" s="324"/>
      <c r="C8" s="324"/>
      <c r="D8" s="325"/>
      <c r="E8" s="329" t="s">
        <v>2</v>
      </c>
      <c r="F8" s="330"/>
      <c r="G8" s="3"/>
      <c r="H8" s="2"/>
      <c r="I8" s="2"/>
      <c r="J8" s="2"/>
      <c r="K8" s="2"/>
    </row>
    <row r="9" spans="1:11" ht="15.75" thickBot="1">
      <c r="A9" s="326"/>
      <c r="B9" s="327"/>
      <c r="C9" s="327"/>
      <c r="D9" s="328"/>
      <c r="E9" s="331"/>
      <c r="F9" s="332"/>
      <c r="G9" s="3"/>
      <c r="H9" s="2"/>
      <c r="I9" s="2"/>
      <c r="J9" s="2"/>
      <c r="K9" s="2"/>
    </row>
    <row r="10" spans="1:11" ht="15.75" thickBot="1">
      <c r="A10" s="359"/>
      <c r="B10" s="360"/>
      <c r="C10" s="360"/>
      <c r="D10" s="360"/>
      <c r="E10" s="33"/>
      <c r="F10" s="34"/>
      <c r="G10" s="3"/>
      <c r="H10" s="2"/>
      <c r="I10" s="2"/>
      <c r="J10" s="2"/>
      <c r="K10" s="2"/>
    </row>
    <row r="11" spans="1:11" ht="15.75" thickBot="1">
      <c r="A11" s="335" t="s">
        <v>3</v>
      </c>
      <c r="B11" s="336"/>
      <c r="C11" s="336"/>
      <c r="D11" s="336"/>
      <c r="E11" s="336"/>
      <c r="F11" s="337"/>
      <c r="G11" s="3"/>
      <c r="H11" s="2"/>
      <c r="I11" s="2"/>
      <c r="J11" s="2"/>
      <c r="K11" s="2"/>
    </row>
    <row r="12" spans="1:11" ht="19.5" thickBot="1">
      <c r="A12" s="363" t="s">
        <v>140</v>
      </c>
      <c r="B12" s="364"/>
      <c r="C12" s="364"/>
      <c r="D12" s="364"/>
      <c r="E12" s="365"/>
      <c r="F12" s="9">
        <f>'Base (Operador)'!C3</f>
        <v>1237</v>
      </c>
      <c r="G12" s="3"/>
      <c r="H12" s="2"/>
      <c r="I12" s="2">
        <f>F12/220*30.42*(40/6)</f>
        <v>1140.28909090909</v>
      </c>
      <c r="J12" s="221">
        <f>F12-I12</f>
        <v>96.71</v>
      </c>
      <c r="K12" s="2"/>
    </row>
    <row r="13" spans="1:11" ht="15.75" thickBot="1">
      <c r="A13" s="366"/>
      <c r="B13" s="367"/>
      <c r="C13" s="367"/>
      <c r="D13" s="367"/>
      <c r="E13" s="367"/>
      <c r="F13" s="368"/>
      <c r="G13" s="3"/>
      <c r="H13" s="2"/>
      <c r="I13" s="2"/>
      <c r="J13" s="2"/>
      <c r="K13" s="2"/>
    </row>
    <row r="14" spans="1:11" ht="15.75" thickBot="1">
      <c r="A14" s="314" t="s">
        <v>4</v>
      </c>
      <c r="B14" s="315"/>
      <c r="C14" s="315"/>
      <c r="D14" s="315"/>
      <c r="E14" s="315"/>
      <c r="F14" s="313"/>
      <c r="G14" s="3"/>
      <c r="H14" s="2"/>
      <c r="I14" s="2"/>
      <c r="J14" s="2"/>
      <c r="K14" s="2"/>
    </row>
    <row r="15" spans="1:11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  <c r="H15" s="2"/>
      <c r="I15" s="2"/>
      <c r="J15" s="2"/>
      <c r="K15" s="2"/>
    </row>
    <row r="16" spans="1:11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H16" s="2"/>
      <c r="I16" s="2">
        <f>44.93/1237</f>
        <v>0.0363217461600647</v>
      </c>
      <c r="J16" s="2"/>
      <c r="K16" s="2"/>
    </row>
    <row r="17" spans="1:11" ht="15.75" thickBot="1">
      <c r="A17" s="361"/>
      <c r="B17" s="362"/>
      <c r="C17" s="362"/>
      <c r="D17" s="362"/>
      <c r="E17" s="35"/>
      <c r="F17" s="36"/>
      <c r="G17" s="3"/>
      <c r="H17" s="2"/>
      <c r="I17" s="2"/>
      <c r="J17" s="2"/>
      <c r="K17" s="2"/>
    </row>
    <row r="18" spans="1:11" ht="15.75" thickBot="1">
      <c r="A18" s="306" t="s">
        <v>7</v>
      </c>
      <c r="B18" s="307"/>
      <c r="C18" s="307"/>
      <c r="D18" s="307"/>
      <c r="E18" s="12"/>
      <c r="F18" s="11"/>
      <c r="G18" s="3"/>
      <c r="H18" s="2"/>
      <c r="I18" s="2"/>
      <c r="J18" s="2"/>
      <c r="K18" s="2"/>
    </row>
    <row r="19" spans="1:11" ht="15.75" thickBot="1">
      <c r="A19" s="321" t="s">
        <v>8</v>
      </c>
      <c r="B19" s="322"/>
      <c r="C19" s="322"/>
      <c r="D19" s="322"/>
      <c r="E19" s="19"/>
      <c r="F19" s="20"/>
      <c r="G19" s="3"/>
      <c r="H19" s="2"/>
      <c r="I19" s="2"/>
      <c r="J19" s="2"/>
      <c r="K19" s="2"/>
    </row>
    <row r="20" spans="1:11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  <c r="H20" s="2"/>
      <c r="I20" s="2"/>
      <c r="J20" s="2"/>
      <c r="K20" s="2"/>
    </row>
    <row r="21" spans="1:11" ht="15.75" thickBot="1">
      <c r="A21" s="308"/>
      <c r="B21" s="309"/>
      <c r="C21" s="309"/>
      <c r="D21" s="309"/>
      <c r="E21" s="309"/>
      <c r="F21" s="310"/>
      <c r="G21" s="3"/>
      <c r="H21" s="2"/>
      <c r="I21" s="2"/>
      <c r="J21" s="2"/>
      <c r="K21" s="2"/>
    </row>
    <row r="22" spans="1:11" ht="15.75" thickBot="1">
      <c r="A22" s="301" t="s">
        <v>10</v>
      </c>
      <c r="B22" s="302"/>
      <c r="C22" s="302"/>
      <c r="D22" s="303"/>
      <c r="E22" s="14"/>
      <c r="F22" s="15">
        <f>SUM(F19+F18+F16+F15+F17)</f>
        <v>1140.29</v>
      </c>
      <c r="G22" s="3"/>
      <c r="H22" s="2"/>
      <c r="I22" s="2"/>
      <c r="J22" s="2"/>
      <c r="K22" s="2"/>
    </row>
    <row r="23" spans="1:11" ht="15.75" thickBot="1">
      <c r="A23" s="37"/>
      <c r="B23" s="38"/>
      <c r="C23" s="38"/>
      <c r="D23" s="39"/>
      <c r="E23" s="39"/>
      <c r="F23" s="40"/>
      <c r="G23" s="3"/>
      <c r="H23" s="2"/>
      <c r="I23" s="2"/>
      <c r="J23" s="2"/>
      <c r="K23" s="2"/>
    </row>
    <row r="24" spans="1:11" ht="15.75" thickBot="1">
      <c r="A24" s="311" t="s">
        <v>11</v>
      </c>
      <c r="B24" s="312"/>
      <c r="C24" s="312"/>
      <c r="D24" s="312"/>
      <c r="E24" s="312"/>
      <c r="F24" s="313"/>
      <c r="G24" s="3"/>
      <c r="H24" s="2"/>
      <c r="I24" s="2"/>
      <c r="J24" s="2"/>
      <c r="K24" s="2"/>
    </row>
    <row r="25" spans="1:11" ht="15.75" thickBot="1">
      <c r="A25" s="162"/>
      <c r="B25" s="163"/>
      <c r="C25" s="163"/>
      <c r="D25" s="163"/>
      <c r="E25" s="163"/>
      <c r="F25" s="160"/>
      <c r="G25" s="3"/>
      <c r="H25" s="2"/>
      <c r="I25" s="2"/>
      <c r="J25" s="2"/>
      <c r="K25" s="2"/>
    </row>
    <row r="26" spans="1:11" ht="15.75" thickBot="1">
      <c r="A26" s="297" t="s">
        <v>12</v>
      </c>
      <c r="B26" s="298"/>
      <c r="C26" s="298"/>
      <c r="D26" s="298"/>
      <c r="E26" s="83"/>
      <c r="F26" s="84"/>
      <c r="G26" s="3"/>
      <c r="H26" s="2"/>
      <c r="I26" s="2"/>
      <c r="J26" s="2"/>
      <c r="K26" s="2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H27" s="2"/>
      <c r="I27" s="2"/>
      <c r="J27" s="2"/>
      <c r="K27" s="2"/>
      <c r="L27" s="107" t="e">
        <f>[1]!VExtenso(J27)</f>
        <v>#NAME?</v>
      </c>
    </row>
    <row r="28" spans="1:11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  <c r="H28" s="2"/>
      <c r="I28" s="2"/>
      <c r="J28" s="2"/>
      <c r="K28" s="2"/>
    </row>
    <row r="29" spans="1:11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  <c r="H29" s="2"/>
      <c r="I29" s="2"/>
      <c r="J29" s="2"/>
      <c r="K29" s="2"/>
    </row>
    <row r="30" spans="1:11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  <c r="H30" s="2"/>
      <c r="I30" s="2"/>
      <c r="J30" s="2"/>
      <c r="K30" s="2"/>
    </row>
    <row r="31" spans="1:11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  <c r="H31" s="2"/>
      <c r="I31" s="2"/>
      <c r="J31" s="2"/>
      <c r="K31" s="2"/>
    </row>
    <row r="32" spans="1:11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  <c r="H32" s="2"/>
      <c r="I32" s="2"/>
      <c r="J32" s="2"/>
      <c r="K32" s="2"/>
    </row>
    <row r="33" spans="1:11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  <c r="H33" s="2"/>
      <c r="I33" s="2"/>
      <c r="J33" s="2"/>
      <c r="K33" s="2"/>
    </row>
    <row r="34" spans="1:11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  <c r="H34" s="2"/>
      <c r="I34" s="2"/>
      <c r="J34" s="2"/>
      <c r="K34" s="2"/>
    </row>
    <row r="35" spans="1:11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  <c r="H35" s="2"/>
      <c r="I35" s="2"/>
      <c r="J35" s="2"/>
      <c r="K35" s="2"/>
    </row>
    <row r="36" spans="1:11" ht="15">
      <c r="A36" s="37"/>
      <c r="B36" s="38"/>
      <c r="C36" s="38"/>
      <c r="D36" s="39"/>
      <c r="E36" s="39"/>
      <c r="F36" s="40"/>
      <c r="G36" s="3"/>
      <c r="H36" s="2"/>
      <c r="I36" s="2"/>
      <c r="J36" s="2"/>
      <c r="K36" s="2"/>
    </row>
    <row r="37" spans="1:11" ht="15.75" thickBot="1">
      <c r="A37" s="56"/>
      <c r="B37" s="55"/>
      <c r="C37" s="55"/>
      <c r="D37" s="47"/>
      <c r="E37" s="47"/>
      <c r="F37" s="34"/>
      <c r="G37" s="3"/>
      <c r="H37" s="2"/>
      <c r="I37" s="2"/>
      <c r="J37" s="2"/>
      <c r="K37" s="2"/>
    </row>
    <row r="38" spans="1:11" ht="15.75" thickBot="1">
      <c r="A38" s="297" t="s">
        <v>22</v>
      </c>
      <c r="B38" s="298"/>
      <c r="C38" s="298"/>
      <c r="D38" s="298"/>
      <c r="E38" s="80"/>
      <c r="F38" s="81"/>
      <c r="G38" s="3"/>
      <c r="H38" s="2"/>
      <c r="I38" s="2"/>
      <c r="J38" s="2"/>
      <c r="K38" s="2"/>
    </row>
    <row r="39" spans="1:11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3"/>
      <c r="H39" s="2"/>
      <c r="I39" s="2"/>
      <c r="J39" s="2"/>
      <c r="K39" s="2"/>
    </row>
    <row r="40" spans="1:11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3"/>
      <c r="H40" s="2"/>
      <c r="I40" s="2"/>
      <c r="J40" s="2"/>
      <c r="K40" s="2"/>
    </row>
    <row r="41" spans="1:11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3"/>
      <c r="H41" s="2"/>
      <c r="I41" s="2"/>
      <c r="J41" s="2"/>
      <c r="K41" s="2"/>
    </row>
    <row r="42" spans="1:11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3"/>
      <c r="H42" s="2"/>
      <c r="I42" s="2"/>
      <c r="J42" s="2"/>
      <c r="K42" s="2"/>
    </row>
    <row r="43" spans="1:11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3"/>
      <c r="H43" s="2"/>
      <c r="I43" s="2"/>
      <c r="J43" s="2"/>
      <c r="K43" s="2"/>
    </row>
    <row r="44" spans="1:11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3"/>
      <c r="H44" s="2"/>
      <c r="I44" s="2"/>
      <c r="J44" s="2"/>
      <c r="K44" s="2"/>
    </row>
    <row r="45" spans="1:11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3"/>
      <c r="H45" s="2"/>
      <c r="I45" s="2"/>
      <c r="J45" s="2"/>
      <c r="K45" s="2"/>
    </row>
    <row r="46" spans="1:11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3"/>
      <c r="H46" s="2"/>
      <c r="I46" s="2"/>
      <c r="J46" s="2"/>
      <c r="K46" s="2"/>
    </row>
    <row r="47" spans="1:11" ht="15.75" thickBot="1">
      <c r="A47" s="304" t="s">
        <v>9</v>
      </c>
      <c r="B47" s="305"/>
      <c r="C47" s="305"/>
      <c r="D47" s="305"/>
      <c r="E47" s="39"/>
      <c r="F47" s="40"/>
      <c r="G47" s="3"/>
      <c r="H47" s="2"/>
      <c r="I47" s="2"/>
      <c r="J47" s="2"/>
      <c r="K47" s="2"/>
    </row>
    <row r="48" spans="1:11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269.55</v>
      </c>
      <c r="G48" s="3"/>
      <c r="H48" s="2"/>
      <c r="I48" s="2"/>
      <c r="J48" s="2"/>
      <c r="K48" s="2"/>
    </row>
    <row r="49" spans="1:11" ht="15.75" thickBot="1">
      <c r="A49" s="37"/>
      <c r="B49" s="38"/>
      <c r="C49" s="38"/>
      <c r="D49" s="39"/>
      <c r="E49" s="39"/>
      <c r="F49" s="40"/>
      <c r="G49" s="3"/>
      <c r="H49" s="2"/>
      <c r="I49" s="2"/>
      <c r="J49" s="2"/>
      <c r="K49" s="2"/>
    </row>
    <row r="50" spans="1:11" ht="15.75" thickBot="1">
      <c r="A50" s="297" t="s">
        <v>32</v>
      </c>
      <c r="B50" s="298"/>
      <c r="C50" s="298"/>
      <c r="D50" s="298"/>
      <c r="E50" s="80"/>
      <c r="F50" s="81"/>
      <c r="G50" s="3"/>
      <c r="H50" s="2"/>
      <c r="I50" s="2"/>
      <c r="J50" s="2"/>
      <c r="K50" s="2"/>
    </row>
    <row r="51" spans="1:11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3"/>
      <c r="H51" s="2"/>
      <c r="I51" s="2"/>
      <c r="J51" s="2"/>
      <c r="K51" s="2"/>
    </row>
    <row r="52" spans="1:11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3"/>
      <c r="H52" s="2"/>
      <c r="I52" s="2"/>
      <c r="J52" s="2"/>
      <c r="K52" s="2"/>
    </row>
    <row r="53" spans="1:11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3"/>
      <c r="H53" s="2"/>
      <c r="I53" s="2"/>
      <c r="J53" s="2"/>
      <c r="K53" s="2"/>
    </row>
    <row r="54" spans="1:11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3"/>
      <c r="H54" s="2"/>
      <c r="I54" s="2"/>
      <c r="J54" s="2"/>
      <c r="K54" s="2"/>
    </row>
    <row r="55" spans="1:11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  <c r="H55" s="2"/>
      <c r="I55" s="2"/>
      <c r="J55" s="2"/>
      <c r="K55" s="2"/>
    </row>
    <row r="56" spans="1:11" ht="15.75" thickBot="1">
      <c r="A56" s="299"/>
      <c r="B56" s="300"/>
      <c r="C56" s="300"/>
      <c r="D56" s="300"/>
      <c r="E56" s="47"/>
      <c r="F56" s="34"/>
      <c r="G56" s="3"/>
      <c r="H56" s="2"/>
      <c r="I56" s="2"/>
      <c r="J56" s="2"/>
      <c r="K56" s="2"/>
    </row>
    <row r="57" spans="1:11" ht="15.75" thickBot="1">
      <c r="A57" s="297" t="s">
        <v>38</v>
      </c>
      <c r="B57" s="298"/>
      <c r="C57" s="298"/>
      <c r="D57" s="298"/>
      <c r="E57" s="80"/>
      <c r="F57" s="81"/>
      <c r="G57" s="3"/>
      <c r="H57" s="2"/>
      <c r="I57" s="2"/>
      <c r="J57" s="2"/>
      <c r="K57" s="2"/>
    </row>
    <row r="58" spans="1:11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3"/>
      <c r="H58" s="2"/>
      <c r="I58" s="2"/>
      <c r="J58" s="2"/>
      <c r="K58" s="2"/>
    </row>
    <row r="59" spans="1:11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3"/>
      <c r="H59" s="2"/>
      <c r="I59" s="2"/>
      <c r="J59" s="2"/>
      <c r="K59" s="2"/>
    </row>
    <row r="60" spans="1:11" ht="15.75" thickBot="1">
      <c r="A60" s="369"/>
      <c r="B60" s="370"/>
      <c r="C60" s="370"/>
      <c r="D60" s="370"/>
      <c r="E60" s="47"/>
      <c r="F60" s="34"/>
      <c r="G60" s="3"/>
      <c r="H60" s="2"/>
      <c r="I60" s="2"/>
      <c r="J60" s="2"/>
      <c r="K60" s="2"/>
    </row>
    <row r="61" spans="1:11" ht="15.75" thickBot="1">
      <c r="A61" s="297" t="s">
        <v>41</v>
      </c>
      <c r="B61" s="298"/>
      <c r="C61" s="298"/>
      <c r="D61" s="298"/>
      <c r="E61" s="80"/>
      <c r="F61" s="82"/>
      <c r="G61" s="3"/>
      <c r="H61" s="2"/>
      <c r="I61" s="2"/>
      <c r="J61" s="2"/>
      <c r="K61" s="2"/>
    </row>
    <row r="62" spans="1:11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3"/>
      <c r="H62" s="2"/>
      <c r="I62" s="2"/>
      <c r="J62" s="2"/>
      <c r="K62" s="2"/>
    </row>
    <row r="63" spans="1:11" ht="31.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3"/>
      <c r="H63" s="2"/>
      <c r="I63" s="2"/>
      <c r="J63" s="2"/>
      <c r="K63" s="2"/>
    </row>
    <row r="64" spans="1:11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3"/>
      <c r="H64" s="2"/>
      <c r="I64" s="2"/>
      <c r="J64" s="2"/>
      <c r="K64" s="2"/>
    </row>
    <row r="65" spans="1:11" ht="15.75" thickBot="1">
      <c r="A65" s="299"/>
      <c r="B65" s="300"/>
      <c r="C65" s="300"/>
      <c r="D65" s="300"/>
      <c r="E65" s="47"/>
      <c r="F65" s="34"/>
      <c r="G65" s="3"/>
      <c r="H65" s="2"/>
      <c r="I65" s="2"/>
      <c r="J65" s="2"/>
      <c r="K65" s="2"/>
    </row>
    <row r="66" spans="1:11" ht="15.75" thickBot="1">
      <c r="A66" s="297" t="s">
        <v>45</v>
      </c>
      <c r="B66" s="298"/>
      <c r="C66" s="298"/>
      <c r="D66" s="298"/>
      <c r="E66" s="80"/>
      <c r="F66" s="81"/>
      <c r="G66" s="3"/>
      <c r="H66" s="2"/>
      <c r="I66" s="2"/>
      <c r="J66" s="2"/>
      <c r="K66" s="2"/>
    </row>
    <row r="67" spans="1:11" ht="31.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3"/>
      <c r="H67" s="2"/>
      <c r="I67" s="2"/>
      <c r="J67" s="2"/>
      <c r="K67" s="2"/>
    </row>
    <row r="68" spans="1:11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3"/>
      <c r="H68" s="2"/>
      <c r="I68" s="2"/>
      <c r="J68" s="2"/>
      <c r="K68" s="2"/>
    </row>
    <row r="69" spans="1:11" ht="15.75" thickBot="1">
      <c r="A69" s="369"/>
      <c r="B69" s="370"/>
      <c r="C69" s="370"/>
      <c r="D69" s="370"/>
      <c r="E69" s="33"/>
      <c r="F69" s="48"/>
      <c r="G69" s="3"/>
      <c r="H69" s="2"/>
      <c r="I69" s="2"/>
      <c r="J69" s="2"/>
      <c r="K69" s="2"/>
    </row>
    <row r="70" spans="1:11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3"/>
      <c r="H70" s="2"/>
      <c r="I70" s="2"/>
      <c r="J70" s="2"/>
      <c r="K70" s="2"/>
    </row>
    <row r="71" spans="1:11" ht="15.75" thickBot="1">
      <c r="A71" s="369"/>
      <c r="B71" s="370"/>
      <c r="C71" s="370"/>
      <c r="D71" s="370"/>
      <c r="E71" s="47"/>
      <c r="F71" s="50"/>
      <c r="G71" s="3"/>
      <c r="H71" s="2"/>
      <c r="I71" s="2"/>
      <c r="J71" s="2"/>
      <c r="K71" s="2"/>
    </row>
    <row r="72" spans="1:11" ht="15.75" customHeight="1" thickBot="1">
      <c r="A72" s="266" t="s">
        <v>49</v>
      </c>
      <c r="B72" s="267"/>
      <c r="C72" s="267"/>
      <c r="D72" s="267"/>
      <c r="E72" s="268"/>
      <c r="F72" s="49">
        <f>F70+F22</f>
        <v>1995.91</v>
      </c>
      <c r="G72" s="3"/>
      <c r="H72" s="2"/>
      <c r="I72" s="2"/>
      <c r="J72" s="2"/>
      <c r="K72" s="2"/>
    </row>
    <row r="73" spans="1:11" ht="15.75" thickBot="1">
      <c r="A73" s="369"/>
      <c r="B73" s="370"/>
      <c r="C73" s="370"/>
      <c r="D73" s="370"/>
      <c r="E73" s="47"/>
      <c r="F73" s="48"/>
      <c r="G73" s="3"/>
      <c r="H73" s="2"/>
      <c r="I73" s="2"/>
      <c r="J73" s="2"/>
      <c r="K73" s="2"/>
    </row>
    <row r="74" spans="1:11" ht="15.75" thickBot="1">
      <c r="A74" s="292" t="s">
        <v>50</v>
      </c>
      <c r="B74" s="293"/>
      <c r="C74" s="293"/>
      <c r="D74" s="293"/>
      <c r="E74" s="293"/>
      <c r="F74" s="294"/>
      <c r="G74" s="3"/>
      <c r="H74" s="2"/>
      <c r="I74" s="2"/>
      <c r="J74" s="2"/>
      <c r="K74" s="2"/>
    </row>
    <row r="75" spans="1:11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3"/>
      <c r="H75" s="2"/>
      <c r="I75" s="2"/>
      <c r="J75" s="2"/>
      <c r="K75" s="2"/>
    </row>
    <row r="76" spans="1:11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3"/>
      <c r="H76" s="2"/>
      <c r="I76" s="2"/>
      <c r="J76" s="2"/>
      <c r="K76" s="2"/>
    </row>
    <row r="77" spans="1:11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3"/>
      <c r="H77" s="2"/>
      <c r="I77" s="2"/>
      <c r="J77" s="2"/>
      <c r="K77" s="2"/>
    </row>
    <row r="78" spans="1:11" ht="15">
      <c r="A78" s="282" t="s">
        <v>53</v>
      </c>
      <c r="B78" s="283"/>
      <c r="C78" s="283"/>
      <c r="D78" s="283"/>
      <c r="E78" s="51"/>
      <c r="F78" s="96">
        <f>'Base (Operador)'!C11</f>
        <v>46.78</v>
      </c>
      <c r="G78" s="3"/>
      <c r="H78" s="2"/>
      <c r="I78" s="2"/>
      <c r="J78" s="2"/>
      <c r="K78" s="2"/>
    </row>
    <row r="79" spans="1:11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3"/>
      <c r="H79" s="2"/>
      <c r="I79" s="2"/>
      <c r="J79" s="2"/>
      <c r="K79" s="2"/>
    </row>
    <row r="80" spans="1:11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3"/>
      <c r="H80" s="2"/>
      <c r="I80" s="2"/>
      <c r="J80" s="2"/>
      <c r="K80" s="2"/>
    </row>
    <row r="81" spans="1:11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3"/>
      <c r="H81" s="2"/>
      <c r="I81" s="2"/>
      <c r="J81" s="2"/>
      <c r="K81" s="2"/>
    </row>
    <row r="82" spans="1:11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3"/>
      <c r="H82" s="2"/>
      <c r="I82" s="2"/>
      <c r="J82" s="2"/>
      <c r="K82" s="2"/>
    </row>
    <row r="83" spans="1:11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3"/>
      <c r="H83" s="2"/>
      <c r="I83" s="2"/>
      <c r="J83" s="2"/>
      <c r="K83" s="2"/>
    </row>
    <row r="84" spans="1:11" ht="15">
      <c r="A84" s="282" t="s">
        <v>166</v>
      </c>
      <c r="B84" s="283"/>
      <c r="C84" s="283"/>
      <c r="D84" s="283"/>
      <c r="E84" s="51"/>
      <c r="F84" s="52"/>
      <c r="G84" s="3"/>
      <c r="H84" s="2"/>
      <c r="I84" s="2"/>
      <c r="J84" s="2"/>
      <c r="K84" s="2"/>
    </row>
    <row r="85" spans="1:11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3"/>
      <c r="H85" s="2"/>
      <c r="I85" s="2"/>
      <c r="J85" s="2"/>
      <c r="K85" s="2"/>
    </row>
    <row r="86" spans="1:11" ht="15.75" thickBot="1">
      <c r="A86" s="282"/>
      <c r="B86" s="283"/>
      <c r="C86" s="283"/>
      <c r="D86" s="283"/>
      <c r="E86" s="51"/>
      <c r="F86" s="52"/>
      <c r="G86" s="3"/>
      <c r="H86" s="2"/>
      <c r="I86" s="2"/>
      <c r="J86" s="2"/>
      <c r="K86" s="2"/>
    </row>
    <row r="87" spans="1:11" ht="15.75" thickBot="1">
      <c r="A87" s="289" t="s">
        <v>55</v>
      </c>
      <c r="B87" s="290"/>
      <c r="C87" s="290"/>
      <c r="D87" s="290"/>
      <c r="E87" s="291"/>
      <c r="F87" s="105">
        <f>SUM(F75:F86)</f>
        <v>1372.21</v>
      </c>
      <c r="G87" s="3"/>
      <c r="H87" s="2"/>
      <c r="I87" s="2"/>
      <c r="J87" s="2"/>
      <c r="K87" s="2"/>
    </row>
    <row r="88" spans="1:11" ht="15.75" thickBot="1">
      <c r="A88" s="54"/>
      <c r="B88" s="55"/>
      <c r="C88" s="55"/>
      <c r="D88" s="55"/>
      <c r="E88" s="33"/>
      <c r="F88" s="45"/>
      <c r="G88" s="3"/>
      <c r="H88" s="2"/>
      <c r="I88" s="2"/>
      <c r="J88" s="2"/>
      <c r="K88" s="2"/>
    </row>
    <row r="89" spans="1:11" ht="15.75" thickBot="1">
      <c r="A89" s="266" t="s">
        <v>56</v>
      </c>
      <c r="B89" s="267"/>
      <c r="C89" s="267"/>
      <c r="D89" s="267"/>
      <c r="E89" s="268"/>
      <c r="F89" s="23">
        <f>F87+F70+F22</f>
        <v>3368.12</v>
      </c>
      <c r="G89" s="3"/>
      <c r="H89" s="2"/>
      <c r="I89" s="2"/>
      <c r="J89" s="2"/>
      <c r="K89" s="2"/>
    </row>
    <row r="90" spans="1:11" ht="15.75" thickBot="1">
      <c r="A90" s="56"/>
      <c r="B90" s="55"/>
      <c r="C90" s="55"/>
      <c r="D90" s="47"/>
      <c r="E90" s="47"/>
      <c r="F90" s="48"/>
      <c r="G90" s="3"/>
      <c r="H90" s="2"/>
      <c r="I90" s="2"/>
      <c r="J90" s="2"/>
      <c r="K90" s="2"/>
    </row>
    <row r="91" spans="1:11" ht="15.75" customHeight="1" thickBot="1">
      <c r="A91" s="292" t="s">
        <v>57</v>
      </c>
      <c r="B91" s="293"/>
      <c r="C91" s="293"/>
      <c r="D91" s="293"/>
      <c r="E91" s="293"/>
      <c r="F91" s="294"/>
      <c r="G91" s="3"/>
      <c r="H91" s="2"/>
      <c r="I91" s="2"/>
      <c r="J91" s="2"/>
      <c r="K91" s="2"/>
    </row>
    <row r="92" spans="1:11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3"/>
      <c r="H92" s="2"/>
      <c r="I92" s="2"/>
      <c r="J92" s="2"/>
      <c r="K92" s="2"/>
    </row>
    <row r="93" spans="1:11" ht="15">
      <c r="A93" s="282" t="s">
        <v>59</v>
      </c>
      <c r="B93" s="283"/>
      <c r="C93" s="283"/>
      <c r="D93" s="283"/>
      <c r="E93" s="161"/>
      <c r="F93" s="58">
        <f>Plan2!D24</f>
        <v>0.063</v>
      </c>
      <c r="G93" s="3"/>
      <c r="H93" s="2"/>
      <c r="I93" s="2"/>
      <c r="J93" s="2"/>
      <c r="K93" s="2"/>
    </row>
    <row r="94" spans="1:11" ht="15">
      <c r="A94" s="284" t="s">
        <v>60</v>
      </c>
      <c r="B94" s="285"/>
      <c r="C94" s="285"/>
      <c r="D94" s="285"/>
      <c r="E94" s="47"/>
      <c r="F94" s="59">
        <v>0.04</v>
      </c>
      <c r="G94" s="3"/>
      <c r="H94" s="2"/>
      <c r="I94" s="2"/>
      <c r="J94" s="2"/>
      <c r="K94" s="2"/>
    </row>
    <row r="95" spans="1:11" ht="15">
      <c r="A95" s="282" t="s">
        <v>61</v>
      </c>
      <c r="B95" s="283"/>
      <c r="C95" s="283"/>
      <c r="D95" s="283"/>
      <c r="E95" s="60"/>
      <c r="F95" s="61">
        <v>0.076</v>
      </c>
      <c r="G95" s="3"/>
      <c r="H95" s="2"/>
      <c r="I95" s="2"/>
      <c r="J95" s="2"/>
      <c r="K95" s="2"/>
    </row>
    <row r="96" spans="1:11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  <c r="H96" s="2"/>
      <c r="I96" s="2"/>
      <c r="J96" s="2"/>
      <c r="K96" s="2"/>
    </row>
    <row r="97" spans="1:11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0.2355</v>
      </c>
      <c r="G97" s="3"/>
      <c r="H97" s="2"/>
      <c r="I97" s="2"/>
      <c r="J97" s="2"/>
      <c r="K97" s="2"/>
    </row>
    <row r="98" spans="1:11" ht="15.75" thickBot="1">
      <c r="A98" s="56"/>
      <c r="B98" s="55"/>
      <c r="C98" s="55"/>
      <c r="D98" s="270"/>
      <c r="E98" s="286"/>
      <c r="F98" s="48"/>
      <c r="G98" s="3"/>
      <c r="H98" s="2"/>
      <c r="I98" s="2"/>
      <c r="J98" s="2"/>
      <c r="K98" s="2"/>
    </row>
    <row r="99" spans="1:11" ht="15.75" thickBot="1">
      <c r="A99" s="266" t="s">
        <v>64</v>
      </c>
      <c r="B99" s="267"/>
      <c r="C99" s="267"/>
      <c r="D99" s="267"/>
      <c r="E99" s="268"/>
      <c r="F99" s="63">
        <f>F89*F97</f>
        <v>793.19</v>
      </c>
      <c r="G99" s="3"/>
      <c r="H99" s="2"/>
      <c r="I99" s="2"/>
      <c r="J99" s="2"/>
      <c r="K99" s="2"/>
    </row>
    <row r="100" spans="1:11" ht="15.75" thickBot="1">
      <c r="A100" s="269"/>
      <c r="B100" s="270"/>
      <c r="C100" s="270"/>
      <c r="D100" s="270"/>
      <c r="E100" s="270"/>
      <c r="F100" s="48"/>
      <c r="G100" s="3"/>
      <c r="H100" s="2"/>
      <c r="I100" s="2"/>
      <c r="J100" s="2"/>
      <c r="K100" s="2"/>
    </row>
    <row r="101" spans="1:11" ht="15.75" thickBot="1">
      <c r="A101" s="271" t="s">
        <v>288</v>
      </c>
      <c r="B101" s="272"/>
      <c r="C101" s="272"/>
      <c r="D101" s="272"/>
      <c r="E101" s="273"/>
      <c r="F101" s="64">
        <f>F89+F99</f>
        <v>4161.31</v>
      </c>
      <c r="G101" s="3"/>
      <c r="H101" s="2"/>
      <c r="I101" s="2"/>
      <c r="J101" s="2"/>
      <c r="K101" s="2"/>
    </row>
    <row r="102" spans="1:11" ht="15">
      <c r="A102" s="274"/>
      <c r="B102" s="275"/>
      <c r="C102" s="275"/>
      <c r="D102" s="275"/>
      <c r="E102" s="275"/>
      <c r="F102" s="65"/>
      <c r="G102" s="3"/>
      <c r="H102" s="2"/>
      <c r="I102" s="2"/>
      <c r="J102" s="2"/>
      <c r="K102" s="2"/>
    </row>
    <row r="103" spans="1:11" ht="15.75" thickBot="1">
      <c r="A103" s="37"/>
      <c r="B103" s="38"/>
      <c r="C103" s="38"/>
      <c r="D103" s="31"/>
      <c r="E103" s="31"/>
      <c r="F103" s="40"/>
      <c r="G103" s="2"/>
      <c r="H103" s="2"/>
      <c r="I103" s="2"/>
      <c r="J103" s="2"/>
      <c r="K103" s="2"/>
    </row>
    <row r="104" spans="1:6" ht="15.75" thickBot="1">
      <c r="A104" s="371" t="s">
        <v>71</v>
      </c>
      <c r="B104" s="372"/>
      <c r="C104" s="372"/>
      <c r="D104" s="372"/>
      <c r="E104" s="372"/>
      <c r="F104" s="373"/>
    </row>
    <row r="105" spans="1:6" ht="15.75" thickBot="1">
      <c r="A105" s="37"/>
      <c r="B105" s="38"/>
      <c r="C105" s="38"/>
      <c r="D105" s="38"/>
      <c r="E105" s="38"/>
      <c r="F105" s="66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37"/>
      <c r="B107" s="38"/>
      <c r="C107" s="38"/>
      <c r="D107" s="38"/>
      <c r="E107" s="38"/>
      <c r="F107" s="66"/>
    </row>
    <row r="108" spans="1:6" ht="15.75" thickBot="1">
      <c r="A108" s="29" t="s">
        <v>189</v>
      </c>
      <c r="B108" s="30">
        <f>F101</f>
        <v>4161.31</v>
      </c>
      <c r="C108" s="29">
        <v>1</v>
      </c>
      <c r="D108" s="30">
        <f>C108*B108</f>
        <v>4161.31</v>
      </c>
      <c r="E108" s="29">
        <v>1</v>
      </c>
      <c r="F108" s="30">
        <f>ROUND(E108*D108,2)</f>
        <v>4161.31</v>
      </c>
    </row>
    <row r="109" spans="1:6" ht="15.75" thickBot="1">
      <c r="A109" s="37"/>
      <c r="B109" s="38"/>
      <c r="C109" s="38"/>
      <c r="D109" s="38"/>
      <c r="E109" s="38"/>
      <c r="F109" s="66"/>
    </row>
    <row r="110" spans="1:6" ht="15.75" thickBot="1">
      <c r="A110" s="279" t="s">
        <v>79</v>
      </c>
      <c r="B110" s="280"/>
      <c r="C110" s="280"/>
      <c r="D110" s="280"/>
      <c r="E110" s="281"/>
      <c r="F110" s="30">
        <f>F108*F111</f>
        <v>49935.72</v>
      </c>
    </row>
    <row r="111" spans="1:6" ht="15.75" thickBot="1">
      <c r="A111" s="263" t="s">
        <v>80</v>
      </c>
      <c r="B111" s="264"/>
      <c r="C111" s="264"/>
      <c r="D111" s="264"/>
      <c r="E111" s="265"/>
      <c r="F111" s="104">
        <v>12</v>
      </c>
    </row>
    <row r="112" spans="1:6" ht="15.75" thickBot="1">
      <c r="A112" s="67"/>
      <c r="B112" s="6"/>
      <c r="C112" s="6"/>
      <c r="D112" s="6"/>
      <c r="E112" s="6"/>
      <c r="F112" s="68"/>
    </row>
    <row r="113" spans="1:6" ht="15.75" thickBot="1">
      <c r="A113" s="263" t="s">
        <v>259</v>
      </c>
      <c r="B113" s="264"/>
      <c r="C113" s="264"/>
      <c r="D113" s="264"/>
      <c r="E113" s="265"/>
      <c r="F113" s="70">
        <f>ROUND(F110*E108,2)</f>
        <v>49935.72</v>
      </c>
    </row>
  </sheetData>
  <sheetProtection/>
  <mergeCells count="99">
    <mergeCell ref="A16:D16"/>
    <mergeCell ref="A7:D7"/>
    <mergeCell ref="E7:F7"/>
    <mergeCell ref="A2:F2"/>
    <mergeCell ref="A3:F3"/>
    <mergeCell ref="A4:F4"/>
    <mergeCell ref="A5:F5"/>
    <mergeCell ref="A6:F6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48:D4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1:D41"/>
    <mergeCell ref="A42:D42"/>
    <mergeCell ref="A43:D43"/>
    <mergeCell ref="A44:D44"/>
    <mergeCell ref="A45:D45"/>
    <mergeCell ref="A46:D46"/>
    <mergeCell ref="A50:D50"/>
    <mergeCell ref="A51:D51"/>
    <mergeCell ref="A52:D52"/>
    <mergeCell ref="A53:D53"/>
    <mergeCell ref="A54:D54"/>
    <mergeCell ref="A58:D58"/>
    <mergeCell ref="A55:D55"/>
    <mergeCell ref="A56:D56"/>
    <mergeCell ref="A57:D57"/>
    <mergeCell ref="A59:D59"/>
    <mergeCell ref="A61:D61"/>
    <mergeCell ref="A62:D62"/>
    <mergeCell ref="A63:D63"/>
    <mergeCell ref="A64:D64"/>
    <mergeCell ref="A60:D60"/>
    <mergeCell ref="A65:D65"/>
    <mergeCell ref="A66:D66"/>
    <mergeCell ref="A67:D67"/>
    <mergeCell ref="A68:D68"/>
    <mergeCell ref="A69:D69"/>
    <mergeCell ref="A70:D70"/>
    <mergeCell ref="A71:D71"/>
    <mergeCell ref="A72:E72"/>
    <mergeCell ref="A84:D84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87:E87"/>
    <mergeCell ref="A91:F91"/>
    <mergeCell ref="A97:E97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60" zoomScalePageLayoutView="0" workbookViewId="0" topLeftCell="A77">
      <selection activeCell="J27" sqref="J27:K27"/>
    </sheetView>
  </sheetViews>
  <sheetFormatPr defaultColWidth="9.140625" defaultRowHeight="15"/>
  <cols>
    <col min="1" max="1" width="15.8515625" style="107" customWidth="1"/>
    <col min="2" max="2" width="14.7109375" style="107" customWidth="1"/>
    <col min="3" max="3" width="20.57421875" style="107" customWidth="1"/>
    <col min="4" max="4" width="14.8515625" style="107" customWidth="1"/>
    <col min="5" max="5" width="15.00390625" style="107" customWidth="1"/>
    <col min="6" max="6" width="14.421875" style="107" customWidth="1"/>
    <col min="7" max="8" width="12.00390625" style="107" customWidth="1"/>
    <col min="9" max="9" width="16.140625" style="107" customWidth="1"/>
    <col min="10" max="10" width="15.421875" style="107" customWidth="1"/>
    <col min="11" max="11" width="14.57421875" style="107" customWidth="1"/>
    <col min="12" max="16384" width="9.140625" style="107" customWidth="1"/>
  </cols>
  <sheetData>
    <row r="1" spans="1:6" ht="15">
      <c r="A1" s="26"/>
      <c r="B1" s="27"/>
      <c r="C1" s="27"/>
      <c r="D1" s="32"/>
      <c r="E1" s="27"/>
      <c r="F1" s="28"/>
    </row>
    <row r="2" spans="1:6" ht="15.75">
      <c r="A2" s="344" t="s">
        <v>188</v>
      </c>
      <c r="B2" s="345"/>
      <c r="C2" s="345"/>
      <c r="D2" s="345"/>
      <c r="E2" s="345"/>
      <c r="F2" s="346"/>
    </row>
    <row r="3" spans="1:11" ht="16.5" thickBot="1">
      <c r="A3" s="347" t="s">
        <v>77</v>
      </c>
      <c r="B3" s="348"/>
      <c r="C3" s="348"/>
      <c r="D3" s="348"/>
      <c r="E3" s="348"/>
      <c r="F3" s="349"/>
      <c r="G3" s="2"/>
      <c r="H3" s="2"/>
      <c r="I3" s="2"/>
      <c r="J3" s="2"/>
      <c r="K3" s="2"/>
    </row>
    <row r="4" spans="1:11" ht="16.5" thickBot="1">
      <c r="A4" s="350" t="s">
        <v>187</v>
      </c>
      <c r="B4" s="351"/>
      <c r="C4" s="351"/>
      <c r="D4" s="351"/>
      <c r="E4" s="351"/>
      <c r="F4" s="352"/>
      <c r="G4" s="3"/>
      <c r="H4" s="2"/>
      <c r="I4" s="2"/>
      <c r="J4" s="2"/>
      <c r="K4" s="2"/>
    </row>
    <row r="5" spans="1:11" ht="15.75" thickBot="1">
      <c r="A5" s="353"/>
      <c r="B5" s="354"/>
      <c r="C5" s="354"/>
      <c r="D5" s="354"/>
      <c r="E5" s="354"/>
      <c r="F5" s="355"/>
      <c r="G5" s="3"/>
      <c r="H5" s="2"/>
      <c r="I5" s="2"/>
      <c r="J5" s="2"/>
      <c r="K5" s="2"/>
    </row>
    <row r="6" spans="1:11" ht="15.75" thickBot="1">
      <c r="A6" s="335" t="s">
        <v>1</v>
      </c>
      <c r="B6" s="336"/>
      <c r="C6" s="336"/>
      <c r="D6" s="336"/>
      <c r="E6" s="336"/>
      <c r="F6" s="337"/>
      <c r="G6" s="3"/>
      <c r="H6" s="2"/>
      <c r="I6" s="2"/>
      <c r="J6" s="2"/>
      <c r="K6" s="2"/>
    </row>
    <row r="7" spans="1:11" ht="19.5" thickBot="1">
      <c r="A7" s="356" t="s">
        <v>81</v>
      </c>
      <c r="B7" s="357"/>
      <c r="C7" s="357"/>
      <c r="D7" s="358"/>
      <c r="E7" s="292" t="s">
        <v>82</v>
      </c>
      <c r="F7" s="294"/>
      <c r="G7" s="3"/>
      <c r="H7" s="2"/>
      <c r="I7" s="2"/>
      <c r="J7" s="2"/>
      <c r="K7" s="2"/>
    </row>
    <row r="8" spans="1:11" ht="15">
      <c r="A8" s="323" t="s">
        <v>140</v>
      </c>
      <c r="B8" s="324"/>
      <c r="C8" s="324"/>
      <c r="D8" s="325"/>
      <c r="E8" s="329" t="s">
        <v>2</v>
      </c>
      <c r="F8" s="330"/>
      <c r="G8" s="3"/>
      <c r="H8" s="2"/>
      <c r="I8" s="2"/>
      <c r="J8" s="2"/>
      <c r="K8" s="2"/>
    </row>
    <row r="9" spans="1:11" ht="15.75" thickBot="1">
      <c r="A9" s="326"/>
      <c r="B9" s="327"/>
      <c r="C9" s="327"/>
      <c r="D9" s="328"/>
      <c r="E9" s="331"/>
      <c r="F9" s="332"/>
      <c r="G9" s="3"/>
      <c r="H9" s="2"/>
      <c r="I9" s="2"/>
      <c r="J9" s="2"/>
      <c r="K9" s="2"/>
    </row>
    <row r="10" spans="1:11" ht="15.75" thickBot="1">
      <c r="A10" s="359"/>
      <c r="B10" s="360"/>
      <c r="C10" s="360"/>
      <c r="D10" s="360"/>
      <c r="E10" s="33"/>
      <c r="F10" s="34"/>
      <c r="G10" s="3"/>
      <c r="H10" s="2"/>
      <c r="I10" s="2"/>
      <c r="J10" s="2"/>
      <c r="K10" s="2"/>
    </row>
    <row r="11" spans="1:11" ht="15.75" thickBot="1">
      <c r="A11" s="335" t="s">
        <v>3</v>
      </c>
      <c r="B11" s="336"/>
      <c r="C11" s="336"/>
      <c r="D11" s="336"/>
      <c r="E11" s="336"/>
      <c r="F11" s="337"/>
      <c r="G11" s="3"/>
      <c r="H11" s="2"/>
      <c r="I11" s="2"/>
      <c r="J11" s="2"/>
      <c r="K11" s="2"/>
    </row>
    <row r="12" spans="1:11" ht="19.5" thickBot="1">
      <c r="A12" s="363" t="s">
        <v>140</v>
      </c>
      <c r="B12" s="364"/>
      <c r="C12" s="364"/>
      <c r="D12" s="364"/>
      <c r="E12" s="365"/>
      <c r="F12" s="9">
        <f>'Base (Operador)'!C3</f>
        <v>1237</v>
      </c>
      <c r="G12" s="3"/>
      <c r="H12" s="2"/>
      <c r="I12" s="2">
        <f>F12/220*30.42*(40/6)</f>
        <v>1140.28909090909</v>
      </c>
      <c r="J12" s="221">
        <f>F12-I12</f>
        <v>96.71</v>
      </c>
      <c r="K12" s="2"/>
    </row>
    <row r="13" spans="1:11" ht="15.75" thickBot="1">
      <c r="A13" s="366"/>
      <c r="B13" s="367"/>
      <c r="C13" s="367"/>
      <c r="D13" s="367"/>
      <c r="E13" s="367"/>
      <c r="F13" s="368"/>
      <c r="G13" s="3"/>
      <c r="H13" s="2"/>
      <c r="I13" s="2"/>
      <c r="J13" s="2"/>
      <c r="K13" s="2"/>
    </row>
    <row r="14" spans="1:11" ht="15.75" thickBot="1">
      <c r="A14" s="314" t="s">
        <v>4</v>
      </c>
      <c r="B14" s="315"/>
      <c r="C14" s="315"/>
      <c r="D14" s="315"/>
      <c r="E14" s="315"/>
      <c r="F14" s="313"/>
      <c r="G14" s="3"/>
      <c r="H14" s="2"/>
      <c r="I14" s="2"/>
      <c r="J14" s="2"/>
      <c r="K14" s="2"/>
    </row>
    <row r="15" spans="1:11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  <c r="H15" s="2"/>
      <c r="I15" s="2"/>
      <c r="J15" s="2"/>
      <c r="K15" s="2"/>
    </row>
    <row r="16" spans="1:11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H16" s="2"/>
      <c r="I16" s="2">
        <f>44.93/1237</f>
        <v>0.0363217461600647</v>
      </c>
      <c r="J16" s="2"/>
      <c r="K16" s="2"/>
    </row>
    <row r="17" spans="1:11" ht="15.75" thickBot="1">
      <c r="A17" s="361"/>
      <c r="B17" s="362"/>
      <c r="C17" s="362"/>
      <c r="D17" s="362"/>
      <c r="E17" s="35"/>
      <c r="F17" s="36"/>
      <c r="G17" s="3"/>
      <c r="H17" s="2"/>
      <c r="I17" s="2"/>
      <c r="J17" s="2"/>
      <c r="K17" s="2"/>
    </row>
    <row r="18" spans="1:11" ht="15.75" thickBot="1">
      <c r="A18" s="306" t="s">
        <v>7</v>
      </c>
      <c r="B18" s="307"/>
      <c r="C18" s="307"/>
      <c r="D18" s="307"/>
      <c r="E18" s="12"/>
      <c r="F18" s="11"/>
      <c r="G18" s="3"/>
      <c r="H18" s="2"/>
      <c r="I18" s="2"/>
      <c r="J18" s="2"/>
      <c r="K18" s="2"/>
    </row>
    <row r="19" spans="1:11" ht="15.75" thickBot="1">
      <c r="A19" s="321" t="s">
        <v>8</v>
      </c>
      <c r="B19" s="322"/>
      <c r="C19" s="322"/>
      <c r="D19" s="322"/>
      <c r="E19" s="19"/>
      <c r="F19" s="20"/>
      <c r="G19" s="3"/>
      <c r="H19" s="2"/>
      <c r="I19" s="2"/>
      <c r="J19" s="2"/>
      <c r="K19" s="2"/>
    </row>
    <row r="20" spans="1:11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  <c r="H20" s="2"/>
      <c r="I20" s="2"/>
      <c r="J20" s="2"/>
      <c r="K20" s="2"/>
    </row>
    <row r="21" spans="1:11" ht="15.75" thickBot="1">
      <c r="A21" s="308"/>
      <c r="B21" s="309"/>
      <c r="C21" s="309"/>
      <c r="D21" s="309"/>
      <c r="E21" s="309"/>
      <c r="F21" s="310"/>
      <c r="G21" s="3"/>
      <c r="H21" s="2"/>
      <c r="I21" s="2"/>
      <c r="J21" s="2"/>
      <c r="K21" s="2"/>
    </row>
    <row r="22" spans="1:11" ht="15.75" thickBot="1">
      <c r="A22" s="301" t="s">
        <v>10</v>
      </c>
      <c r="B22" s="302"/>
      <c r="C22" s="302"/>
      <c r="D22" s="303"/>
      <c r="E22" s="14"/>
      <c r="F22" s="15">
        <f>SUM(F19+F18+F16+F15+F17)</f>
        <v>1140.29</v>
      </c>
      <c r="G22" s="3"/>
      <c r="H22" s="2"/>
      <c r="I22" s="2"/>
      <c r="J22" s="2"/>
      <c r="K22" s="2"/>
    </row>
    <row r="23" spans="1:11" ht="15.75" thickBot="1">
      <c r="A23" s="37"/>
      <c r="B23" s="38"/>
      <c r="C23" s="38"/>
      <c r="D23" s="39"/>
      <c r="E23" s="39"/>
      <c r="F23" s="40"/>
      <c r="G23" s="3"/>
      <c r="H23" s="2"/>
      <c r="I23" s="2"/>
      <c r="J23" s="2"/>
      <c r="K23" s="2"/>
    </row>
    <row r="24" spans="1:11" ht="15.75" thickBot="1">
      <c r="A24" s="311" t="s">
        <v>11</v>
      </c>
      <c r="B24" s="312"/>
      <c r="C24" s="312"/>
      <c r="D24" s="312"/>
      <c r="E24" s="312"/>
      <c r="F24" s="313"/>
      <c r="G24" s="3"/>
      <c r="H24" s="2"/>
      <c r="I24" s="2"/>
      <c r="J24" s="2"/>
      <c r="K24" s="2"/>
    </row>
    <row r="25" spans="1:11" ht="15.75" thickBot="1">
      <c r="A25" s="162"/>
      <c r="B25" s="163"/>
      <c r="C25" s="163"/>
      <c r="D25" s="163"/>
      <c r="E25" s="163"/>
      <c r="F25" s="160"/>
      <c r="G25" s="3"/>
      <c r="H25" s="2"/>
      <c r="I25" s="2"/>
      <c r="J25" s="2"/>
      <c r="K25" s="2"/>
    </row>
    <row r="26" spans="1:11" ht="15.75" thickBot="1">
      <c r="A26" s="297" t="s">
        <v>12</v>
      </c>
      <c r="B26" s="298"/>
      <c r="C26" s="298"/>
      <c r="D26" s="298"/>
      <c r="E26" s="83"/>
      <c r="F26" s="84"/>
      <c r="G26" s="3"/>
      <c r="H26" s="2"/>
      <c r="I26" s="2"/>
      <c r="J26" s="2"/>
      <c r="K26" s="2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H27" s="2"/>
      <c r="I27" s="2"/>
      <c r="J27" s="2"/>
      <c r="K27" s="2"/>
      <c r="L27" s="107" t="e">
        <f>[1]!VExtenso(J27)</f>
        <v>#NAME?</v>
      </c>
    </row>
    <row r="28" spans="1:11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  <c r="H28" s="2"/>
      <c r="I28" s="2"/>
      <c r="J28" s="2"/>
      <c r="K28" s="2"/>
    </row>
    <row r="29" spans="1:11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  <c r="H29" s="2"/>
      <c r="I29" s="2"/>
      <c r="J29" s="2"/>
      <c r="K29" s="2"/>
    </row>
    <row r="30" spans="1:11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  <c r="H30" s="2"/>
      <c r="I30" s="2"/>
      <c r="J30" s="2"/>
      <c r="K30" s="2"/>
    </row>
    <row r="31" spans="1:11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  <c r="H31" s="2"/>
      <c r="I31" s="2"/>
      <c r="J31" s="2"/>
      <c r="K31" s="2"/>
    </row>
    <row r="32" spans="1:11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  <c r="H32" s="2"/>
      <c r="I32" s="2"/>
      <c r="J32" s="2"/>
      <c r="K32" s="2"/>
    </row>
    <row r="33" spans="1:11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  <c r="H33" s="2"/>
      <c r="I33" s="2"/>
      <c r="J33" s="2"/>
      <c r="K33" s="2"/>
    </row>
    <row r="34" spans="1:11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  <c r="H34" s="2"/>
      <c r="I34" s="2"/>
      <c r="J34" s="2"/>
      <c r="K34" s="2"/>
    </row>
    <row r="35" spans="1:11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  <c r="H35" s="2"/>
      <c r="I35" s="2"/>
      <c r="J35" s="2"/>
      <c r="K35" s="2"/>
    </row>
    <row r="36" spans="1:11" ht="15">
      <c r="A36" s="37"/>
      <c r="B36" s="38"/>
      <c r="C36" s="38"/>
      <c r="D36" s="39"/>
      <c r="E36" s="39"/>
      <c r="F36" s="40"/>
      <c r="G36" s="3"/>
      <c r="H36" s="2"/>
      <c r="I36" s="2"/>
      <c r="J36" s="2"/>
      <c r="K36" s="2"/>
    </row>
    <row r="37" spans="1:11" ht="15.75" thickBot="1">
      <c r="A37" s="56"/>
      <c r="B37" s="55"/>
      <c r="C37" s="55"/>
      <c r="D37" s="47"/>
      <c r="E37" s="47"/>
      <c r="F37" s="34"/>
      <c r="G37" s="3"/>
      <c r="H37" s="2"/>
      <c r="I37" s="2"/>
      <c r="J37" s="2"/>
      <c r="K37" s="2"/>
    </row>
    <row r="38" spans="1:11" ht="15.75" thickBot="1">
      <c r="A38" s="297" t="s">
        <v>22</v>
      </c>
      <c r="B38" s="298"/>
      <c r="C38" s="298"/>
      <c r="D38" s="298"/>
      <c r="E38" s="80"/>
      <c r="F38" s="81"/>
      <c r="G38" s="3"/>
      <c r="H38" s="2"/>
      <c r="I38" s="2"/>
      <c r="J38" s="2"/>
      <c r="K38" s="2"/>
    </row>
    <row r="39" spans="1:11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3"/>
      <c r="H39" s="2"/>
      <c r="I39" s="2"/>
      <c r="J39" s="2"/>
      <c r="K39" s="2"/>
    </row>
    <row r="40" spans="1:11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3"/>
      <c r="H40" s="2"/>
      <c r="I40" s="2"/>
      <c r="J40" s="2"/>
      <c r="K40" s="2"/>
    </row>
    <row r="41" spans="1:11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3"/>
      <c r="H41" s="2"/>
      <c r="I41" s="2"/>
      <c r="J41" s="2"/>
      <c r="K41" s="2"/>
    </row>
    <row r="42" spans="1:11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3"/>
      <c r="H42" s="2"/>
      <c r="I42" s="2"/>
      <c r="J42" s="2"/>
      <c r="K42" s="2"/>
    </row>
    <row r="43" spans="1:11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3"/>
      <c r="H43" s="2"/>
      <c r="I43" s="2"/>
      <c r="J43" s="2"/>
      <c r="K43" s="2"/>
    </row>
    <row r="44" spans="1:11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3"/>
      <c r="H44" s="2"/>
      <c r="I44" s="2"/>
      <c r="J44" s="2"/>
      <c r="K44" s="2"/>
    </row>
    <row r="45" spans="1:11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3"/>
      <c r="H45" s="2"/>
      <c r="I45" s="2"/>
      <c r="J45" s="2"/>
      <c r="K45" s="2"/>
    </row>
    <row r="46" spans="1:11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3"/>
      <c r="H46" s="2"/>
      <c r="I46" s="2"/>
      <c r="J46" s="2"/>
      <c r="K46" s="2"/>
    </row>
    <row r="47" spans="1:11" ht="15.75" thickBot="1">
      <c r="A47" s="304" t="s">
        <v>9</v>
      </c>
      <c r="B47" s="305"/>
      <c r="C47" s="305"/>
      <c r="D47" s="305"/>
      <c r="E47" s="39"/>
      <c r="F47" s="40"/>
      <c r="G47" s="3"/>
      <c r="H47" s="2"/>
      <c r="I47" s="2"/>
      <c r="J47" s="2"/>
      <c r="K47" s="2"/>
    </row>
    <row r="48" spans="1:11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269.55</v>
      </c>
      <c r="G48" s="3"/>
      <c r="H48" s="2"/>
      <c r="I48" s="2"/>
      <c r="J48" s="2"/>
      <c r="K48" s="2"/>
    </row>
    <row r="49" spans="1:11" ht="15.75" thickBot="1">
      <c r="A49" s="37"/>
      <c r="B49" s="38"/>
      <c r="C49" s="38"/>
      <c r="D49" s="39"/>
      <c r="E49" s="39"/>
      <c r="F49" s="40"/>
      <c r="G49" s="3"/>
      <c r="H49" s="2"/>
      <c r="I49" s="2"/>
      <c r="J49" s="2"/>
      <c r="K49" s="2"/>
    </row>
    <row r="50" spans="1:11" ht="15.75" thickBot="1">
      <c r="A50" s="297" t="s">
        <v>32</v>
      </c>
      <c r="B50" s="298"/>
      <c r="C50" s="298"/>
      <c r="D50" s="298"/>
      <c r="E50" s="80"/>
      <c r="F50" s="81"/>
      <c r="G50" s="3"/>
      <c r="H50" s="2"/>
      <c r="I50" s="2"/>
      <c r="J50" s="2"/>
      <c r="K50" s="2"/>
    </row>
    <row r="51" spans="1:11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3"/>
      <c r="H51" s="2"/>
      <c r="I51" s="2"/>
      <c r="J51" s="2"/>
      <c r="K51" s="2"/>
    </row>
    <row r="52" spans="1:11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3"/>
      <c r="H52" s="2"/>
      <c r="I52" s="2"/>
      <c r="J52" s="2"/>
      <c r="K52" s="2"/>
    </row>
    <row r="53" spans="1:11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3"/>
      <c r="H53" s="2"/>
      <c r="I53" s="2"/>
      <c r="J53" s="2"/>
      <c r="K53" s="2"/>
    </row>
    <row r="54" spans="1:11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3"/>
      <c r="H54" s="2"/>
      <c r="I54" s="2"/>
      <c r="J54" s="2"/>
      <c r="K54" s="2"/>
    </row>
    <row r="55" spans="1:11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  <c r="H55" s="2"/>
      <c r="I55" s="2"/>
      <c r="J55" s="2"/>
      <c r="K55" s="2"/>
    </row>
    <row r="56" spans="1:11" ht="15.75" thickBot="1">
      <c r="A56" s="299"/>
      <c r="B56" s="300"/>
      <c r="C56" s="300"/>
      <c r="D56" s="300"/>
      <c r="E56" s="47"/>
      <c r="F56" s="34"/>
      <c r="G56" s="3"/>
      <c r="H56" s="2"/>
      <c r="I56" s="2"/>
      <c r="J56" s="2"/>
      <c r="K56" s="2"/>
    </row>
    <row r="57" spans="1:11" ht="15.75" thickBot="1">
      <c r="A57" s="297" t="s">
        <v>38</v>
      </c>
      <c r="B57" s="298"/>
      <c r="C57" s="298"/>
      <c r="D57" s="298"/>
      <c r="E57" s="80"/>
      <c r="F57" s="81"/>
      <c r="G57" s="3"/>
      <c r="H57" s="2"/>
      <c r="I57" s="2"/>
      <c r="J57" s="2"/>
      <c r="K57" s="2"/>
    </row>
    <row r="58" spans="1:11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3"/>
      <c r="H58" s="2"/>
      <c r="I58" s="2"/>
      <c r="J58" s="2"/>
      <c r="K58" s="2"/>
    </row>
    <row r="59" spans="1:11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3"/>
      <c r="H59" s="2"/>
      <c r="I59" s="2"/>
      <c r="J59" s="2"/>
      <c r="K59" s="2"/>
    </row>
    <row r="60" spans="1:11" ht="15.75" thickBot="1">
      <c r="A60" s="369"/>
      <c r="B60" s="370"/>
      <c r="C60" s="370"/>
      <c r="D60" s="370"/>
      <c r="E60" s="47"/>
      <c r="F60" s="34"/>
      <c r="G60" s="3"/>
      <c r="H60" s="2"/>
      <c r="I60" s="2"/>
      <c r="J60" s="2"/>
      <c r="K60" s="2"/>
    </row>
    <row r="61" spans="1:11" ht="15.75" thickBot="1">
      <c r="A61" s="297" t="s">
        <v>41</v>
      </c>
      <c r="B61" s="298"/>
      <c r="C61" s="298"/>
      <c r="D61" s="298"/>
      <c r="E61" s="80"/>
      <c r="F61" s="82"/>
      <c r="G61" s="3"/>
      <c r="H61" s="2"/>
      <c r="I61" s="2"/>
      <c r="J61" s="2"/>
      <c r="K61" s="2"/>
    </row>
    <row r="62" spans="1:11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3"/>
      <c r="H62" s="2"/>
      <c r="I62" s="2"/>
      <c r="J62" s="2"/>
      <c r="K62" s="2"/>
    </row>
    <row r="63" spans="1:11" ht="31.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3"/>
      <c r="H63" s="2"/>
      <c r="I63" s="2"/>
      <c r="J63" s="2"/>
      <c r="K63" s="2"/>
    </row>
    <row r="64" spans="1:11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3"/>
      <c r="H64" s="2"/>
      <c r="I64" s="2"/>
      <c r="J64" s="2"/>
      <c r="K64" s="2"/>
    </row>
    <row r="65" spans="1:11" ht="15.75" thickBot="1">
      <c r="A65" s="299"/>
      <c r="B65" s="300"/>
      <c r="C65" s="300"/>
      <c r="D65" s="300"/>
      <c r="E65" s="47"/>
      <c r="F65" s="34"/>
      <c r="G65" s="3"/>
      <c r="H65" s="2"/>
      <c r="I65" s="2"/>
      <c r="J65" s="2"/>
      <c r="K65" s="2"/>
    </row>
    <row r="66" spans="1:11" ht="15.75" thickBot="1">
      <c r="A66" s="297" t="s">
        <v>45</v>
      </c>
      <c r="B66" s="298"/>
      <c r="C66" s="298"/>
      <c r="D66" s="298"/>
      <c r="E66" s="80"/>
      <c r="F66" s="81"/>
      <c r="G66" s="3"/>
      <c r="H66" s="2"/>
      <c r="I66" s="2"/>
      <c r="J66" s="2"/>
      <c r="K66" s="2"/>
    </row>
    <row r="67" spans="1:11" ht="31.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3"/>
      <c r="H67" s="2"/>
      <c r="I67" s="2"/>
      <c r="J67" s="2"/>
      <c r="K67" s="2"/>
    </row>
    <row r="68" spans="1:11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3"/>
      <c r="H68" s="2"/>
      <c r="I68" s="2"/>
      <c r="J68" s="2"/>
      <c r="K68" s="2"/>
    </row>
    <row r="69" spans="1:11" ht="15.75" thickBot="1">
      <c r="A69" s="369"/>
      <c r="B69" s="370"/>
      <c r="C69" s="370"/>
      <c r="D69" s="370"/>
      <c r="E69" s="33"/>
      <c r="F69" s="48"/>
      <c r="G69" s="3"/>
      <c r="H69" s="2"/>
      <c r="I69" s="2"/>
      <c r="J69" s="2"/>
      <c r="K69" s="2"/>
    </row>
    <row r="70" spans="1:11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3"/>
      <c r="H70" s="2"/>
      <c r="I70" s="2"/>
      <c r="J70" s="2"/>
      <c r="K70" s="2"/>
    </row>
    <row r="71" spans="1:11" ht="15.75" thickBot="1">
      <c r="A71" s="369"/>
      <c r="B71" s="370"/>
      <c r="C71" s="370"/>
      <c r="D71" s="370"/>
      <c r="E71" s="47"/>
      <c r="F71" s="50"/>
      <c r="G71" s="3"/>
      <c r="H71" s="2"/>
      <c r="I71" s="2"/>
      <c r="J71" s="2"/>
      <c r="K71" s="2"/>
    </row>
    <row r="72" spans="1:11" ht="15.75" customHeight="1" thickBot="1">
      <c r="A72" s="266" t="s">
        <v>49</v>
      </c>
      <c r="B72" s="267"/>
      <c r="C72" s="267"/>
      <c r="D72" s="267"/>
      <c r="E72" s="268"/>
      <c r="F72" s="49">
        <f>F70+F22</f>
        <v>1995.91</v>
      </c>
      <c r="G72" s="3"/>
      <c r="H72" s="2"/>
      <c r="I72" s="2"/>
      <c r="J72" s="2"/>
      <c r="K72" s="2"/>
    </row>
    <row r="73" spans="1:11" ht="15.75" thickBot="1">
      <c r="A73" s="369"/>
      <c r="B73" s="370"/>
      <c r="C73" s="370"/>
      <c r="D73" s="370"/>
      <c r="E73" s="47"/>
      <c r="F73" s="48"/>
      <c r="G73" s="3"/>
      <c r="H73" s="2"/>
      <c r="I73" s="2"/>
      <c r="J73" s="2"/>
      <c r="K73" s="2"/>
    </row>
    <row r="74" spans="1:11" ht="15.75" thickBot="1">
      <c r="A74" s="292" t="s">
        <v>50</v>
      </c>
      <c r="B74" s="293"/>
      <c r="C74" s="293"/>
      <c r="D74" s="293"/>
      <c r="E74" s="293"/>
      <c r="F74" s="294"/>
      <c r="G74" s="3"/>
      <c r="H74" s="2"/>
      <c r="I74" s="2"/>
      <c r="J74" s="2"/>
      <c r="K74" s="2"/>
    </row>
    <row r="75" spans="1:11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3"/>
      <c r="H75" s="2"/>
      <c r="I75" s="2"/>
      <c r="J75" s="2"/>
      <c r="K75" s="2"/>
    </row>
    <row r="76" spans="1:11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3"/>
      <c r="H76" s="2"/>
      <c r="I76" s="2"/>
      <c r="J76" s="2"/>
      <c r="K76" s="2"/>
    </row>
    <row r="77" spans="1:11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3"/>
      <c r="H77" s="2"/>
      <c r="I77" s="2"/>
      <c r="J77" s="2"/>
      <c r="K77" s="2"/>
    </row>
    <row r="78" spans="1:11" ht="15">
      <c r="A78" s="282" t="s">
        <v>53</v>
      </c>
      <c r="B78" s="283"/>
      <c r="C78" s="283"/>
      <c r="D78" s="283"/>
      <c r="E78" s="51"/>
      <c r="F78" s="96">
        <f>'Base (Operador)'!C9</f>
        <v>48.98</v>
      </c>
      <c r="G78" s="3"/>
      <c r="H78" s="2"/>
      <c r="I78" s="2"/>
      <c r="J78" s="2"/>
      <c r="K78" s="2"/>
    </row>
    <row r="79" spans="1:11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3"/>
      <c r="H79" s="2"/>
      <c r="I79" s="2"/>
      <c r="J79" s="2"/>
      <c r="K79" s="2"/>
    </row>
    <row r="80" spans="1:11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3"/>
      <c r="H80" s="2"/>
      <c r="I80" s="2"/>
      <c r="J80" s="2"/>
      <c r="K80" s="2"/>
    </row>
    <row r="81" spans="1:11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3"/>
      <c r="H81" s="2"/>
      <c r="I81" s="2"/>
      <c r="J81" s="2"/>
      <c r="K81" s="2"/>
    </row>
    <row r="82" spans="1:11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3"/>
      <c r="H82" s="2"/>
      <c r="I82" s="2"/>
      <c r="J82" s="2"/>
      <c r="K82" s="2"/>
    </row>
    <row r="83" spans="1:11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3"/>
      <c r="H83" s="2"/>
      <c r="I83" s="2"/>
      <c r="J83" s="2"/>
      <c r="K83" s="2"/>
    </row>
    <row r="84" spans="1:11" ht="15">
      <c r="A84" s="282" t="s">
        <v>166</v>
      </c>
      <c r="B84" s="283"/>
      <c r="C84" s="283"/>
      <c r="D84" s="283"/>
      <c r="E84" s="51"/>
      <c r="F84" s="52"/>
      <c r="G84" s="3"/>
      <c r="H84" s="2"/>
      <c r="I84" s="2"/>
      <c r="J84" s="2"/>
      <c r="K84" s="2"/>
    </row>
    <row r="85" spans="1:11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3"/>
      <c r="H85" s="2"/>
      <c r="I85" s="2"/>
      <c r="J85" s="2"/>
      <c r="K85" s="2"/>
    </row>
    <row r="86" spans="1:11" ht="15.75" thickBot="1">
      <c r="A86" s="282"/>
      <c r="B86" s="283"/>
      <c r="C86" s="283"/>
      <c r="D86" s="283"/>
      <c r="E86" s="51"/>
      <c r="F86" s="52"/>
      <c r="G86" s="3"/>
      <c r="H86" s="2"/>
      <c r="I86" s="2"/>
      <c r="J86" s="2"/>
      <c r="K86" s="2"/>
    </row>
    <row r="87" spans="1:11" ht="15.75" thickBot="1">
      <c r="A87" s="289" t="s">
        <v>55</v>
      </c>
      <c r="B87" s="290"/>
      <c r="C87" s="290"/>
      <c r="D87" s="290"/>
      <c r="E87" s="291"/>
      <c r="F87" s="105">
        <f>SUM(F75:F86)</f>
        <v>1374.41</v>
      </c>
      <c r="G87" s="3"/>
      <c r="H87" s="2"/>
      <c r="I87" s="2"/>
      <c r="J87" s="2"/>
      <c r="K87" s="2"/>
    </row>
    <row r="88" spans="1:11" ht="15.75" thickBot="1">
      <c r="A88" s="54"/>
      <c r="B88" s="55"/>
      <c r="C88" s="55"/>
      <c r="D88" s="55"/>
      <c r="E88" s="33"/>
      <c r="F88" s="45"/>
      <c r="G88" s="3"/>
      <c r="H88" s="2"/>
      <c r="I88" s="2"/>
      <c r="J88" s="2"/>
      <c r="K88" s="2"/>
    </row>
    <row r="89" spans="1:11" ht="15.75" thickBot="1">
      <c r="A89" s="266" t="s">
        <v>56</v>
      </c>
      <c r="B89" s="267"/>
      <c r="C89" s="267"/>
      <c r="D89" s="267"/>
      <c r="E89" s="268"/>
      <c r="F89" s="23">
        <f>F87+F70+F22</f>
        <v>3370.32</v>
      </c>
      <c r="G89" s="3"/>
      <c r="H89" s="2"/>
      <c r="I89" s="2"/>
      <c r="J89" s="2"/>
      <c r="K89" s="2"/>
    </row>
    <row r="90" spans="1:11" ht="15.75" thickBot="1">
      <c r="A90" s="56"/>
      <c r="B90" s="55"/>
      <c r="C90" s="55"/>
      <c r="D90" s="47"/>
      <c r="E90" s="47"/>
      <c r="F90" s="48"/>
      <c r="G90" s="3"/>
      <c r="H90" s="2"/>
      <c r="I90" s="2"/>
      <c r="J90" s="2"/>
      <c r="K90" s="2"/>
    </row>
    <row r="91" spans="1:11" ht="15.75" customHeight="1" thickBot="1">
      <c r="A91" s="292" t="s">
        <v>57</v>
      </c>
      <c r="B91" s="293"/>
      <c r="C91" s="293"/>
      <c r="D91" s="293"/>
      <c r="E91" s="293"/>
      <c r="F91" s="294"/>
      <c r="G91" s="3"/>
      <c r="H91" s="2"/>
      <c r="I91" s="2"/>
      <c r="J91" s="2"/>
      <c r="K91" s="2"/>
    </row>
    <row r="92" spans="1:11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3"/>
      <c r="H92" s="2"/>
      <c r="I92" s="2"/>
      <c r="J92" s="2"/>
      <c r="K92" s="2"/>
    </row>
    <row r="93" spans="1:11" ht="15">
      <c r="A93" s="282" t="s">
        <v>59</v>
      </c>
      <c r="B93" s="283"/>
      <c r="C93" s="283"/>
      <c r="D93" s="283"/>
      <c r="E93" s="161"/>
      <c r="F93" s="58">
        <f>Plan2!D24</f>
        <v>0.063</v>
      </c>
      <c r="G93" s="3"/>
      <c r="H93" s="2"/>
      <c r="I93" s="2"/>
      <c r="J93" s="2"/>
      <c r="K93" s="2"/>
    </row>
    <row r="94" spans="1:11" ht="15">
      <c r="A94" s="284" t="s">
        <v>60</v>
      </c>
      <c r="B94" s="285"/>
      <c r="C94" s="285"/>
      <c r="D94" s="285"/>
      <c r="E94" s="47"/>
      <c r="F94" s="59">
        <v>0.05</v>
      </c>
      <c r="G94" s="3"/>
      <c r="H94" s="2"/>
      <c r="I94" s="2"/>
      <c r="J94" s="2"/>
      <c r="K94" s="2"/>
    </row>
    <row r="95" spans="1:11" ht="15">
      <c r="A95" s="282" t="s">
        <v>61</v>
      </c>
      <c r="B95" s="283"/>
      <c r="C95" s="283"/>
      <c r="D95" s="283"/>
      <c r="E95" s="60"/>
      <c r="F95" s="61">
        <v>0.076</v>
      </c>
      <c r="G95" s="3"/>
      <c r="H95" s="2"/>
      <c r="I95" s="2"/>
      <c r="J95" s="2"/>
      <c r="K95" s="2"/>
    </row>
    <row r="96" spans="1:11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  <c r="H96" s="2"/>
      <c r="I96" s="2"/>
      <c r="J96" s="2"/>
      <c r="K96" s="2"/>
    </row>
    <row r="97" spans="1:11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0.2455</v>
      </c>
      <c r="G97" s="3"/>
      <c r="H97" s="2"/>
      <c r="I97" s="2"/>
      <c r="J97" s="2"/>
      <c r="K97" s="2"/>
    </row>
    <row r="98" spans="1:11" ht="15.75" thickBot="1">
      <c r="A98" s="56"/>
      <c r="B98" s="55"/>
      <c r="C98" s="55"/>
      <c r="D98" s="270"/>
      <c r="E98" s="286"/>
      <c r="F98" s="48"/>
      <c r="G98" s="3"/>
      <c r="H98" s="2"/>
      <c r="I98" s="2"/>
      <c r="J98" s="2"/>
      <c r="K98" s="2"/>
    </row>
    <row r="99" spans="1:11" ht="15.75" thickBot="1">
      <c r="A99" s="266" t="s">
        <v>64</v>
      </c>
      <c r="B99" s="267"/>
      <c r="C99" s="267"/>
      <c r="D99" s="267"/>
      <c r="E99" s="268"/>
      <c r="F99" s="63">
        <f>F89*F97</f>
        <v>827.41</v>
      </c>
      <c r="G99" s="3"/>
      <c r="H99" s="2"/>
      <c r="I99" s="2"/>
      <c r="J99" s="2"/>
      <c r="K99" s="2"/>
    </row>
    <row r="100" spans="1:11" ht="15.75" thickBot="1">
      <c r="A100" s="269"/>
      <c r="B100" s="270"/>
      <c r="C100" s="270"/>
      <c r="D100" s="270"/>
      <c r="E100" s="270"/>
      <c r="F100" s="48"/>
      <c r="G100" s="3"/>
      <c r="H100" s="2"/>
      <c r="I100" s="2"/>
      <c r="J100" s="2"/>
      <c r="K100" s="2"/>
    </row>
    <row r="101" spans="1:11" ht="15.75" thickBot="1">
      <c r="A101" s="271" t="s">
        <v>288</v>
      </c>
      <c r="B101" s="272"/>
      <c r="C101" s="272"/>
      <c r="D101" s="272"/>
      <c r="E101" s="273"/>
      <c r="F101" s="64">
        <f>F89+F99</f>
        <v>4197.73</v>
      </c>
      <c r="G101" s="3"/>
      <c r="H101" s="2"/>
      <c r="I101" s="2"/>
      <c r="J101" s="2"/>
      <c r="K101" s="2"/>
    </row>
    <row r="102" spans="1:11" ht="15">
      <c r="A102" s="274"/>
      <c r="B102" s="275"/>
      <c r="C102" s="275"/>
      <c r="D102" s="275"/>
      <c r="E102" s="275"/>
      <c r="F102" s="65"/>
      <c r="G102" s="3"/>
      <c r="H102" s="2"/>
      <c r="I102" s="2"/>
      <c r="J102" s="2"/>
      <c r="K102" s="2"/>
    </row>
    <row r="103" spans="1:11" ht="15.75" thickBot="1">
      <c r="A103" s="37"/>
      <c r="B103" s="38"/>
      <c r="C103" s="38"/>
      <c r="D103" s="31"/>
      <c r="E103" s="31"/>
      <c r="F103" s="40"/>
      <c r="G103" s="2"/>
      <c r="H103" s="2"/>
      <c r="I103" s="2"/>
      <c r="J103" s="2"/>
      <c r="K103" s="2"/>
    </row>
    <row r="104" spans="1:6" ht="15.75" thickBot="1">
      <c r="A104" s="371" t="s">
        <v>71</v>
      </c>
      <c r="B104" s="372"/>
      <c r="C104" s="372"/>
      <c r="D104" s="372"/>
      <c r="E104" s="372"/>
      <c r="F104" s="373"/>
    </row>
    <row r="105" spans="1:6" ht="15.75" thickBot="1">
      <c r="A105" s="37"/>
      <c r="B105" s="38"/>
      <c r="C105" s="38"/>
      <c r="D105" s="38"/>
      <c r="E105" s="38"/>
      <c r="F105" s="66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37"/>
      <c r="B107" s="38"/>
      <c r="C107" s="38"/>
      <c r="D107" s="38"/>
      <c r="E107" s="38"/>
      <c r="F107" s="66"/>
    </row>
    <row r="108" spans="1:6" ht="15.75" thickBot="1">
      <c r="A108" s="29" t="s">
        <v>189</v>
      </c>
      <c r="B108" s="30">
        <f>F101</f>
        <v>4197.73</v>
      </c>
      <c r="C108" s="29">
        <v>1</v>
      </c>
      <c r="D108" s="30">
        <f>C108*B108</f>
        <v>4197.73</v>
      </c>
      <c r="E108" s="29">
        <v>1</v>
      </c>
      <c r="F108" s="30">
        <f>ROUND(E108*D108,2)</f>
        <v>4197.73</v>
      </c>
    </row>
    <row r="109" spans="1:6" ht="15.75" thickBot="1">
      <c r="A109" s="37"/>
      <c r="B109" s="38"/>
      <c r="C109" s="38"/>
      <c r="D109" s="38"/>
      <c r="E109" s="38"/>
      <c r="F109" s="66"/>
    </row>
    <row r="110" spans="1:6" ht="15.75" thickBot="1">
      <c r="A110" s="279" t="s">
        <v>79</v>
      </c>
      <c r="B110" s="280"/>
      <c r="C110" s="280"/>
      <c r="D110" s="280"/>
      <c r="E110" s="281"/>
      <c r="F110" s="30">
        <f>F108*F111</f>
        <v>50372.76</v>
      </c>
    </row>
    <row r="111" spans="1:6" ht="15.75" thickBot="1">
      <c r="A111" s="263" t="s">
        <v>80</v>
      </c>
      <c r="B111" s="264"/>
      <c r="C111" s="264"/>
      <c r="D111" s="264"/>
      <c r="E111" s="265"/>
      <c r="F111" s="104">
        <v>12</v>
      </c>
    </row>
    <row r="112" spans="1:6" ht="15.75" thickBot="1">
      <c r="A112" s="67"/>
      <c r="B112" s="6"/>
      <c r="C112" s="6"/>
      <c r="D112" s="6"/>
      <c r="E112" s="6"/>
      <c r="F112" s="68"/>
    </row>
    <row r="113" spans="1:6" ht="15.75" thickBot="1">
      <c r="A113" s="263" t="s">
        <v>259</v>
      </c>
      <c r="B113" s="264"/>
      <c r="C113" s="264"/>
      <c r="D113" s="264"/>
      <c r="E113" s="265"/>
      <c r="F113" s="70">
        <f>ROUND(F110*E108,2)</f>
        <v>50372.76</v>
      </c>
    </row>
  </sheetData>
  <sheetProtection/>
  <mergeCells count="99">
    <mergeCell ref="A16:D16"/>
    <mergeCell ref="A7:D7"/>
    <mergeCell ref="E7:F7"/>
    <mergeCell ref="A2:F2"/>
    <mergeCell ref="A3:F3"/>
    <mergeCell ref="A4:F4"/>
    <mergeCell ref="A5:F5"/>
    <mergeCell ref="A6:F6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48:D4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1:D41"/>
    <mergeCell ref="A42:D42"/>
    <mergeCell ref="A43:D43"/>
    <mergeCell ref="A44:D44"/>
    <mergeCell ref="A45:D45"/>
    <mergeCell ref="A46:D46"/>
    <mergeCell ref="A50:D50"/>
    <mergeCell ref="A51:D51"/>
    <mergeCell ref="A52:D52"/>
    <mergeCell ref="A53:D53"/>
    <mergeCell ref="A54:D54"/>
    <mergeCell ref="A58:D58"/>
    <mergeCell ref="A55:D55"/>
    <mergeCell ref="A56:D56"/>
    <mergeCell ref="A57:D57"/>
    <mergeCell ref="A59:D59"/>
    <mergeCell ref="A61:D61"/>
    <mergeCell ref="A62:D62"/>
    <mergeCell ref="A63:D63"/>
    <mergeCell ref="A64:D64"/>
    <mergeCell ref="A60:D60"/>
    <mergeCell ref="A65:D65"/>
    <mergeCell ref="A66:D66"/>
    <mergeCell ref="A67:D67"/>
    <mergeCell ref="A68:D68"/>
    <mergeCell ref="A69:D69"/>
    <mergeCell ref="A70:D70"/>
    <mergeCell ref="A71:D71"/>
    <mergeCell ref="A72:E72"/>
    <mergeCell ref="A84:D84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87:E87"/>
    <mergeCell ref="A91:F91"/>
    <mergeCell ref="A97:E97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="60" zoomScalePageLayoutView="0" workbookViewId="0" topLeftCell="A104">
      <selection activeCell="J27" sqref="J27:K27"/>
    </sheetView>
  </sheetViews>
  <sheetFormatPr defaultColWidth="9.140625" defaultRowHeight="15"/>
  <cols>
    <col min="1" max="1" width="15.8515625" style="107" customWidth="1"/>
    <col min="2" max="2" width="14.7109375" style="107" customWidth="1"/>
    <col min="3" max="3" width="20.57421875" style="107" customWidth="1"/>
    <col min="4" max="4" width="14.8515625" style="107" customWidth="1"/>
    <col min="5" max="5" width="15.00390625" style="107" customWidth="1"/>
    <col min="6" max="6" width="14.421875" style="107" customWidth="1"/>
    <col min="7" max="8" width="12.00390625" style="107" customWidth="1"/>
    <col min="9" max="9" width="16.140625" style="107" customWidth="1"/>
    <col min="10" max="10" width="15.421875" style="107" customWidth="1"/>
    <col min="11" max="11" width="14.57421875" style="107" customWidth="1"/>
    <col min="12" max="16384" width="9.140625" style="107" customWidth="1"/>
  </cols>
  <sheetData>
    <row r="1" spans="1:6" ht="15">
      <c r="A1" s="26"/>
      <c r="B1" s="27"/>
      <c r="C1" s="27"/>
      <c r="D1" s="32"/>
      <c r="E1" s="27"/>
      <c r="F1" s="28"/>
    </row>
    <row r="2" spans="1:6" ht="15.75">
      <c r="A2" s="344" t="s">
        <v>181</v>
      </c>
      <c r="B2" s="345"/>
      <c r="C2" s="345"/>
      <c r="D2" s="345"/>
      <c r="E2" s="345"/>
      <c r="F2" s="346"/>
    </row>
    <row r="3" spans="1:11" ht="16.5" thickBot="1">
      <c r="A3" s="347" t="s">
        <v>77</v>
      </c>
      <c r="B3" s="348"/>
      <c r="C3" s="348"/>
      <c r="D3" s="348"/>
      <c r="E3" s="348"/>
      <c r="F3" s="349"/>
      <c r="G3" s="2"/>
      <c r="H3" s="2"/>
      <c r="I3" s="2"/>
      <c r="J3" s="2"/>
      <c r="K3" s="2"/>
    </row>
    <row r="4" spans="1:11" ht="16.5" thickBot="1">
      <c r="A4" s="350" t="s">
        <v>187</v>
      </c>
      <c r="B4" s="351"/>
      <c r="C4" s="351"/>
      <c r="D4" s="351"/>
      <c r="E4" s="351"/>
      <c r="F4" s="352"/>
      <c r="G4" s="3"/>
      <c r="H4" s="2"/>
      <c r="I4" s="2"/>
      <c r="J4" s="2"/>
      <c r="K4" s="2"/>
    </row>
    <row r="5" spans="1:11" ht="15.75" thickBot="1">
      <c r="A5" s="353"/>
      <c r="B5" s="354"/>
      <c r="C5" s="354"/>
      <c r="D5" s="354"/>
      <c r="E5" s="354"/>
      <c r="F5" s="355"/>
      <c r="G5" s="3"/>
      <c r="H5" s="2"/>
      <c r="I5" s="2"/>
      <c r="J5" s="2"/>
      <c r="K5" s="2"/>
    </row>
    <row r="6" spans="1:11" ht="15.75" thickBot="1">
      <c r="A6" s="335" t="s">
        <v>1</v>
      </c>
      <c r="B6" s="336"/>
      <c r="C6" s="336"/>
      <c r="D6" s="336"/>
      <c r="E6" s="336"/>
      <c r="F6" s="337"/>
      <c r="G6" s="3"/>
      <c r="H6" s="2"/>
      <c r="I6" s="2"/>
      <c r="J6" s="2"/>
      <c r="K6" s="2"/>
    </row>
    <row r="7" spans="1:11" ht="19.5" thickBot="1">
      <c r="A7" s="356" t="s">
        <v>81</v>
      </c>
      <c r="B7" s="357"/>
      <c r="C7" s="357"/>
      <c r="D7" s="358"/>
      <c r="E7" s="292" t="s">
        <v>82</v>
      </c>
      <c r="F7" s="294"/>
      <c r="G7" s="3"/>
      <c r="H7" s="2"/>
      <c r="I7" s="2"/>
      <c r="J7" s="2"/>
      <c r="K7" s="2"/>
    </row>
    <row r="8" spans="1:11" ht="15">
      <c r="A8" s="323" t="s">
        <v>140</v>
      </c>
      <c r="B8" s="324"/>
      <c r="C8" s="324"/>
      <c r="D8" s="325"/>
      <c r="E8" s="329" t="s">
        <v>2</v>
      </c>
      <c r="F8" s="330"/>
      <c r="G8" s="3"/>
      <c r="H8" s="2"/>
      <c r="I8" s="2"/>
      <c r="J8" s="2"/>
      <c r="K8" s="2"/>
    </row>
    <row r="9" spans="1:11" ht="15.75" thickBot="1">
      <c r="A9" s="326"/>
      <c r="B9" s="327"/>
      <c r="C9" s="327"/>
      <c r="D9" s="328"/>
      <c r="E9" s="331"/>
      <c r="F9" s="332"/>
      <c r="G9" s="3"/>
      <c r="H9" s="2"/>
      <c r="I9" s="2"/>
      <c r="J9" s="2"/>
      <c r="K9" s="2"/>
    </row>
    <row r="10" spans="1:11" ht="15.75" thickBot="1">
      <c r="A10" s="359"/>
      <c r="B10" s="360"/>
      <c r="C10" s="360"/>
      <c r="D10" s="360"/>
      <c r="E10" s="33"/>
      <c r="F10" s="34"/>
      <c r="G10" s="3"/>
      <c r="H10" s="2"/>
      <c r="I10" s="2"/>
      <c r="J10" s="2"/>
      <c r="K10" s="2"/>
    </row>
    <row r="11" spans="1:11" ht="15.75" thickBot="1">
      <c r="A11" s="335" t="s">
        <v>3</v>
      </c>
      <c r="B11" s="336"/>
      <c r="C11" s="336"/>
      <c r="D11" s="336"/>
      <c r="E11" s="336"/>
      <c r="F11" s="337"/>
      <c r="G11" s="3"/>
      <c r="H11" s="2"/>
      <c r="I11" s="2"/>
      <c r="J11" s="2"/>
      <c r="K11" s="2"/>
    </row>
    <row r="12" spans="1:11" ht="19.5" thickBot="1">
      <c r="A12" s="363" t="s">
        <v>140</v>
      </c>
      <c r="B12" s="364"/>
      <c r="C12" s="364"/>
      <c r="D12" s="364"/>
      <c r="E12" s="365"/>
      <c r="F12" s="9">
        <f>'Base (Operador)'!C3</f>
        <v>1237</v>
      </c>
      <c r="G12" s="3"/>
      <c r="H12" s="2"/>
      <c r="I12" s="2">
        <f>F12/220*30.42*(40/6)</f>
        <v>1140.28909090909</v>
      </c>
      <c r="J12" s="221">
        <f>F12-I12</f>
        <v>96.71</v>
      </c>
      <c r="K12" s="2"/>
    </row>
    <row r="13" spans="1:11" ht="15.75" thickBot="1">
      <c r="A13" s="366"/>
      <c r="B13" s="367"/>
      <c r="C13" s="367"/>
      <c r="D13" s="367"/>
      <c r="E13" s="367"/>
      <c r="F13" s="368"/>
      <c r="G13" s="3"/>
      <c r="H13" s="2"/>
      <c r="I13" s="2"/>
      <c r="J13" s="2"/>
      <c r="K13" s="2"/>
    </row>
    <row r="14" spans="1:11" ht="15.75" thickBot="1">
      <c r="A14" s="314" t="s">
        <v>4</v>
      </c>
      <c r="B14" s="315"/>
      <c r="C14" s="315"/>
      <c r="D14" s="315"/>
      <c r="E14" s="315"/>
      <c r="F14" s="313"/>
      <c r="G14" s="3"/>
      <c r="H14" s="2"/>
      <c r="I14" s="2"/>
      <c r="J14" s="2"/>
      <c r="K14" s="2"/>
    </row>
    <row r="15" spans="1:11" ht="15.75" thickBot="1">
      <c r="A15" s="316" t="s">
        <v>5</v>
      </c>
      <c r="B15" s="317"/>
      <c r="C15" s="317"/>
      <c r="D15" s="317"/>
      <c r="E15" s="317"/>
      <c r="F15" s="18">
        <v>1140.29</v>
      </c>
      <c r="G15" s="3"/>
      <c r="H15" s="2"/>
      <c r="I15" s="2"/>
      <c r="J15" s="2"/>
      <c r="K15" s="2"/>
    </row>
    <row r="16" spans="1:11" ht="15.75" thickBot="1">
      <c r="A16" s="306" t="s">
        <v>6</v>
      </c>
      <c r="B16" s="307"/>
      <c r="C16" s="307"/>
      <c r="D16" s="318"/>
      <c r="E16" s="10">
        <v>0</v>
      </c>
      <c r="F16" s="11">
        <f>F15*E16</f>
        <v>0</v>
      </c>
      <c r="G16" s="3"/>
      <c r="H16" s="2"/>
      <c r="I16" s="2">
        <f>44.93/1237</f>
        <v>0.0363217461600647</v>
      </c>
      <c r="J16" s="2"/>
      <c r="K16" s="2"/>
    </row>
    <row r="17" spans="1:11" ht="15.75" thickBot="1">
      <c r="A17" s="361"/>
      <c r="B17" s="362"/>
      <c r="C17" s="362"/>
      <c r="D17" s="362"/>
      <c r="E17" s="35"/>
      <c r="F17" s="36"/>
      <c r="G17" s="3"/>
      <c r="H17" s="2"/>
      <c r="I17" s="2"/>
      <c r="J17" s="2"/>
      <c r="K17" s="2"/>
    </row>
    <row r="18" spans="1:11" ht="15.75" thickBot="1">
      <c r="A18" s="306" t="s">
        <v>7</v>
      </c>
      <c r="B18" s="307"/>
      <c r="C18" s="307"/>
      <c r="D18" s="307"/>
      <c r="E18" s="12"/>
      <c r="F18" s="11"/>
      <c r="G18" s="3"/>
      <c r="H18" s="2"/>
      <c r="I18" s="2"/>
      <c r="J18" s="2"/>
      <c r="K18" s="2"/>
    </row>
    <row r="19" spans="1:11" ht="15.75" thickBot="1">
      <c r="A19" s="321" t="s">
        <v>8</v>
      </c>
      <c r="B19" s="322"/>
      <c r="C19" s="322"/>
      <c r="D19" s="322"/>
      <c r="E19" s="19"/>
      <c r="F19" s="20"/>
      <c r="G19" s="3"/>
      <c r="H19" s="2"/>
      <c r="I19" s="2"/>
      <c r="J19" s="2"/>
      <c r="K19" s="2"/>
    </row>
    <row r="20" spans="1:11" ht="15.75" thickBot="1">
      <c r="A20" s="306" t="s">
        <v>9</v>
      </c>
      <c r="B20" s="307"/>
      <c r="C20" s="307"/>
      <c r="D20" s="307"/>
      <c r="E20" s="13"/>
      <c r="F20" s="224">
        <f>I16*F15</f>
        <v>41.42</v>
      </c>
      <c r="G20" s="3"/>
      <c r="H20" s="2"/>
      <c r="I20" s="2"/>
      <c r="J20" s="2"/>
      <c r="K20" s="2"/>
    </row>
    <row r="21" spans="1:11" ht="15.75" thickBot="1">
      <c r="A21" s="308"/>
      <c r="B21" s="309"/>
      <c r="C21" s="309"/>
      <c r="D21" s="309"/>
      <c r="E21" s="309"/>
      <c r="F21" s="310"/>
      <c r="G21" s="3"/>
      <c r="H21" s="2"/>
      <c r="I21" s="2"/>
      <c r="J21" s="2"/>
      <c r="K21" s="2"/>
    </row>
    <row r="22" spans="1:11" ht="15.75" thickBot="1">
      <c r="A22" s="301" t="s">
        <v>10</v>
      </c>
      <c r="B22" s="302"/>
      <c r="C22" s="302"/>
      <c r="D22" s="303"/>
      <c r="E22" s="14"/>
      <c r="F22" s="15">
        <f>SUM(F19+F18+F16+F15+F17)</f>
        <v>1140.29</v>
      </c>
      <c r="G22" s="3"/>
      <c r="H22" s="2"/>
      <c r="I22" s="2"/>
      <c r="J22" s="2"/>
      <c r="K22" s="2"/>
    </row>
    <row r="23" spans="1:11" ht="15.75" thickBot="1">
      <c r="A23" s="37"/>
      <c r="B23" s="38"/>
      <c r="C23" s="38"/>
      <c r="D23" s="39"/>
      <c r="E23" s="39"/>
      <c r="F23" s="40"/>
      <c r="G23" s="3"/>
      <c r="H23" s="2"/>
      <c r="I23" s="2"/>
      <c r="J23" s="2"/>
      <c r="K23" s="2"/>
    </row>
    <row r="24" spans="1:11" ht="15.75" thickBot="1">
      <c r="A24" s="311" t="s">
        <v>11</v>
      </c>
      <c r="B24" s="312"/>
      <c r="C24" s="312"/>
      <c r="D24" s="312"/>
      <c r="E24" s="312"/>
      <c r="F24" s="313"/>
      <c r="G24" s="3"/>
      <c r="H24" s="2"/>
      <c r="I24" s="2"/>
      <c r="J24" s="2"/>
      <c r="K24" s="2"/>
    </row>
    <row r="25" spans="1:11" ht="15.75" thickBot="1">
      <c r="A25" s="162"/>
      <c r="B25" s="163"/>
      <c r="C25" s="163"/>
      <c r="D25" s="163"/>
      <c r="E25" s="163"/>
      <c r="F25" s="160"/>
      <c r="G25" s="3"/>
      <c r="H25" s="2"/>
      <c r="I25" s="2"/>
      <c r="J25" s="2"/>
      <c r="K25" s="2"/>
    </row>
    <row r="26" spans="1:11" ht="15.75" thickBot="1">
      <c r="A26" s="297" t="s">
        <v>12</v>
      </c>
      <c r="B26" s="298"/>
      <c r="C26" s="298"/>
      <c r="D26" s="298"/>
      <c r="E26" s="83"/>
      <c r="F26" s="84"/>
      <c r="G26" s="3"/>
      <c r="H26" s="2"/>
      <c r="I26" s="2"/>
      <c r="J26" s="2"/>
      <c r="K26" s="2"/>
    </row>
    <row r="27" spans="1:12" ht="15">
      <c r="A27" s="284" t="s">
        <v>13</v>
      </c>
      <c r="B27" s="285"/>
      <c r="C27" s="285"/>
      <c r="D27" s="285"/>
      <c r="E27" s="41">
        <v>0.2</v>
      </c>
      <c r="F27" s="42">
        <f>($F$15+$F$16+$F$17+F$18)*E27</f>
        <v>228.06</v>
      </c>
      <c r="G27" s="3"/>
      <c r="H27" s="2"/>
      <c r="I27" s="2"/>
      <c r="J27" s="2"/>
      <c r="K27" s="2"/>
      <c r="L27" s="107" t="e">
        <f>[1]!VExtenso(J27)</f>
        <v>#NAME?</v>
      </c>
    </row>
    <row r="28" spans="1:11" ht="15">
      <c r="A28" s="282" t="s">
        <v>14</v>
      </c>
      <c r="B28" s="283"/>
      <c r="C28" s="283"/>
      <c r="D28" s="283"/>
      <c r="E28" s="43">
        <v>0.08</v>
      </c>
      <c r="F28" s="44">
        <f aca="true" t="shared" si="0" ref="F28:F34">($F$15+$F$16+$F$18+$F$17)*E28</f>
        <v>91.22</v>
      </c>
      <c r="G28" s="3"/>
      <c r="H28" s="2"/>
      <c r="I28" s="2"/>
      <c r="J28" s="2"/>
      <c r="K28" s="2"/>
    </row>
    <row r="29" spans="1:11" ht="15">
      <c r="A29" s="284" t="s">
        <v>15</v>
      </c>
      <c r="B29" s="285"/>
      <c r="C29" s="285"/>
      <c r="D29" s="285"/>
      <c r="E29" s="41">
        <v>0.015</v>
      </c>
      <c r="F29" s="42">
        <f t="shared" si="0"/>
        <v>17.1</v>
      </c>
      <c r="G29" s="3"/>
      <c r="H29" s="2"/>
      <c r="I29" s="2"/>
      <c r="J29" s="2"/>
      <c r="K29" s="2"/>
    </row>
    <row r="30" spans="1:11" ht="15">
      <c r="A30" s="282" t="s">
        <v>16</v>
      </c>
      <c r="B30" s="283"/>
      <c r="C30" s="283"/>
      <c r="D30" s="283"/>
      <c r="E30" s="43">
        <v>0.01</v>
      </c>
      <c r="F30" s="44">
        <f t="shared" si="0"/>
        <v>11.4</v>
      </c>
      <c r="G30" s="3"/>
      <c r="H30" s="2"/>
      <c r="I30" s="2"/>
      <c r="J30" s="2"/>
      <c r="K30" s="2"/>
    </row>
    <row r="31" spans="1:11" ht="15">
      <c r="A31" s="284" t="s">
        <v>17</v>
      </c>
      <c r="B31" s="285"/>
      <c r="C31" s="285"/>
      <c r="D31" s="285"/>
      <c r="E31" s="41">
        <v>0.002</v>
      </c>
      <c r="F31" s="42">
        <f t="shared" si="0"/>
        <v>2.28</v>
      </c>
      <c r="G31" s="3"/>
      <c r="H31" s="2"/>
      <c r="I31" s="2"/>
      <c r="J31" s="2"/>
      <c r="K31" s="2"/>
    </row>
    <row r="32" spans="1:11" ht="15">
      <c r="A32" s="282" t="s">
        <v>18</v>
      </c>
      <c r="B32" s="283"/>
      <c r="C32" s="283"/>
      <c r="D32" s="283"/>
      <c r="E32" s="43">
        <v>0.006</v>
      </c>
      <c r="F32" s="44">
        <f t="shared" si="0"/>
        <v>6.84</v>
      </c>
      <c r="G32" s="3"/>
      <c r="H32" s="2"/>
      <c r="I32" s="2"/>
      <c r="J32" s="2"/>
      <c r="K32" s="2"/>
    </row>
    <row r="33" spans="1:11" ht="15">
      <c r="A33" s="284" t="s">
        <v>19</v>
      </c>
      <c r="B33" s="285"/>
      <c r="C33" s="285"/>
      <c r="D33" s="285"/>
      <c r="E33" s="41">
        <v>0.025</v>
      </c>
      <c r="F33" s="42">
        <f t="shared" si="0"/>
        <v>28.51</v>
      </c>
      <c r="G33" s="3"/>
      <c r="H33" s="2"/>
      <c r="I33" s="2"/>
      <c r="J33" s="2"/>
      <c r="K33" s="2"/>
    </row>
    <row r="34" spans="1:11" ht="15.75" thickBot="1">
      <c r="A34" s="282" t="s">
        <v>20</v>
      </c>
      <c r="B34" s="283"/>
      <c r="C34" s="283"/>
      <c r="D34" s="283"/>
      <c r="E34" s="43">
        <v>0.03</v>
      </c>
      <c r="F34" s="44">
        <f t="shared" si="0"/>
        <v>34.21</v>
      </c>
      <c r="G34" s="3"/>
      <c r="H34" s="2"/>
      <c r="I34" s="2"/>
      <c r="J34" s="2"/>
      <c r="K34" s="2"/>
    </row>
    <row r="35" spans="1:11" ht="15.75" thickBot="1">
      <c r="A35" s="301" t="s">
        <v>21</v>
      </c>
      <c r="B35" s="302"/>
      <c r="C35" s="302"/>
      <c r="D35" s="302"/>
      <c r="E35" s="16">
        <f>SUM(E27:E34)</f>
        <v>0.368</v>
      </c>
      <c r="F35" s="24">
        <f>SUM(F27:F34)</f>
        <v>419.62</v>
      </c>
      <c r="G35" s="3"/>
      <c r="H35" s="2"/>
      <c r="I35" s="2"/>
      <c r="J35" s="2"/>
      <c r="K35" s="2"/>
    </row>
    <row r="36" spans="1:11" ht="15">
      <c r="A36" s="37"/>
      <c r="B36" s="38"/>
      <c r="C36" s="38"/>
      <c r="D36" s="39"/>
      <c r="E36" s="39"/>
      <c r="F36" s="40"/>
      <c r="G36" s="3"/>
      <c r="H36" s="2"/>
      <c r="I36" s="2"/>
      <c r="J36" s="2"/>
      <c r="K36" s="2"/>
    </row>
    <row r="37" spans="1:11" ht="15.75" thickBot="1">
      <c r="A37" s="56"/>
      <c r="B37" s="55"/>
      <c r="C37" s="55"/>
      <c r="D37" s="47"/>
      <c r="E37" s="47"/>
      <c r="F37" s="34"/>
      <c r="G37" s="3"/>
      <c r="H37" s="2"/>
      <c r="I37" s="2"/>
      <c r="J37" s="2"/>
      <c r="K37" s="2"/>
    </row>
    <row r="38" spans="1:11" ht="15.75" thickBot="1">
      <c r="A38" s="297" t="s">
        <v>22</v>
      </c>
      <c r="B38" s="298"/>
      <c r="C38" s="298"/>
      <c r="D38" s="298"/>
      <c r="E38" s="80"/>
      <c r="F38" s="81"/>
      <c r="G38" s="3"/>
      <c r="H38" s="2"/>
      <c r="I38" s="2"/>
      <c r="J38" s="2"/>
      <c r="K38" s="2"/>
    </row>
    <row r="39" spans="1:11" ht="15">
      <c r="A39" s="282" t="s">
        <v>23</v>
      </c>
      <c r="B39" s="283"/>
      <c r="C39" s="283"/>
      <c r="D39" s="283"/>
      <c r="E39" s="220">
        <f>(1/12)</f>
        <v>0.08333</v>
      </c>
      <c r="F39" s="44">
        <f aca="true" t="shared" si="1" ref="F39:F46">($F$15+$F$16+$F$18+$F$17)*E39</f>
        <v>95.02</v>
      </c>
      <c r="G39" s="3"/>
      <c r="H39" s="2"/>
      <c r="I39" s="2"/>
      <c r="J39" s="2"/>
      <c r="K39" s="2"/>
    </row>
    <row r="40" spans="1:11" ht="15">
      <c r="A40" s="284" t="s">
        <v>24</v>
      </c>
      <c r="B40" s="285"/>
      <c r="C40" s="285"/>
      <c r="D40" s="285"/>
      <c r="E40" s="46">
        <f>((1+1/3)/12)</f>
        <v>0.11111</v>
      </c>
      <c r="F40" s="42">
        <f t="shared" si="1"/>
        <v>126.7</v>
      </c>
      <c r="G40" s="3"/>
      <c r="H40" s="2"/>
      <c r="I40" s="2"/>
      <c r="J40" s="2"/>
      <c r="K40" s="2"/>
    </row>
    <row r="41" spans="1:11" ht="15">
      <c r="A41" s="282" t="s">
        <v>25</v>
      </c>
      <c r="B41" s="283"/>
      <c r="C41" s="283"/>
      <c r="D41" s="283"/>
      <c r="E41" s="43">
        <v>0.0194</v>
      </c>
      <c r="F41" s="44">
        <f t="shared" si="1"/>
        <v>22.12</v>
      </c>
      <c r="G41" s="3"/>
      <c r="H41" s="2"/>
      <c r="I41" s="2"/>
      <c r="J41" s="2"/>
      <c r="K41" s="2"/>
    </row>
    <row r="42" spans="1:11" ht="15">
      <c r="A42" s="284" t="s">
        <v>26</v>
      </c>
      <c r="B42" s="285"/>
      <c r="C42" s="285"/>
      <c r="D42" s="285"/>
      <c r="E42" s="41">
        <f>((5/30)/12)</f>
        <v>0.0139</v>
      </c>
      <c r="F42" s="42">
        <f t="shared" si="1"/>
        <v>15.85</v>
      </c>
      <c r="G42" s="3"/>
      <c r="H42" s="2"/>
      <c r="I42" s="2"/>
      <c r="J42" s="2"/>
      <c r="K42" s="2"/>
    </row>
    <row r="43" spans="1:11" ht="15">
      <c r="A43" s="282" t="s">
        <v>27</v>
      </c>
      <c r="B43" s="283"/>
      <c r="C43" s="283"/>
      <c r="D43" s="283"/>
      <c r="E43" s="43">
        <v>0.0021</v>
      </c>
      <c r="F43" s="44">
        <f t="shared" si="1"/>
        <v>2.39</v>
      </c>
      <c r="G43" s="3"/>
      <c r="H43" s="2"/>
      <c r="I43" s="2"/>
      <c r="J43" s="2"/>
      <c r="K43" s="2"/>
    </row>
    <row r="44" spans="1:11" ht="15">
      <c r="A44" s="284" t="s">
        <v>28</v>
      </c>
      <c r="B44" s="285"/>
      <c r="C44" s="285"/>
      <c r="D44" s="285"/>
      <c r="E44" s="41">
        <v>0.0056</v>
      </c>
      <c r="F44" s="42">
        <f t="shared" si="1"/>
        <v>6.39</v>
      </c>
      <c r="G44" s="3"/>
      <c r="H44" s="2"/>
      <c r="I44" s="2"/>
      <c r="J44" s="2"/>
      <c r="K44" s="2"/>
    </row>
    <row r="45" spans="1:11" ht="15">
      <c r="A45" s="282" t="s">
        <v>29</v>
      </c>
      <c r="B45" s="283"/>
      <c r="C45" s="283"/>
      <c r="D45" s="283"/>
      <c r="E45" s="220">
        <f>(0.1111*0.02*0.333)</f>
        <v>0.00074</v>
      </c>
      <c r="F45" s="44">
        <f t="shared" si="1"/>
        <v>0.84</v>
      </c>
      <c r="G45" s="3"/>
      <c r="H45" s="2"/>
      <c r="I45" s="2"/>
      <c r="J45" s="2"/>
      <c r="K45" s="2"/>
    </row>
    <row r="46" spans="1:11" ht="15">
      <c r="A46" s="284" t="s">
        <v>30</v>
      </c>
      <c r="B46" s="285"/>
      <c r="C46" s="285"/>
      <c r="D46" s="285"/>
      <c r="E46" s="46">
        <f>((5/30)/12)*0.015</f>
        <v>0.00021</v>
      </c>
      <c r="F46" s="42">
        <f t="shared" si="1"/>
        <v>0.24</v>
      </c>
      <c r="G46" s="3"/>
      <c r="H46" s="2"/>
      <c r="I46" s="2"/>
      <c r="J46" s="2"/>
      <c r="K46" s="2"/>
    </row>
    <row r="47" spans="1:11" ht="15.75" thickBot="1">
      <c r="A47" s="304" t="s">
        <v>9</v>
      </c>
      <c r="B47" s="305"/>
      <c r="C47" s="305"/>
      <c r="D47" s="305"/>
      <c r="E47" s="39"/>
      <c r="F47" s="40"/>
      <c r="G47" s="3"/>
      <c r="H47" s="2"/>
      <c r="I47" s="2"/>
      <c r="J47" s="2"/>
      <c r="K47" s="2"/>
    </row>
    <row r="48" spans="1:11" ht="15.75" thickBot="1">
      <c r="A48" s="301" t="s">
        <v>31</v>
      </c>
      <c r="B48" s="302"/>
      <c r="C48" s="302"/>
      <c r="D48" s="303"/>
      <c r="E48" s="16">
        <f>SUM(E39:E46)</f>
        <v>0.2364</v>
      </c>
      <c r="F48" s="24">
        <f>SUM(F39:F46)</f>
        <v>269.55</v>
      </c>
      <c r="G48" s="3"/>
      <c r="H48" s="2"/>
      <c r="I48" s="2"/>
      <c r="J48" s="2"/>
      <c r="K48" s="2"/>
    </row>
    <row r="49" spans="1:11" ht="15.75" thickBot="1">
      <c r="A49" s="37"/>
      <c r="B49" s="38"/>
      <c r="C49" s="38"/>
      <c r="D49" s="39"/>
      <c r="E49" s="39"/>
      <c r="F49" s="40"/>
      <c r="G49" s="3"/>
      <c r="H49" s="2"/>
      <c r="I49" s="2"/>
      <c r="J49" s="2"/>
      <c r="K49" s="2"/>
    </row>
    <row r="50" spans="1:11" ht="15.75" thickBot="1">
      <c r="A50" s="297" t="s">
        <v>32</v>
      </c>
      <c r="B50" s="298"/>
      <c r="C50" s="298"/>
      <c r="D50" s="298"/>
      <c r="E50" s="80"/>
      <c r="F50" s="81"/>
      <c r="G50" s="3"/>
      <c r="H50" s="2"/>
      <c r="I50" s="2"/>
      <c r="J50" s="2"/>
      <c r="K50" s="2"/>
    </row>
    <row r="51" spans="1:11" ht="15">
      <c r="A51" s="282" t="s">
        <v>33</v>
      </c>
      <c r="B51" s="283"/>
      <c r="C51" s="283"/>
      <c r="D51" s="283"/>
      <c r="E51" s="43">
        <v>0.0133</v>
      </c>
      <c r="F51" s="44">
        <f>($F$15+$F$16+$F$18+$F$17)*E51</f>
        <v>15.17</v>
      </c>
      <c r="G51" s="3"/>
      <c r="H51" s="2"/>
      <c r="I51" s="2"/>
      <c r="J51" s="2"/>
      <c r="K51" s="2"/>
    </row>
    <row r="52" spans="1:11" ht="15">
      <c r="A52" s="284" t="s">
        <v>34</v>
      </c>
      <c r="B52" s="285"/>
      <c r="C52" s="285"/>
      <c r="D52" s="285"/>
      <c r="E52" s="41">
        <f>(0.02*(1/12))</f>
        <v>0.0017</v>
      </c>
      <c r="F52" s="42">
        <f>($F$15+$F$16+$F$18+$F$17)*E52</f>
        <v>1.94</v>
      </c>
      <c r="G52" s="3"/>
      <c r="H52" s="2"/>
      <c r="I52" s="2"/>
      <c r="J52" s="2"/>
      <c r="K52" s="2"/>
    </row>
    <row r="53" spans="1:11" ht="15">
      <c r="A53" s="282" t="s">
        <v>35</v>
      </c>
      <c r="B53" s="283"/>
      <c r="C53" s="283"/>
      <c r="D53" s="283"/>
      <c r="E53" s="43">
        <v>0.032</v>
      </c>
      <c r="F53" s="44">
        <f>($F$15+$F$16+$F$18+$F$17)*E53</f>
        <v>36.49</v>
      </c>
      <c r="G53" s="3"/>
      <c r="H53" s="2"/>
      <c r="I53" s="2"/>
      <c r="J53" s="2"/>
      <c r="K53" s="2"/>
    </row>
    <row r="54" spans="1:11" ht="15.75" thickBot="1">
      <c r="A54" s="284" t="s">
        <v>36</v>
      </c>
      <c r="B54" s="285"/>
      <c r="C54" s="285"/>
      <c r="D54" s="285"/>
      <c r="E54" s="41">
        <f>(1*0.1*0.08)</f>
        <v>0.008</v>
      </c>
      <c r="F54" s="42">
        <f>($F$15+$F$16+$F$18+$F$17)*E54</f>
        <v>9.12</v>
      </c>
      <c r="G54" s="3"/>
      <c r="H54" s="2"/>
      <c r="I54" s="2"/>
      <c r="J54" s="2"/>
      <c r="K54" s="2"/>
    </row>
    <row r="55" spans="1:11" ht="15.75" thickBot="1">
      <c r="A55" s="266" t="s">
        <v>37</v>
      </c>
      <c r="B55" s="267"/>
      <c r="C55" s="267"/>
      <c r="D55" s="267"/>
      <c r="E55" s="21">
        <f>SUM(E51:E54)</f>
        <v>0.055</v>
      </c>
      <c r="F55" s="22">
        <f>SUM(F51:F54)</f>
        <v>62.72</v>
      </c>
      <c r="G55" s="3"/>
      <c r="H55" s="2"/>
      <c r="I55" s="2"/>
      <c r="J55" s="2"/>
      <c r="K55" s="2"/>
    </row>
    <row r="56" spans="1:11" ht="15.75" thickBot="1">
      <c r="A56" s="299"/>
      <c r="B56" s="300"/>
      <c r="C56" s="300"/>
      <c r="D56" s="300"/>
      <c r="E56" s="47"/>
      <c r="F56" s="34"/>
      <c r="G56" s="3"/>
      <c r="H56" s="2"/>
      <c r="I56" s="2"/>
      <c r="J56" s="2"/>
      <c r="K56" s="2"/>
    </row>
    <row r="57" spans="1:11" ht="15.75" thickBot="1">
      <c r="A57" s="297" t="s">
        <v>38</v>
      </c>
      <c r="B57" s="298"/>
      <c r="C57" s="298"/>
      <c r="D57" s="298"/>
      <c r="E57" s="80"/>
      <c r="F57" s="81"/>
      <c r="G57" s="3"/>
      <c r="H57" s="2"/>
      <c r="I57" s="2"/>
      <c r="J57" s="2"/>
      <c r="K57" s="2"/>
    </row>
    <row r="58" spans="1:11" ht="15.75" thickBot="1">
      <c r="A58" s="282" t="s">
        <v>39</v>
      </c>
      <c r="B58" s="283"/>
      <c r="C58" s="283"/>
      <c r="D58" s="283"/>
      <c r="E58" s="43">
        <f>E35*E48</f>
        <v>0.087</v>
      </c>
      <c r="F58" s="44">
        <f>($F$15+$F$16+$F$18+$F$17)*E58</f>
        <v>99.21</v>
      </c>
      <c r="G58" s="3"/>
      <c r="H58" s="2"/>
      <c r="I58" s="2"/>
      <c r="J58" s="2"/>
      <c r="K58" s="2"/>
    </row>
    <row r="59" spans="1:11" ht="15.75" thickBot="1">
      <c r="A59" s="301" t="s">
        <v>40</v>
      </c>
      <c r="B59" s="302"/>
      <c r="C59" s="302"/>
      <c r="D59" s="302"/>
      <c r="E59" s="16">
        <f>E58</f>
        <v>0.087</v>
      </c>
      <c r="F59" s="17">
        <f>SUM(F58)</f>
        <v>99.21</v>
      </c>
      <c r="G59" s="3"/>
      <c r="H59" s="2"/>
      <c r="I59" s="2"/>
      <c r="J59" s="2"/>
      <c r="K59" s="2"/>
    </row>
    <row r="60" spans="1:11" ht="15.75" thickBot="1">
      <c r="A60" s="369"/>
      <c r="B60" s="370"/>
      <c r="C60" s="370"/>
      <c r="D60" s="370"/>
      <c r="E60" s="47"/>
      <c r="F60" s="34"/>
      <c r="G60" s="3"/>
      <c r="H60" s="2"/>
      <c r="I60" s="2"/>
      <c r="J60" s="2"/>
      <c r="K60" s="2"/>
    </row>
    <row r="61" spans="1:11" ht="15.75" thickBot="1">
      <c r="A61" s="297" t="s">
        <v>41</v>
      </c>
      <c r="B61" s="298"/>
      <c r="C61" s="298"/>
      <c r="D61" s="298"/>
      <c r="E61" s="80"/>
      <c r="F61" s="82"/>
      <c r="G61" s="3"/>
      <c r="H61" s="2"/>
      <c r="I61" s="2"/>
      <c r="J61" s="2"/>
      <c r="K61" s="2"/>
    </row>
    <row r="62" spans="1:11" ht="15">
      <c r="A62" s="282" t="s">
        <v>42</v>
      </c>
      <c r="B62" s="283"/>
      <c r="C62" s="283"/>
      <c r="D62" s="283"/>
      <c r="E62" s="43">
        <f>(E28*E51)</f>
        <v>0.0011</v>
      </c>
      <c r="F62" s="44">
        <f>($F$15+$F$16+$F$18+$F$17)*E62</f>
        <v>1.25</v>
      </c>
      <c r="G62" s="3"/>
      <c r="H62" s="2"/>
      <c r="I62" s="2"/>
      <c r="J62" s="2"/>
      <c r="K62" s="2"/>
    </row>
    <row r="63" spans="1:11" ht="31.5" customHeight="1" thickBot="1">
      <c r="A63" s="284" t="s">
        <v>43</v>
      </c>
      <c r="B63" s="285"/>
      <c r="C63" s="285"/>
      <c r="D63" s="285"/>
      <c r="E63" s="46">
        <f>(E28*E43)</f>
        <v>0.00017</v>
      </c>
      <c r="F63" s="42">
        <f>($F$15+$F$16+$F$18+$F$17)*E63</f>
        <v>0.19</v>
      </c>
      <c r="G63" s="3"/>
      <c r="H63" s="2"/>
      <c r="I63" s="2"/>
      <c r="J63" s="2"/>
      <c r="K63" s="2"/>
    </row>
    <row r="64" spans="1:11" ht="15.75" thickBot="1">
      <c r="A64" s="266" t="s">
        <v>44</v>
      </c>
      <c r="B64" s="267"/>
      <c r="C64" s="267"/>
      <c r="D64" s="267"/>
      <c r="E64" s="21">
        <f>SUM(E62:E63)</f>
        <v>0.0013</v>
      </c>
      <c r="F64" s="22">
        <f>SUM(F62:F63)</f>
        <v>1.44</v>
      </c>
      <c r="G64" s="3"/>
      <c r="H64" s="2"/>
      <c r="I64" s="2"/>
      <c r="J64" s="2"/>
      <c r="K64" s="2"/>
    </row>
    <row r="65" spans="1:11" ht="15.75" thickBot="1">
      <c r="A65" s="299"/>
      <c r="B65" s="300"/>
      <c r="C65" s="300"/>
      <c r="D65" s="300"/>
      <c r="E65" s="47"/>
      <c r="F65" s="34"/>
      <c r="G65" s="3"/>
      <c r="H65" s="2"/>
      <c r="I65" s="2"/>
      <c r="J65" s="2"/>
      <c r="K65" s="2"/>
    </row>
    <row r="66" spans="1:11" ht="15.75" thickBot="1">
      <c r="A66" s="297" t="s">
        <v>45</v>
      </c>
      <c r="B66" s="298"/>
      <c r="C66" s="298"/>
      <c r="D66" s="298"/>
      <c r="E66" s="80"/>
      <c r="F66" s="81"/>
      <c r="G66" s="3"/>
      <c r="H66" s="2"/>
      <c r="I66" s="2"/>
      <c r="J66" s="2"/>
      <c r="K66" s="2"/>
    </row>
    <row r="67" spans="1:11" ht="31.5" customHeight="1" thickBot="1">
      <c r="A67" s="284" t="s">
        <v>46</v>
      </c>
      <c r="B67" s="285"/>
      <c r="C67" s="285"/>
      <c r="D67" s="285"/>
      <c r="E67" s="41">
        <f>(E35)*(13/12)*(4/12)*0.02</f>
        <v>0.0027</v>
      </c>
      <c r="F67" s="42">
        <f>($F$15+$F$16+$F$18+$F$17)*E67</f>
        <v>3.08</v>
      </c>
      <c r="G67" s="3"/>
      <c r="H67" s="2"/>
      <c r="I67" s="2"/>
      <c r="J67" s="2"/>
      <c r="K67" s="2"/>
    </row>
    <row r="68" spans="1:11" ht="15.75" thickBot="1">
      <c r="A68" s="266" t="s">
        <v>47</v>
      </c>
      <c r="B68" s="267"/>
      <c r="C68" s="267"/>
      <c r="D68" s="268"/>
      <c r="E68" s="21">
        <f>E67</f>
        <v>0.0027</v>
      </c>
      <c r="F68" s="22">
        <f>F67</f>
        <v>3.08</v>
      </c>
      <c r="G68" s="3"/>
      <c r="H68" s="2"/>
      <c r="I68" s="2"/>
      <c r="J68" s="2"/>
      <c r="K68" s="2"/>
    </row>
    <row r="69" spans="1:11" ht="15.75" thickBot="1">
      <c r="A69" s="369"/>
      <c r="B69" s="370"/>
      <c r="C69" s="370"/>
      <c r="D69" s="370"/>
      <c r="E69" s="33"/>
      <c r="F69" s="48"/>
      <c r="G69" s="3"/>
      <c r="H69" s="2"/>
      <c r="I69" s="2"/>
      <c r="J69" s="2"/>
      <c r="K69" s="2"/>
    </row>
    <row r="70" spans="1:11" ht="15.75" thickBot="1">
      <c r="A70" s="266" t="s">
        <v>48</v>
      </c>
      <c r="B70" s="267"/>
      <c r="C70" s="267"/>
      <c r="D70" s="268"/>
      <c r="E70" s="21">
        <f>E68+E64+E59+E55+E48+E35</f>
        <v>0.7504</v>
      </c>
      <c r="F70" s="49">
        <f>F68+F64+F59+F55+F48+F35</f>
        <v>855.62</v>
      </c>
      <c r="G70" s="3"/>
      <c r="H70" s="2"/>
      <c r="I70" s="2"/>
      <c r="J70" s="2"/>
      <c r="K70" s="2"/>
    </row>
    <row r="71" spans="1:11" ht="15.75" thickBot="1">
      <c r="A71" s="369"/>
      <c r="B71" s="370"/>
      <c r="C71" s="370"/>
      <c r="D71" s="370"/>
      <c r="E71" s="47"/>
      <c r="F71" s="50"/>
      <c r="G71" s="3"/>
      <c r="H71" s="2"/>
      <c r="I71" s="2"/>
      <c r="J71" s="2"/>
      <c r="K71" s="2"/>
    </row>
    <row r="72" spans="1:11" ht="15.75" customHeight="1" thickBot="1">
      <c r="A72" s="266" t="s">
        <v>49</v>
      </c>
      <c r="B72" s="267"/>
      <c r="C72" s="267"/>
      <c r="D72" s="267"/>
      <c r="E72" s="268"/>
      <c r="F72" s="49">
        <f>F70+F22</f>
        <v>1995.91</v>
      </c>
      <c r="G72" s="3"/>
      <c r="H72" s="2"/>
      <c r="I72" s="2"/>
      <c r="J72" s="2"/>
      <c r="K72" s="2"/>
    </row>
    <row r="73" spans="1:11" ht="15.75" thickBot="1">
      <c r="A73" s="369"/>
      <c r="B73" s="370"/>
      <c r="C73" s="370"/>
      <c r="D73" s="370"/>
      <c r="E73" s="47"/>
      <c r="F73" s="48"/>
      <c r="G73" s="3"/>
      <c r="H73" s="2"/>
      <c r="I73" s="2"/>
      <c r="J73" s="2"/>
      <c r="K73" s="2"/>
    </row>
    <row r="74" spans="1:11" ht="15.75" thickBot="1">
      <c r="A74" s="292" t="s">
        <v>50</v>
      </c>
      <c r="B74" s="293"/>
      <c r="C74" s="293"/>
      <c r="D74" s="293"/>
      <c r="E74" s="293"/>
      <c r="F74" s="294"/>
      <c r="G74" s="3"/>
      <c r="H74" s="2"/>
      <c r="I74" s="2"/>
      <c r="J74" s="2"/>
      <c r="K74" s="2"/>
    </row>
    <row r="75" spans="1:11" ht="15">
      <c r="A75" s="287" t="s">
        <v>51</v>
      </c>
      <c r="B75" s="288"/>
      <c r="C75" s="288"/>
      <c r="D75" s="288"/>
      <c r="E75" s="33"/>
      <c r="F75" s="106">
        <f>'Uniforme 2 (Operador)'!D10</f>
        <v>40.75</v>
      </c>
      <c r="G75" s="3"/>
      <c r="H75" s="2"/>
      <c r="I75" s="2"/>
      <c r="J75" s="2"/>
      <c r="K75" s="2"/>
    </row>
    <row r="76" spans="1:11" ht="15">
      <c r="A76" s="282" t="s">
        <v>102</v>
      </c>
      <c r="B76" s="283"/>
      <c r="C76" s="283"/>
      <c r="D76" s="283"/>
      <c r="E76" s="51"/>
      <c r="F76" s="52">
        <f>'Base (Operador)'!C4</f>
        <v>0</v>
      </c>
      <c r="G76" s="3"/>
      <c r="H76" s="2"/>
      <c r="I76" s="2"/>
      <c r="J76" s="2"/>
      <c r="K76" s="2"/>
    </row>
    <row r="77" spans="1:11" ht="15">
      <c r="A77" s="287" t="s">
        <v>103</v>
      </c>
      <c r="B77" s="288"/>
      <c r="C77" s="288"/>
      <c r="D77" s="288"/>
      <c r="E77" s="33"/>
      <c r="F77" s="53">
        <f>'Base (Operador)'!C5*0.8</f>
        <v>224</v>
      </c>
      <c r="G77" s="3"/>
      <c r="H77" s="2"/>
      <c r="I77" s="2"/>
      <c r="J77" s="2"/>
      <c r="K77" s="2"/>
    </row>
    <row r="78" spans="1:11" ht="15">
      <c r="A78" s="282" t="s">
        <v>53</v>
      </c>
      <c r="B78" s="283"/>
      <c r="C78" s="283"/>
      <c r="D78" s="283"/>
      <c r="E78" s="51"/>
      <c r="F78" s="96">
        <f>'Base (Operador)'!C15</f>
        <v>62.18</v>
      </c>
      <c r="G78" s="3"/>
      <c r="H78" s="2"/>
      <c r="I78" s="2"/>
      <c r="J78" s="2"/>
      <c r="K78" s="2"/>
    </row>
    <row r="79" spans="1:11" ht="15">
      <c r="A79" s="287" t="s">
        <v>104</v>
      </c>
      <c r="B79" s="288"/>
      <c r="C79" s="288"/>
      <c r="D79" s="288"/>
      <c r="E79" s="95"/>
      <c r="F79" s="53">
        <f>'Base (Operador)'!C6</f>
        <v>45</v>
      </c>
      <c r="G79" s="3"/>
      <c r="H79" s="2"/>
      <c r="I79" s="2"/>
      <c r="J79" s="2"/>
      <c r="K79" s="2"/>
    </row>
    <row r="80" spans="1:11" ht="15">
      <c r="A80" s="282" t="s">
        <v>101</v>
      </c>
      <c r="B80" s="283"/>
      <c r="C80" s="283"/>
      <c r="D80" s="283"/>
      <c r="E80" s="51"/>
      <c r="F80" s="134">
        <f>'Insumos (Operador)'!H9</f>
        <v>347.64</v>
      </c>
      <c r="G80" s="3"/>
      <c r="H80" s="2"/>
      <c r="I80" s="2"/>
      <c r="J80" s="2"/>
      <c r="K80" s="2"/>
    </row>
    <row r="81" spans="1:11" ht="15">
      <c r="A81" s="287" t="s">
        <v>85</v>
      </c>
      <c r="B81" s="288"/>
      <c r="C81" s="288"/>
      <c r="D81" s="288"/>
      <c r="E81" s="95"/>
      <c r="F81" s="133">
        <f>'Equipamentos (Operador)'!G35</f>
        <v>623.03</v>
      </c>
      <c r="G81" s="3"/>
      <c r="H81" s="2"/>
      <c r="I81" s="2"/>
      <c r="J81" s="2"/>
      <c r="K81" s="2"/>
    </row>
    <row r="82" spans="1:11" ht="15">
      <c r="A82" s="282" t="s">
        <v>105</v>
      </c>
      <c r="B82" s="283"/>
      <c r="C82" s="283"/>
      <c r="D82" s="283"/>
      <c r="E82" s="51"/>
      <c r="F82" s="52">
        <f>'Base (Operador)'!C7</f>
        <v>14.5</v>
      </c>
      <c r="G82" s="3"/>
      <c r="H82" s="2"/>
      <c r="I82" s="2"/>
      <c r="J82" s="2"/>
      <c r="K82" s="2"/>
    </row>
    <row r="83" spans="1:11" ht="15">
      <c r="A83" s="287" t="s">
        <v>138</v>
      </c>
      <c r="B83" s="288"/>
      <c r="C83" s="288"/>
      <c r="D83" s="288"/>
      <c r="E83" s="95"/>
      <c r="F83" s="53">
        <f>'Base (Operador)'!C8</f>
        <v>14.5</v>
      </c>
      <c r="G83" s="3"/>
      <c r="H83" s="2"/>
      <c r="I83" s="2"/>
      <c r="J83" s="2"/>
      <c r="K83" s="2"/>
    </row>
    <row r="84" spans="1:11" ht="15">
      <c r="A84" s="282" t="s">
        <v>166</v>
      </c>
      <c r="B84" s="283"/>
      <c r="C84" s="283"/>
      <c r="D84" s="283"/>
      <c r="E84" s="51"/>
      <c r="F84" s="52"/>
      <c r="G84" s="3"/>
      <c r="H84" s="2"/>
      <c r="I84" s="2"/>
      <c r="J84" s="2"/>
      <c r="K84" s="2"/>
    </row>
    <row r="85" spans="1:11" ht="15">
      <c r="A85" s="287" t="s">
        <v>54</v>
      </c>
      <c r="B85" s="288"/>
      <c r="C85" s="288"/>
      <c r="D85" s="288"/>
      <c r="E85" s="95"/>
      <c r="F85" s="136">
        <f>'EPIs (Operador)'!D11</f>
        <v>16.01</v>
      </c>
      <c r="G85" s="3"/>
      <c r="H85" s="2"/>
      <c r="I85" s="2"/>
      <c r="J85" s="2"/>
      <c r="K85" s="2"/>
    </row>
    <row r="86" spans="1:11" ht="15.75" thickBot="1">
      <c r="A86" s="282"/>
      <c r="B86" s="283"/>
      <c r="C86" s="283"/>
      <c r="D86" s="283"/>
      <c r="E86" s="51"/>
      <c r="F86" s="52"/>
      <c r="G86" s="3"/>
      <c r="H86" s="2"/>
      <c r="I86" s="2"/>
      <c r="J86" s="2"/>
      <c r="K86" s="2"/>
    </row>
    <row r="87" spans="1:11" ht="15.75" thickBot="1">
      <c r="A87" s="289" t="s">
        <v>55</v>
      </c>
      <c r="B87" s="290"/>
      <c r="C87" s="290"/>
      <c r="D87" s="290"/>
      <c r="E87" s="291"/>
      <c r="F87" s="105">
        <f>SUM(F75:F86)</f>
        <v>1387.61</v>
      </c>
      <c r="G87" s="3"/>
      <c r="H87" s="2"/>
      <c r="I87" s="2"/>
      <c r="J87" s="2"/>
      <c r="K87" s="2"/>
    </row>
    <row r="88" spans="1:11" ht="15.75" thickBot="1">
      <c r="A88" s="54"/>
      <c r="B88" s="55"/>
      <c r="C88" s="55"/>
      <c r="D88" s="55"/>
      <c r="E88" s="33"/>
      <c r="F88" s="45"/>
      <c r="G88" s="3"/>
      <c r="H88" s="2"/>
      <c r="I88" s="2"/>
      <c r="J88" s="2"/>
      <c r="K88" s="2"/>
    </row>
    <row r="89" spans="1:11" ht="15.75" thickBot="1">
      <c r="A89" s="266" t="s">
        <v>56</v>
      </c>
      <c r="B89" s="267"/>
      <c r="C89" s="267"/>
      <c r="D89" s="267"/>
      <c r="E89" s="268"/>
      <c r="F89" s="23">
        <f>F87+F70+F22</f>
        <v>3383.52</v>
      </c>
      <c r="G89" s="3"/>
      <c r="H89" s="2"/>
      <c r="I89" s="2"/>
      <c r="J89" s="2"/>
      <c r="K89" s="2"/>
    </row>
    <row r="90" spans="1:11" ht="15.75" thickBot="1">
      <c r="A90" s="56"/>
      <c r="B90" s="55"/>
      <c r="C90" s="55"/>
      <c r="D90" s="47"/>
      <c r="E90" s="47"/>
      <c r="F90" s="48"/>
      <c r="G90" s="3"/>
      <c r="H90" s="2"/>
      <c r="I90" s="2"/>
      <c r="J90" s="2"/>
      <c r="K90" s="2"/>
    </row>
    <row r="91" spans="1:11" ht="15.75" customHeight="1" thickBot="1">
      <c r="A91" s="292" t="s">
        <v>57</v>
      </c>
      <c r="B91" s="293"/>
      <c r="C91" s="293"/>
      <c r="D91" s="293"/>
      <c r="E91" s="293"/>
      <c r="F91" s="294"/>
      <c r="G91" s="3"/>
      <c r="H91" s="2"/>
      <c r="I91" s="2"/>
      <c r="J91" s="2"/>
      <c r="K91" s="2"/>
    </row>
    <row r="92" spans="1:11" ht="15">
      <c r="A92" s="284" t="s">
        <v>58</v>
      </c>
      <c r="B92" s="285"/>
      <c r="C92" s="285"/>
      <c r="D92" s="285"/>
      <c r="E92" s="33"/>
      <c r="F92" s="57">
        <f>Plan2!D23</f>
        <v>0.04</v>
      </c>
      <c r="G92" s="3"/>
      <c r="H92" s="2"/>
      <c r="I92" s="2"/>
      <c r="J92" s="2"/>
      <c r="K92" s="2"/>
    </row>
    <row r="93" spans="1:11" ht="15">
      <c r="A93" s="282" t="s">
        <v>59</v>
      </c>
      <c r="B93" s="283"/>
      <c r="C93" s="283"/>
      <c r="D93" s="283"/>
      <c r="E93" s="161"/>
      <c r="F93" s="58">
        <f>Plan2!D24</f>
        <v>0.063</v>
      </c>
      <c r="G93" s="3"/>
      <c r="H93" s="2"/>
      <c r="I93" s="2"/>
      <c r="J93" s="2"/>
      <c r="K93" s="2"/>
    </row>
    <row r="94" spans="1:11" ht="15">
      <c r="A94" s="284" t="s">
        <v>60</v>
      </c>
      <c r="B94" s="285"/>
      <c r="C94" s="285"/>
      <c r="D94" s="285"/>
      <c r="E94" s="47"/>
      <c r="F94" s="59">
        <v>0.05</v>
      </c>
      <c r="G94" s="3"/>
      <c r="H94" s="2"/>
      <c r="I94" s="2"/>
      <c r="J94" s="2"/>
      <c r="K94" s="2"/>
    </row>
    <row r="95" spans="1:11" ht="15">
      <c r="A95" s="282" t="s">
        <v>61</v>
      </c>
      <c r="B95" s="283"/>
      <c r="C95" s="283"/>
      <c r="D95" s="283"/>
      <c r="E95" s="60"/>
      <c r="F95" s="61">
        <v>0.076</v>
      </c>
      <c r="G95" s="3"/>
      <c r="H95" s="2"/>
      <c r="I95" s="2"/>
      <c r="J95" s="2"/>
      <c r="K95" s="2"/>
    </row>
    <row r="96" spans="1:11" ht="15.75" thickBot="1">
      <c r="A96" s="284" t="s">
        <v>62</v>
      </c>
      <c r="B96" s="285"/>
      <c r="C96" s="285"/>
      <c r="D96" s="285"/>
      <c r="E96" s="47"/>
      <c r="F96" s="59">
        <v>0.0165</v>
      </c>
      <c r="G96" s="3"/>
      <c r="H96" s="2"/>
      <c r="I96" s="2"/>
      <c r="J96" s="2"/>
      <c r="K96" s="2"/>
    </row>
    <row r="97" spans="1:11" ht="15.75" customHeight="1" thickBot="1">
      <c r="A97" s="266" t="s">
        <v>63</v>
      </c>
      <c r="B97" s="267"/>
      <c r="C97" s="267"/>
      <c r="D97" s="267"/>
      <c r="E97" s="268"/>
      <c r="F97" s="62">
        <f>SUM(F92:F96)</f>
        <v>0.2455</v>
      </c>
      <c r="G97" s="3"/>
      <c r="H97" s="2"/>
      <c r="I97" s="2"/>
      <c r="J97" s="2"/>
      <c r="K97" s="2"/>
    </row>
    <row r="98" spans="1:11" ht="15.75" thickBot="1">
      <c r="A98" s="56"/>
      <c r="B98" s="55"/>
      <c r="C98" s="55"/>
      <c r="D98" s="270"/>
      <c r="E98" s="286"/>
      <c r="F98" s="48"/>
      <c r="G98" s="3"/>
      <c r="H98" s="2"/>
      <c r="I98" s="2"/>
      <c r="J98" s="2"/>
      <c r="K98" s="2"/>
    </row>
    <row r="99" spans="1:11" ht="15.75" thickBot="1">
      <c r="A99" s="266" t="s">
        <v>64</v>
      </c>
      <c r="B99" s="267"/>
      <c r="C99" s="267"/>
      <c r="D99" s="267"/>
      <c r="E99" s="268"/>
      <c r="F99" s="63">
        <f>F89*F97</f>
        <v>830.65</v>
      </c>
      <c r="G99" s="3"/>
      <c r="H99" s="2"/>
      <c r="I99" s="2"/>
      <c r="J99" s="2"/>
      <c r="K99" s="2"/>
    </row>
    <row r="100" spans="1:11" ht="15.75" thickBot="1">
      <c r="A100" s="269"/>
      <c r="B100" s="270"/>
      <c r="C100" s="270"/>
      <c r="D100" s="270"/>
      <c r="E100" s="270"/>
      <c r="F100" s="48"/>
      <c r="G100" s="3"/>
      <c r="H100" s="2"/>
      <c r="I100" s="2"/>
      <c r="J100" s="2"/>
      <c r="K100" s="2"/>
    </row>
    <row r="101" spans="1:11" ht="15.75" thickBot="1">
      <c r="A101" s="271" t="s">
        <v>288</v>
      </c>
      <c r="B101" s="272"/>
      <c r="C101" s="272"/>
      <c r="D101" s="272"/>
      <c r="E101" s="273"/>
      <c r="F101" s="64">
        <f>F89+F99</f>
        <v>4214.17</v>
      </c>
      <c r="G101" s="3"/>
      <c r="H101" s="2"/>
      <c r="I101" s="2"/>
      <c r="J101" s="2"/>
      <c r="K101" s="2"/>
    </row>
    <row r="102" spans="1:11" ht="15">
      <c r="A102" s="274"/>
      <c r="B102" s="275"/>
      <c r="C102" s="275"/>
      <c r="D102" s="275"/>
      <c r="E102" s="275"/>
      <c r="F102" s="65"/>
      <c r="G102" s="3"/>
      <c r="H102" s="2"/>
      <c r="I102" s="2"/>
      <c r="J102" s="2"/>
      <c r="K102" s="2"/>
    </row>
    <row r="103" spans="1:11" ht="15.75" thickBot="1">
      <c r="A103" s="37"/>
      <c r="B103" s="38"/>
      <c r="C103" s="38"/>
      <c r="D103" s="31"/>
      <c r="E103" s="31"/>
      <c r="F103" s="40"/>
      <c r="G103" s="2"/>
      <c r="H103" s="2"/>
      <c r="I103" s="2"/>
      <c r="J103" s="2"/>
      <c r="K103" s="2"/>
    </row>
    <row r="104" spans="1:6" ht="15.75" thickBot="1">
      <c r="A104" s="371" t="s">
        <v>71</v>
      </c>
      <c r="B104" s="372"/>
      <c r="C104" s="372"/>
      <c r="D104" s="372"/>
      <c r="E104" s="372"/>
      <c r="F104" s="373"/>
    </row>
    <row r="105" spans="1:6" ht="15.75" thickBot="1">
      <c r="A105" s="37"/>
      <c r="B105" s="38"/>
      <c r="C105" s="38"/>
      <c r="D105" s="38"/>
      <c r="E105" s="38"/>
      <c r="F105" s="66"/>
    </row>
    <row r="106" spans="1:6" ht="75.75" thickBot="1">
      <c r="A106" s="69" t="s">
        <v>72</v>
      </c>
      <c r="B106" s="69" t="s">
        <v>73</v>
      </c>
      <c r="C106" s="69" t="s">
        <v>74</v>
      </c>
      <c r="D106" s="69" t="s">
        <v>78</v>
      </c>
      <c r="E106" s="69" t="s">
        <v>75</v>
      </c>
      <c r="F106" s="69" t="s">
        <v>76</v>
      </c>
    </row>
    <row r="107" spans="1:6" ht="15.75" thickBot="1">
      <c r="A107" s="37"/>
      <c r="B107" s="38"/>
      <c r="C107" s="38"/>
      <c r="D107" s="38"/>
      <c r="E107" s="38"/>
      <c r="F107" s="66"/>
    </row>
    <row r="108" spans="1:6" ht="15.75" thickBot="1">
      <c r="A108" s="29" t="s">
        <v>189</v>
      </c>
      <c r="B108" s="30">
        <f>F101</f>
        <v>4214.17</v>
      </c>
      <c r="C108" s="29">
        <v>1</v>
      </c>
      <c r="D108" s="30">
        <f>C108*B108</f>
        <v>4214.17</v>
      </c>
      <c r="E108" s="29">
        <v>1</v>
      </c>
      <c r="F108" s="30">
        <f>ROUND(E108*D108,2)</f>
        <v>4214.17</v>
      </c>
    </row>
    <row r="109" spans="1:6" ht="15.75" thickBot="1">
      <c r="A109" s="37"/>
      <c r="B109" s="38"/>
      <c r="C109" s="38"/>
      <c r="D109" s="38"/>
      <c r="E109" s="38"/>
      <c r="F109" s="66"/>
    </row>
    <row r="110" spans="1:6" ht="15.75" thickBot="1">
      <c r="A110" s="279" t="s">
        <v>79</v>
      </c>
      <c r="B110" s="280"/>
      <c r="C110" s="280"/>
      <c r="D110" s="280"/>
      <c r="E110" s="281"/>
      <c r="F110" s="30">
        <f>F108*F111</f>
        <v>50570.04</v>
      </c>
    </row>
    <row r="111" spans="1:6" ht="15.75" thickBot="1">
      <c r="A111" s="263" t="s">
        <v>80</v>
      </c>
      <c r="B111" s="264"/>
      <c r="C111" s="264"/>
      <c r="D111" s="264"/>
      <c r="E111" s="265"/>
      <c r="F111" s="104">
        <v>12</v>
      </c>
    </row>
    <row r="112" spans="1:6" ht="15.75" thickBot="1">
      <c r="A112" s="67"/>
      <c r="B112" s="6"/>
      <c r="C112" s="6"/>
      <c r="D112" s="6"/>
      <c r="E112" s="6"/>
      <c r="F112" s="68"/>
    </row>
    <row r="113" spans="1:6" ht="15.75" thickBot="1">
      <c r="A113" s="263" t="s">
        <v>259</v>
      </c>
      <c r="B113" s="264"/>
      <c r="C113" s="264"/>
      <c r="D113" s="264"/>
      <c r="E113" s="265"/>
      <c r="F113" s="70">
        <f>ROUND(F110*E108,2)</f>
        <v>50570.04</v>
      </c>
    </row>
  </sheetData>
  <sheetProtection/>
  <mergeCells count="99">
    <mergeCell ref="A16:D16"/>
    <mergeCell ref="A7:D7"/>
    <mergeCell ref="E7:F7"/>
    <mergeCell ref="A2:F2"/>
    <mergeCell ref="A3:F3"/>
    <mergeCell ref="A4:F4"/>
    <mergeCell ref="A5:F5"/>
    <mergeCell ref="A6:F6"/>
    <mergeCell ref="A28:D28"/>
    <mergeCell ref="A19:D19"/>
    <mergeCell ref="A8:D9"/>
    <mergeCell ref="E8:F9"/>
    <mergeCell ref="A10:D10"/>
    <mergeCell ref="A11:F11"/>
    <mergeCell ref="A12:E12"/>
    <mergeCell ref="A13:F13"/>
    <mergeCell ref="A14:F14"/>
    <mergeCell ref="A15:E15"/>
    <mergeCell ref="A40:D40"/>
    <mergeCell ref="A17:D17"/>
    <mergeCell ref="A18:D18"/>
    <mergeCell ref="A33:D33"/>
    <mergeCell ref="A20:D20"/>
    <mergeCell ref="A21:F21"/>
    <mergeCell ref="A22:D22"/>
    <mergeCell ref="A24:F24"/>
    <mergeCell ref="A26:D26"/>
    <mergeCell ref="A27:D27"/>
    <mergeCell ref="A48:D48"/>
    <mergeCell ref="A29:D29"/>
    <mergeCell ref="A30:D30"/>
    <mergeCell ref="A31:D31"/>
    <mergeCell ref="A32:D32"/>
    <mergeCell ref="A47:D47"/>
    <mergeCell ref="A34:D34"/>
    <mergeCell ref="A35:D35"/>
    <mergeCell ref="A38:D38"/>
    <mergeCell ref="A39:D39"/>
    <mergeCell ref="A41:D41"/>
    <mergeCell ref="A42:D42"/>
    <mergeCell ref="A43:D43"/>
    <mergeCell ref="A44:D44"/>
    <mergeCell ref="A45:D45"/>
    <mergeCell ref="A46:D46"/>
    <mergeCell ref="A50:D50"/>
    <mergeCell ref="A51:D51"/>
    <mergeCell ref="A52:D52"/>
    <mergeCell ref="A53:D53"/>
    <mergeCell ref="A54:D54"/>
    <mergeCell ref="A58:D58"/>
    <mergeCell ref="A55:D55"/>
    <mergeCell ref="A56:D56"/>
    <mergeCell ref="A57:D57"/>
    <mergeCell ref="A59:D59"/>
    <mergeCell ref="A61:D61"/>
    <mergeCell ref="A62:D62"/>
    <mergeCell ref="A63:D63"/>
    <mergeCell ref="A64:D64"/>
    <mergeCell ref="A60:D60"/>
    <mergeCell ref="A65:D65"/>
    <mergeCell ref="A66:D66"/>
    <mergeCell ref="A67:D67"/>
    <mergeCell ref="A68:D68"/>
    <mergeCell ref="A69:D69"/>
    <mergeCell ref="A70:D70"/>
    <mergeCell ref="A71:D71"/>
    <mergeCell ref="A72:E72"/>
    <mergeCell ref="A84:D84"/>
    <mergeCell ref="A73:D73"/>
    <mergeCell ref="A74:F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D98:E98"/>
    <mergeCell ref="A85:D85"/>
    <mergeCell ref="A86:D86"/>
    <mergeCell ref="A89:E89"/>
    <mergeCell ref="A92:D92"/>
    <mergeCell ref="A93:D93"/>
    <mergeCell ref="A94:D94"/>
    <mergeCell ref="A95:D95"/>
    <mergeCell ref="A96:D96"/>
    <mergeCell ref="A87:E87"/>
    <mergeCell ref="A91:F91"/>
    <mergeCell ref="A97:E97"/>
    <mergeCell ref="A111:E111"/>
    <mergeCell ref="A113:E113"/>
    <mergeCell ref="A99:E99"/>
    <mergeCell ref="A100:E100"/>
    <mergeCell ref="A101:E101"/>
    <mergeCell ref="A102:E102"/>
    <mergeCell ref="A104:F104"/>
    <mergeCell ref="A110:E110"/>
  </mergeCells>
  <hyperlinks>
    <hyperlink ref="A3" location="INICIO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scale="9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da Costa Silva</dc:creator>
  <cp:keywords/>
  <dc:description/>
  <cp:lastModifiedBy>INFRA01</cp:lastModifiedBy>
  <cp:lastPrinted>2016-03-08T13:23:44Z</cp:lastPrinted>
  <dcterms:created xsi:type="dcterms:W3CDTF">2014-11-05T15:15:00Z</dcterms:created>
  <dcterms:modified xsi:type="dcterms:W3CDTF">2016-08-17T12:22:21Z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